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berts\Documents\Research Projects\MCH_Ischemia\Data\"/>
    </mc:Choice>
  </mc:AlternateContent>
  <bookViews>
    <workbookView xWindow="0" yWindow="0" windowWidth="28800" windowHeight="14100" activeTab="5"/>
  </bookViews>
  <sheets>
    <sheet name="Negative Diagnosis" sheetId="3" r:id="rId1"/>
    <sheet name="Atherosclerosis" sheetId="4" r:id="rId2"/>
    <sheet name="Ischemia" sheetId="5" r:id="rId3"/>
    <sheet name="Unknown" sheetId="6" r:id="rId4"/>
    <sheet name="Controls" sheetId="7" r:id="rId5"/>
    <sheet name="T-test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5" i="9" l="1"/>
  <c r="AT95" i="9"/>
  <c r="AS95" i="9"/>
  <c r="AR95" i="9"/>
  <c r="AQ95" i="9"/>
  <c r="AP95" i="9"/>
  <c r="AO95" i="9"/>
  <c r="AN95" i="9"/>
  <c r="AM95" i="9"/>
  <c r="AI95" i="9"/>
  <c r="AH95" i="9"/>
  <c r="AG95" i="9"/>
  <c r="AF95" i="9"/>
  <c r="AE95" i="9"/>
  <c r="AD95" i="9"/>
  <c r="AC95" i="9"/>
  <c r="AB95" i="9"/>
  <c r="AA95" i="9"/>
  <c r="W95" i="9"/>
  <c r="V95" i="9"/>
  <c r="U95" i="9"/>
  <c r="T95" i="9"/>
  <c r="S95" i="9"/>
  <c r="R95" i="9"/>
  <c r="Q95" i="9"/>
  <c r="P95" i="9"/>
  <c r="O95" i="9"/>
  <c r="AU91" i="9"/>
  <c r="AT91" i="9"/>
  <c r="AS91" i="9"/>
  <c r="AR91" i="9"/>
  <c r="AQ91" i="9"/>
  <c r="AP91" i="9"/>
  <c r="AO91" i="9"/>
  <c r="AN91" i="9"/>
  <c r="AM91" i="9"/>
  <c r="AI91" i="9"/>
  <c r="AH91" i="9"/>
  <c r="AG91" i="9"/>
  <c r="AF91" i="9"/>
  <c r="AE91" i="9"/>
  <c r="AD91" i="9"/>
  <c r="AC91" i="9"/>
  <c r="AB91" i="9"/>
  <c r="AA91" i="9"/>
  <c r="W91" i="9"/>
  <c r="V91" i="9"/>
  <c r="U91" i="9"/>
  <c r="T91" i="9"/>
  <c r="S91" i="9"/>
  <c r="R91" i="9"/>
  <c r="Q91" i="9"/>
  <c r="P91" i="9"/>
  <c r="O91" i="9"/>
  <c r="K83" i="9"/>
  <c r="J83" i="9"/>
  <c r="I83" i="9"/>
  <c r="G83" i="9"/>
  <c r="F83" i="9"/>
  <c r="E83" i="9"/>
  <c r="D83" i="9"/>
  <c r="C83" i="9"/>
  <c r="K82" i="9"/>
  <c r="J82" i="9"/>
  <c r="I82" i="9"/>
  <c r="H82" i="9"/>
  <c r="G82" i="9"/>
  <c r="F82" i="9"/>
  <c r="E82" i="9"/>
  <c r="D82" i="9"/>
  <c r="C82" i="9"/>
  <c r="K81" i="9"/>
  <c r="J81" i="9"/>
  <c r="I81" i="9"/>
  <c r="H81" i="9"/>
  <c r="G81" i="9"/>
  <c r="F81" i="9"/>
  <c r="E81" i="9"/>
  <c r="D81" i="9"/>
  <c r="C81" i="9"/>
  <c r="K80" i="9"/>
  <c r="I80" i="9"/>
  <c r="H80" i="9"/>
  <c r="G80" i="9"/>
  <c r="F80" i="9"/>
  <c r="E80" i="9"/>
  <c r="D80" i="9"/>
  <c r="C80" i="9"/>
  <c r="K79" i="9"/>
  <c r="J79" i="9"/>
  <c r="I79" i="9"/>
  <c r="H79" i="9"/>
  <c r="G79" i="9"/>
  <c r="F79" i="9"/>
  <c r="E79" i="9"/>
  <c r="D79" i="9"/>
  <c r="C79" i="9"/>
  <c r="K78" i="9"/>
  <c r="I78" i="9"/>
  <c r="H78" i="9"/>
  <c r="G78" i="9"/>
  <c r="F78" i="9"/>
  <c r="E78" i="9"/>
  <c r="D78" i="9"/>
  <c r="C78" i="9"/>
  <c r="K77" i="9"/>
  <c r="J77" i="9"/>
  <c r="I77" i="9"/>
  <c r="H77" i="9"/>
  <c r="G77" i="9"/>
  <c r="F77" i="9"/>
  <c r="E77" i="9"/>
  <c r="D77" i="9"/>
  <c r="C77" i="9"/>
  <c r="K76" i="9"/>
  <c r="J76" i="9"/>
  <c r="I76" i="9"/>
  <c r="H76" i="9"/>
  <c r="G76" i="9"/>
  <c r="F76" i="9"/>
  <c r="D76" i="9"/>
  <c r="C76" i="9"/>
  <c r="K75" i="9"/>
  <c r="J75" i="9"/>
  <c r="I75" i="9"/>
  <c r="H75" i="9"/>
  <c r="G75" i="9"/>
  <c r="F75" i="9"/>
  <c r="E75" i="9"/>
  <c r="D75" i="9"/>
  <c r="C75" i="9"/>
  <c r="AO74" i="9"/>
  <c r="K74" i="9"/>
  <c r="J74" i="9"/>
  <c r="I74" i="9"/>
  <c r="H74" i="9"/>
  <c r="G74" i="9"/>
  <c r="F74" i="9"/>
  <c r="E74" i="9"/>
  <c r="D74" i="9"/>
  <c r="C74" i="9"/>
  <c r="K73" i="9"/>
  <c r="J73" i="9"/>
  <c r="I73" i="9"/>
  <c r="H73" i="9"/>
  <c r="G73" i="9"/>
  <c r="F73" i="9"/>
  <c r="E73" i="9"/>
  <c r="D73" i="9"/>
  <c r="C73" i="9"/>
  <c r="AM72" i="9"/>
  <c r="S72" i="9"/>
  <c r="K72" i="9"/>
  <c r="J72" i="9"/>
  <c r="I72" i="9"/>
  <c r="H72" i="9"/>
  <c r="G72" i="9"/>
  <c r="F72" i="9"/>
  <c r="E72" i="9"/>
  <c r="C72" i="9"/>
  <c r="AU71" i="9"/>
  <c r="AT71" i="9"/>
  <c r="AS71" i="9"/>
  <c r="AQ71" i="9"/>
  <c r="AP71" i="9"/>
  <c r="AO71" i="9"/>
  <c r="AN71" i="9"/>
  <c r="AM71" i="9"/>
  <c r="W71" i="9"/>
  <c r="V71" i="9"/>
  <c r="U71" i="9"/>
  <c r="T71" i="9"/>
  <c r="S71" i="9"/>
  <c r="Q71" i="9"/>
  <c r="P71" i="9"/>
  <c r="P72" i="9" s="1"/>
  <c r="O71" i="9"/>
  <c r="K71" i="9"/>
  <c r="J71" i="9"/>
  <c r="I71" i="9"/>
  <c r="H71" i="9"/>
  <c r="G71" i="9"/>
  <c r="F71" i="9"/>
  <c r="E71" i="9"/>
  <c r="E86" i="9" s="1"/>
  <c r="D71" i="9"/>
  <c r="C71" i="9"/>
  <c r="AU70" i="9"/>
  <c r="AT70" i="9"/>
  <c r="AS70" i="9"/>
  <c r="AR70" i="9"/>
  <c r="AQ70" i="9"/>
  <c r="AP70" i="9"/>
  <c r="AP72" i="9" s="1"/>
  <c r="AO70" i="9"/>
  <c r="AN70" i="9"/>
  <c r="AM70" i="9"/>
  <c r="W70" i="9"/>
  <c r="V70" i="9"/>
  <c r="U70" i="9"/>
  <c r="S70" i="9"/>
  <c r="R70" i="9"/>
  <c r="Q70" i="9"/>
  <c r="P70" i="9"/>
  <c r="O70" i="9"/>
  <c r="AU69" i="9"/>
  <c r="AT69" i="9"/>
  <c r="AS69" i="9"/>
  <c r="AR69" i="9"/>
  <c r="AQ69" i="9"/>
  <c r="AP69" i="9"/>
  <c r="AO69" i="9"/>
  <c r="AN69" i="9"/>
  <c r="AM69" i="9"/>
  <c r="W69" i="9"/>
  <c r="V69" i="9"/>
  <c r="U69" i="9"/>
  <c r="T69" i="9"/>
  <c r="S69" i="9"/>
  <c r="R69" i="9"/>
  <c r="Q69" i="9"/>
  <c r="P69" i="9"/>
  <c r="O69" i="9"/>
  <c r="H69" i="9"/>
  <c r="G69" i="9"/>
  <c r="F69" i="9"/>
  <c r="E69" i="9"/>
  <c r="D69" i="9"/>
  <c r="C69" i="9"/>
  <c r="AU68" i="9"/>
  <c r="AT68" i="9"/>
  <c r="AS68" i="9"/>
  <c r="AR68" i="9"/>
  <c r="AQ68" i="9"/>
  <c r="AP68" i="9"/>
  <c r="AO68" i="9"/>
  <c r="AN68" i="9"/>
  <c r="AM68" i="9"/>
  <c r="AI68" i="9"/>
  <c r="W68" i="9"/>
  <c r="V68" i="9"/>
  <c r="U68" i="9"/>
  <c r="T68" i="9"/>
  <c r="S68" i="9"/>
  <c r="R68" i="9"/>
  <c r="Q68" i="9"/>
  <c r="P68" i="9"/>
  <c r="O68" i="9"/>
  <c r="K68" i="9"/>
  <c r="J68" i="9"/>
  <c r="I68" i="9"/>
  <c r="H68" i="9"/>
  <c r="G68" i="9"/>
  <c r="F68" i="9"/>
  <c r="E68" i="9"/>
  <c r="D68" i="9"/>
  <c r="C68" i="9"/>
  <c r="AU67" i="9"/>
  <c r="AU72" i="9" s="1"/>
  <c r="AT67" i="9"/>
  <c r="AS67" i="9"/>
  <c r="AR67" i="9"/>
  <c r="AQ67" i="9"/>
  <c r="AO67" i="9"/>
  <c r="AM67" i="9"/>
  <c r="AH67" i="9"/>
  <c r="AE67" i="9"/>
  <c r="W67" i="9"/>
  <c r="V67" i="9"/>
  <c r="U67" i="9"/>
  <c r="T67" i="9"/>
  <c r="S67" i="9"/>
  <c r="R67" i="9"/>
  <c r="Q67" i="9"/>
  <c r="O67" i="9"/>
  <c r="K67" i="9"/>
  <c r="J67" i="9"/>
  <c r="I67" i="9"/>
  <c r="H67" i="9"/>
  <c r="G67" i="9"/>
  <c r="F67" i="9"/>
  <c r="E67" i="9"/>
  <c r="D67" i="9"/>
  <c r="C67" i="9"/>
  <c r="AU66" i="9"/>
  <c r="AT66" i="9"/>
  <c r="AS66" i="9"/>
  <c r="AR66" i="9"/>
  <c r="AQ66" i="9"/>
  <c r="AP66" i="9"/>
  <c r="AO66" i="9"/>
  <c r="AN66" i="9"/>
  <c r="AM66" i="9"/>
  <c r="W66" i="9"/>
  <c r="V66" i="9"/>
  <c r="U66" i="9"/>
  <c r="T66" i="9"/>
  <c r="S66" i="9"/>
  <c r="R66" i="9"/>
  <c r="Q66" i="9"/>
  <c r="P66" i="9"/>
  <c r="O66" i="9"/>
  <c r="K66" i="9"/>
  <c r="J66" i="9"/>
  <c r="I66" i="9"/>
  <c r="H66" i="9"/>
  <c r="H86" i="9" s="1"/>
  <c r="G66" i="9"/>
  <c r="G84" i="9" s="1"/>
  <c r="F66" i="9"/>
  <c r="E66" i="9"/>
  <c r="D66" i="9"/>
  <c r="C66" i="9"/>
  <c r="AU65" i="9"/>
  <c r="AU73" i="9" s="1"/>
  <c r="AT65" i="9"/>
  <c r="AS65" i="9"/>
  <c r="AS73" i="9" s="1"/>
  <c r="AR65" i="9"/>
  <c r="AR74" i="9" s="1"/>
  <c r="AQ65" i="9"/>
  <c r="AP65" i="9"/>
  <c r="AO65" i="9"/>
  <c r="AN65" i="9"/>
  <c r="AM65" i="9"/>
  <c r="AM73" i="9" s="1"/>
  <c r="AI65" i="9"/>
  <c r="AH65" i="9"/>
  <c r="AG65" i="9"/>
  <c r="AF65" i="9"/>
  <c r="AE65" i="9"/>
  <c r="AD65" i="9"/>
  <c r="AC65" i="9"/>
  <c r="AB65" i="9"/>
  <c r="AB67" i="9" s="1"/>
  <c r="AA65" i="9"/>
  <c r="W65" i="9"/>
  <c r="V65" i="9"/>
  <c r="U65" i="9"/>
  <c r="T65" i="9"/>
  <c r="S65" i="9"/>
  <c r="R65" i="9"/>
  <c r="Q65" i="9"/>
  <c r="Q72" i="9" s="1"/>
  <c r="P65" i="9"/>
  <c r="O65" i="9"/>
  <c r="O74" i="9" s="1"/>
  <c r="K65" i="9"/>
  <c r="J65" i="9"/>
  <c r="I65" i="9"/>
  <c r="H65" i="9"/>
  <c r="G65" i="9"/>
  <c r="F65" i="9"/>
  <c r="E65" i="9"/>
  <c r="D65" i="9"/>
  <c r="C65" i="9"/>
  <c r="AU64" i="9"/>
  <c r="AT64" i="9"/>
  <c r="AS64" i="9"/>
  <c r="AR64" i="9"/>
  <c r="AQ64" i="9"/>
  <c r="AP64" i="9"/>
  <c r="AO64" i="9"/>
  <c r="AO73" i="9" s="1"/>
  <c r="AN64" i="9"/>
  <c r="AN72" i="9" s="1"/>
  <c r="AM64" i="9"/>
  <c r="AI64" i="9"/>
  <c r="AH64" i="9"/>
  <c r="AH66" i="9" s="1"/>
  <c r="AG64" i="9"/>
  <c r="AF64" i="9"/>
  <c r="AE64" i="9"/>
  <c r="AE66" i="9" s="1"/>
  <c r="AD64" i="9"/>
  <c r="AD66" i="9" s="1"/>
  <c r="AC64" i="9"/>
  <c r="AC67" i="9" s="1"/>
  <c r="AB64" i="9"/>
  <c r="AA64" i="9"/>
  <c r="W64" i="9"/>
  <c r="W74" i="9" s="1"/>
  <c r="V64" i="9"/>
  <c r="U64" i="9"/>
  <c r="T64" i="9"/>
  <c r="T74" i="9" s="1"/>
  <c r="S64" i="9"/>
  <c r="S74" i="9" s="1"/>
  <c r="R64" i="9"/>
  <c r="R99" i="9" s="1"/>
  <c r="Q64" i="9"/>
  <c r="P64" i="9"/>
  <c r="K64" i="9"/>
  <c r="J64" i="9"/>
  <c r="I64" i="9"/>
  <c r="I85" i="9" s="1"/>
  <c r="H64" i="9"/>
  <c r="H85" i="9" s="1"/>
  <c r="G64" i="9"/>
  <c r="G85" i="9" s="1"/>
  <c r="F64" i="9"/>
  <c r="F85" i="9" s="1"/>
  <c r="E64" i="9"/>
  <c r="D64" i="9"/>
  <c r="C64" i="9"/>
  <c r="AU63" i="9"/>
  <c r="AU99" i="9" s="1"/>
  <c r="AT63" i="9"/>
  <c r="AT72" i="9" s="1"/>
  <c r="AS63" i="9"/>
  <c r="AS72" i="9" s="1"/>
  <c r="AR63" i="9"/>
  <c r="AR72" i="9" s="1"/>
  <c r="AQ63" i="9"/>
  <c r="AQ73" i="9" s="1"/>
  <c r="AP63" i="9"/>
  <c r="AP73" i="9" s="1"/>
  <c r="AO63" i="9"/>
  <c r="AN63" i="9"/>
  <c r="AN74" i="9" s="1"/>
  <c r="AM63" i="9"/>
  <c r="AM99" i="9" s="1"/>
  <c r="AI63" i="9"/>
  <c r="AI99" i="9" s="1"/>
  <c r="AH63" i="9"/>
  <c r="AH99" i="9" s="1"/>
  <c r="AG63" i="9"/>
  <c r="AG67" i="9" s="1"/>
  <c r="AF63" i="9"/>
  <c r="AF66" i="9" s="1"/>
  <c r="AE63" i="9"/>
  <c r="AE68" i="9" s="1"/>
  <c r="AD63" i="9"/>
  <c r="AD68" i="9" s="1"/>
  <c r="AC63" i="9"/>
  <c r="AC68" i="9" s="1"/>
  <c r="AB63" i="9"/>
  <c r="AB99" i="9" s="1"/>
  <c r="AA63" i="9"/>
  <c r="AA99" i="9" s="1"/>
  <c r="W63" i="9"/>
  <c r="W72" i="9" s="1"/>
  <c r="V63" i="9"/>
  <c r="V72" i="9" s="1"/>
  <c r="U63" i="9"/>
  <c r="U73" i="9" s="1"/>
  <c r="T63" i="9"/>
  <c r="T73" i="9" s="1"/>
  <c r="S63" i="9"/>
  <c r="S73" i="9" s="1"/>
  <c r="R63" i="9"/>
  <c r="R73" i="9" s="1"/>
  <c r="Q63" i="9"/>
  <c r="Q99" i="9" s="1"/>
  <c r="P63" i="9"/>
  <c r="P99" i="9" s="1"/>
  <c r="O63" i="9"/>
  <c r="O72" i="9" s="1"/>
  <c r="K63" i="9"/>
  <c r="K86" i="9" s="1"/>
  <c r="J63" i="9"/>
  <c r="J86" i="9" s="1"/>
  <c r="I63" i="9"/>
  <c r="I86" i="9" s="1"/>
  <c r="H63" i="9"/>
  <c r="G63" i="9"/>
  <c r="G86" i="9" s="1"/>
  <c r="F63" i="9"/>
  <c r="F84" i="9" s="1"/>
  <c r="E63" i="9"/>
  <c r="E85" i="9" s="1"/>
  <c r="D63" i="9"/>
  <c r="D86" i="9" s="1"/>
  <c r="C63" i="9"/>
  <c r="C86" i="9" s="1"/>
  <c r="K58" i="9"/>
  <c r="C58" i="9"/>
  <c r="K57" i="9"/>
  <c r="J57" i="9"/>
  <c r="I57" i="9"/>
  <c r="H57" i="9"/>
  <c r="G57" i="9"/>
  <c r="F57" i="9"/>
  <c r="E57" i="9"/>
  <c r="D57" i="9"/>
  <c r="C57" i="9"/>
  <c r="K55" i="9"/>
  <c r="J55" i="9"/>
  <c r="I55" i="9"/>
  <c r="H55" i="9"/>
  <c r="G55" i="9"/>
  <c r="F55" i="9"/>
  <c r="E55" i="9"/>
  <c r="D55" i="9"/>
  <c r="C55" i="9"/>
  <c r="K54" i="9"/>
  <c r="J54" i="9"/>
  <c r="I54" i="9"/>
  <c r="H54" i="9"/>
  <c r="G54" i="9"/>
  <c r="F54" i="9"/>
  <c r="F58" i="9" s="1"/>
  <c r="E54" i="9"/>
  <c r="D54" i="9"/>
  <c r="C54" i="9"/>
  <c r="K53" i="9"/>
  <c r="J53" i="9"/>
  <c r="J58" i="9" s="1"/>
  <c r="I53" i="9"/>
  <c r="I58" i="9" s="1"/>
  <c r="H53" i="9"/>
  <c r="H58" i="9" s="1"/>
  <c r="G53" i="9"/>
  <c r="G58" i="9" s="1"/>
  <c r="F53" i="9"/>
  <c r="E53" i="9"/>
  <c r="D53" i="9"/>
  <c r="C53" i="9"/>
  <c r="AU45" i="9"/>
  <c r="AT45" i="9"/>
  <c r="AS45" i="9"/>
  <c r="AR45" i="9"/>
  <c r="AQ45" i="9"/>
  <c r="AP45" i="9"/>
  <c r="AO45" i="9"/>
  <c r="AN45" i="9"/>
  <c r="AM45" i="9"/>
  <c r="W45" i="9"/>
  <c r="V45" i="9"/>
  <c r="U45" i="9"/>
  <c r="T45" i="9"/>
  <c r="S45" i="9"/>
  <c r="R45" i="9"/>
  <c r="Q45" i="9"/>
  <c r="P45" i="9"/>
  <c r="O45" i="9"/>
  <c r="AU43" i="9"/>
  <c r="AT43" i="9"/>
  <c r="AS43" i="9"/>
  <c r="AR43" i="9"/>
  <c r="AQ43" i="9"/>
  <c r="AP43" i="9"/>
  <c r="AO43" i="9"/>
  <c r="AN43" i="9"/>
  <c r="AM43" i="9"/>
  <c r="W43" i="9"/>
  <c r="V43" i="9"/>
  <c r="U43" i="9"/>
  <c r="T43" i="9"/>
  <c r="S43" i="9"/>
  <c r="R43" i="9"/>
  <c r="Q43" i="9"/>
  <c r="P43" i="9"/>
  <c r="O43" i="9"/>
  <c r="AU42" i="9"/>
  <c r="AT42" i="9"/>
  <c r="AS42" i="9"/>
  <c r="AR42" i="9"/>
  <c r="AQ42" i="9"/>
  <c r="AP42" i="9"/>
  <c r="AO42" i="9"/>
  <c r="AN42" i="9"/>
  <c r="AM42" i="9"/>
  <c r="W42" i="9"/>
  <c r="V42" i="9"/>
  <c r="U42" i="9"/>
  <c r="T42" i="9"/>
  <c r="S42" i="9"/>
  <c r="R42" i="9"/>
  <c r="Q42" i="9"/>
  <c r="P42" i="9"/>
  <c r="O42" i="9"/>
  <c r="AU41" i="9"/>
  <c r="AU46" i="9" s="1"/>
  <c r="AT41" i="9"/>
  <c r="AT46" i="9" s="1"/>
  <c r="AS41" i="9"/>
  <c r="AS46" i="9" s="1"/>
  <c r="AR41" i="9"/>
  <c r="AR46" i="9" s="1"/>
  <c r="AQ41" i="9"/>
  <c r="AQ46" i="9" s="1"/>
  <c r="AP41" i="9"/>
  <c r="AP46" i="9" s="1"/>
  <c r="AO41" i="9"/>
  <c r="AO46" i="9" s="1"/>
  <c r="AN41" i="9"/>
  <c r="AN46" i="9" s="1"/>
  <c r="AM41" i="9"/>
  <c r="AM46" i="9" s="1"/>
  <c r="W41" i="9"/>
  <c r="W46" i="9" s="1"/>
  <c r="V41" i="9"/>
  <c r="V46" i="9" s="1"/>
  <c r="U41" i="9"/>
  <c r="U46" i="9" s="1"/>
  <c r="T41" i="9"/>
  <c r="T46" i="9" s="1"/>
  <c r="S41" i="9"/>
  <c r="S46" i="9" s="1"/>
  <c r="R41" i="9"/>
  <c r="R46" i="9" s="1"/>
  <c r="Q41" i="9"/>
  <c r="Q46" i="9" s="1"/>
  <c r="P41" i="9"/>
  <c r="P46" i="9" s="1"/>
  <c r="O41" i="9"/>
  <c r="O46" i="9" s="1"/>
  <c r="AI39" i="9"/>
  <c r="AH39" i="9"/>
  <c r="AG39" i="9"/>
  <c r="AF39" i="9"/>
  <c r="AE39" i="9"/>
  <c r="AD39" i="9"/>
  <c r="AC39" i="9"/>
  <c r="AB39" i="9"/>
  <c r="AA39" i="9"/>
  <c r="AI37" i="9"/>
  <c r="AH37" i="9"/>
  <c r="AG37" i="9"/>
  <c r="AF37" i="9"/>
  <c r="AE37" i="9"/>
  <c r="AD37" i="9"/>
  <c r="AC37" i="9"/>
  <c r="AB37" i="9"/>
  <c r="AA37" i="9"/>
  <c r="AI36" i="9"/>
  <c r="AH36" i="9"/>
  <c r="AG36" i="9"/>
  <c r="AF36" i="9"/>
  <c r="AE36" i="9"/>
  <c r="AD36" i="9"/>
  <c r="AC36" i="9"/>
  <c r="AB36" i="9"/>
  <c r="AA36" i="9"/>
  <c r="AI35" i="9"/>
  <c r="AH35" i="9"/>
  <c r="AG35" i="9"/>
  <c r="AG40" i="9" s="1"/>
  <c r="AF35" i="9"/>
  <c r="AF40" i="9" s="1"/>
  <c r="AE35" i="9"/>
  <c r="AE40" i="9" s="1"/>
  <c r="AD35" i="9"/>
  <c r="AD40" i="9" s="1"/>
  <c r="AC35" i="9"/>
  <c r="AB35" i="9"/>
  <c r="AA35" i="9"/>
  <c r="K28" i="9"/>
  <c r="J28" i="9"/>
  <c r="I28" i="9"/>
  <c r="H28" i="9"/>
  <c r="G28" i="9"/>
  <c r="F28" i="9"/>
  <c r="E28" i="9"/>
  <c r="D28" i="9"/>
  <c r="C28" i="9"/>
  <c r="K27" i="9"/>
  <c r="J27" i="9"/>
  <c r="I27" i="9"/>
  <c r="H27" i="9"/>
  <c r="G27" i="9"/>
  <c r="F27" i="9"/>
  <c r="E27" i="9"/>
  <c r="E58" i="9" s="1"/>
  <c r="D27" i="9"/>
  <c r="C27" i="9"/>
  <c r="K26" i="9"/>
  <c r="J26" i="9"/>
  <c r="I26" i="9"/>
  <c r="H26" i="9"/>
  <c r="G26" i="9"/>
  <c r="F26" i="9"/>
  <c r="E26" i="9"/>
  <c r="D26" i="9"/>
  <c r="D58" i="9" s="1"/>
  <c r="C26" i="9"/>
  <c r="AU16" i="9"/>
  <c r="AT16" i="9"/>
  <c r="AS16" i="9"/>
  <c r="AR16" i="9"/>
  <c r="AQ16" i="9"/>
  <c r="AP16" i="9"/>
  <c r="AO16" i="9"/>
  <c r="AN16" i="9"/>
  <c r="AM16" i="9"/>
  <c r="W16" i="9"/>
  <c r="V16" i="9"/>
  <c r="U16" i="9"/>
  <c r="T16" i="9"/>
  <c r="S16" i="9"/>
  <c r="R16" i="9"/>
  <c r="Q16" i="9"/>
  <c r="P16" i="9"/>
  <c r="O16" i="9"/>
  <c r="AU15" i="9"/>
  <c r="AT15" i="9"/>
  <c r="AS15" i="9"/>
  <c r="AR15" i="9"/>
  <c r="AQ15" i="9"/>
  <c r="AP15" i="9"/>
  <c r="AO15" i="9"/>
  <c r="AN15" i="9"/>
  <c r="AM15" i="9"/>
  <c r="W15" i="9"/>
  <c r="V15" i="9"/>
  <c r="U15" i="9"/>
  <c r="T15" i="9"/>
  <c r="S15" i="9"/>
  <c r="R15" i="9"/>
  <c r="Q15" i="9"/>
  <c r="P15" i="9"/>
  <c r="O15" i="9"/>
  <c r="AU14" i="9"/>
  <c r="AT14" i="9"/>
  <c r="AS14" i="9"/>
  <c r="AR14" i="9"/>
  <c r="AQ14" i="9"/>
  <c r="AP14" i="9"/>
  <c r="AO14" i="9"/>
  <c r="AN14" i="9"/>
  <c r="AM14" i="9"/>
  <c r="W14" i="9"/>
  <c r="V14" i="9"/>
  <c r="U14" i="9"/>
  <c r="T14" i="9"/>
  <c r="S14" i="9"/>
  <c r="R14" i="9"/>
  <c r="Q14" i="9"/>
  <c r="P14" i="9"/>
  <c r="O14" i="9"/>
  <c r="AI10" i="9"/>
  <c r="AH10" i="9"/>
  <c r="AG10" i="9"/>
  <c r="AF10" i="9"/>
  <c r="AE10" i="9"/>
  <c r="AD10" i="9"/>
  <c r="AC10" i="9"/>
  <c r="AB10" i="9"/>
  <c r="AA10" i="9"/>
  <c r="AI9" i="9"/>
  <c r="AH9" i="9"/>
  <c r="AG9" i="9"/>
  <c r="AF9" i="9"/>
  <c r="AE9" i="9"/>
  <c r="AD9" i="9"/>
  <c r="AC9" i="9"/>
  <c r="AB9" i="9"/>
  <c r="AA9" i="9"/>
  <c r="AI8" i="9"/>
  <c r="AI40" i="9" s="1"/>
  <c r="AH8" i="9"/>
  <c r="AH40" i="9" s="1"/>
  <c r="AG8" i="9"/>
  <c r="AF8" i="9"/>
  <c r="AE8" i="9"/>
  <c r="AD8" i="9"/>
  <c r="AC8" i="9"/>
  <c r="AC40" i="9" s="1"/>
  <c r="AB8" i="9"/>
  <c r="AB40" i="9" s="1"/>
  <c r="AA8" i="9"/>
  <c r="AA40" i="9" s="1"/>
  <c r="K36" i="3"/>
  <c r="K35" i="3"/>
  <c r="K33" i="3"/>
  <c r="K32" i="3"/>
  <c r="K28" i="3"/>
  <c r="J28" i="3"/>
  <c r="I28" i="3"/>
  <c r="G28" i="3"/>
  <c r="F28" i="3"/>
  <c r="E28" i="3"/>
  <c r="D28" i="3"/>
  <c r="C28" i="3"/>
  <c r="K25" i="3"/>
  <c r="J25" i="3"/>
  <c r="I25" i="3"/>
  <c r="H25" i="3"/>
  <c r="G25" i="3"/>
  <c r="F25" i="3"/>
  <c r="E25" i="3"/>
  <c r="D25" i="3"/>
  <c r="C25" i="3"/>
  <c r="K22" i="3"/>
  <c r="J22" i="3"/>
  <c r="I22" i="3"/>
  <c r="H22" i="3"/>
  <c r="G22" i="3"/>
  <c r="F22" i="3"/>
  <c r="E22" i="3"/>
  <c r="D22" i="3"/>
  <c r="C22" i="3"/>
  <c r="K19" i="3"/>
  <c r="J19" i="3"/>
  <c r="I19" i="3"/>
  <c r="H19" i="3"/>
  <c r="G19" i="3"/>
  <c r="F19" i="3"/>
  <c r="E19" i="3"/>
  <c r="D19" i="3"/>
  <c r="C19" i="3"/>
  <c r="K16" i="3"/>
  <c r="J16" i="3"/>
  <c r="I16" i="3"/>
  <c r="H16" i="3"/>
  <c r="G16" i="3"/>
  <c r="E16" i="3"/>
  <c r="C16" i="3"/>
  <c r="K13" i="3"/>
  <c r="J13" i="3"/>
  <c r="I13" i="3"/>
  <c r="H13" i="3"/>
  <c r="G13" i="3"/>
  <c r="F13" i="3"/>
  <c r="E13" i="3"/>
  <c r="D13" i="3"/>
  <c r="C13" i="3"/>
  <c r="K10" i="3"/>
  <c r="J10" i="3"/>
  <c r="I10" i="3"/>
  <c r="H10" i="3"/>
  <c r="G10" i="3"/>
  <c r="F10" i="3"/>
  <c r="E10" i="3"/>
  <c r="D10" i="3"/>
  <c r="C10" i="3"/>
  <c r="K7" i="3"/>
  <c r="J7" i="3"/>
  <c r="I7" i="3"/>
  <c r="H7" i="3"/>
  <c r="G7" i="3"/>
  <c r="F7" i="3"/>
  <c r="E7" i="3"/>
  <c r="D7" i="3"/>
  <c r="C7" i="3"/>
  <c r="D4" i="3"/>
  <c r="E4" i="3"/>
  <c r="F4" i="3"/>
  <c r="G4" i="3"/>
  <c r="H4" i="3"/>
  <c r="I4" i="3"/>
  <c r="J4" i="3"/>
  <c r="K4" i="3"/>
  <c r="C4" i="3"/>
  <c r="K28" i="5"/>
  <c r="J28" i="5"/>
  <c r="I28" i="5"/>
  <c r="H28" i="5"/>
  <c r="G28" i="5"/>
  <c r="E28" i="5"/>
  <c r="D28" i="5"/>
  <c r="C28" i="5"/>
  <c r="K25" i="5"/>
  <c r="J25" i="5"/>
  <c r="I25" i="5"/>
  <c r="G25" i="5"/>
  <c r="F25" i="5"/>
  <c r="E25" i="5"/>
  <c r="D25" i="5"/>
  <c r="C25" i="5"/>
  <c r="K22" i="5"/>
  <c r="J22" i="5"/>
  <c r="I22" i="5"/>
  <c r="H22" i="5"/>
  <c r="G22" i="5"/>
  <c r="F22" i="5"/>
  <c r="E22" i="5"/>
  <c r="D22" i="5"/>
  <c r="C22" i="5"/>
  <c r="K19" i="5"/>
  <c r="J19" i="5"/>
  <c r="I19" i="5"/>
  <c r="H19" i="5"/>
  <c r="G19" i="5"/>
  <c r="F19" i="5"/>
  <c r="E19" i="5"/>
  <c r="D19" i="5"/>
  <c r="C19" i="5"/>
  <c r="K16" i="5"/>
  <c r="J16" i="5"/>
  <c r="I16" i="5"/>
  <c r="H16" i="5"/>
  <c r="G16" i="5"/>
  <c r="F16" i="5"/>
  <c r="E16" i="5"/>
  <c r="D16" i="5"/>
  <c r="C16" i="5"/>
  <c r="K13" i="5"/>
  <c r="J13" i="5"/>
  <c r="I13" i="5"/>
  <c r="H13" i="5"/>
  <c r="G13" i="5"/>
  <c r="F13" i="5"/>
  <c r="E13" i="5"/>
  <c r="D13" i="5"/>
  <c r="C13" i="5"/>
  <c r="K10" i="5"/>
  <c r="J10" i="5"/>
  <c r="I10" i="5"/>
  <c r="H10" i="5"/>
  <c r="G10" i="5"/>
  <c r="F10" i="5"/>
  <c r="E10" i="5"/>
  <c r="D10" i="5"/>
  <c r="C10" i="5"/>
  <c r="K7" i="5"/>
  <c r="J7" i="5"/>
  <c r="I7" i="5"/>
  <c r="H7" i="5"/>
  <c r="G7" i="5"/>
  <c r="F7" i="5"/>
  <c r="E7" i="5"/>
  <c r="D7" i="5"/>
  <c r="D4" i="5"/>
  <c r="E4" i="5"/>
  <c r="F4" i="5"/>
  <c r="G4" i="5"/>
  <c r="H4" i="5"/>
  <c r="I4" i="5"/>
  <c r="J4" i="5"/>
  <c r="K4" i="5"/>
  <c r="C4" i="5"/>
  <c r="S99" i="9" l="1"/>
  <c r="AD99" i="9"/>
  <c r="AO99" i="9"/>
  <c r="AR73" i="9"/>
  <c r="AN99" i="9"/>
  <c r="AA67" i="9"/>
  <c r="AI67" i="9"/>
  <c r="AG68" i="9"/>
  <c r="V73" i="9"/>
  <c r="AP74" i="9"/>
  <c r="H84" i="9"/>
  <c r="F86" i="9"/>
  <c r="AH68" i="9"/>
  <c r="R72" i="9"/>
  <c r="AO72" i="9"/>
  <c r="O73" i="9"/>
  <c r="W73" i="9"/>
  <c r="AT73" i="9"/>
  <c r="AQ74" i="9"/>
  <c r="I84" i="9"/>
  <c r="T99" i="9"/>
  <c r="AE99" i="9"/>
  <c r="AP99" i="9"/>
  <c r="U99" i="9"/>
  <c r="AF99" i="9"/>
  <c r="AQ99" i="9"/>
  <c r="AA68" i="9"/>
  <c r="P73" i="9"/>
  <c r="U74" i="9"/>
  <c r="J84" i="9"/>
  <c r="AG66" i="9"/>
  <c r="AD67" i="9"/>
  <c r="AB68" i="9"/>
  <c r="T72" i="9"/>
  <c r="AQ72" i="9"/>
  <c r="Q73" i="9"/>
  <c r="AN73" i="9"/>
  <c r="V74" i="9"/>
  <c r="AS74" i="9"/>
  <c r="C84" i="9"/>
  <c r="K84" i="9"/>
  <c r="J85" i="9"/>
  <c r="V99" i="9"/>
  <c r="AG99" i="9"/>
  <c r="AR99" i="9"/>
  <c r="U72" i="9"/>
  <c r="AT74" i="9"/>
  <c r="D84" i="9"/>
  <c r="C85" i="9"/>
  <c r="K85" i="9"/>
  <c r="O99" i="9"/>
  <c r="W99" i="9"/>
  <c r="AS99" i="9"/>
  <c r="AC66" i="9"/>
  <c r="R74" i="9"/>
  <c r="AC99" i="9"/>
  <c r="AA66" i="9"/>
  <c r="AI66" i="9"/>
  <c r="AF67" i="9"/>
  <c r="P74" i="9"/>
  <c r="AM74" i="9"/>
  <c r="AU74" i="9"/>
  <c r="E84" i="9"/>
  <c r="D85" i="9"/>
  <c r="AT99" i="9"/>
  <c r="AF68" i="9"/>
  <c r="AB66" i="9"/>
  <c r="Q74" i="9"/>
  <c r="K19" i="6" l="1"/>
  <c r="J19" i="6"/>
  <c r="I19" i="6"/>
  <c r="H19" i="6"/>
  <c r="G19" i="6"/>
  <c r="F19" i="6"/>
  <c r="E19" i="6"/>
  <c r="D19" i="6"/>
  <c r="C19" i="6"/>
  <c r="K16" i="6"/>
  <c r="J16" i="6"/>
  <c r="I16" i="6"/>
  <c r="H16" i="6"/>
  <c r="G16" i="6"/>
  <c r="F16" i="6"/>
  <c r="E16" i="6"/>
  <c r="D16" i="6"/>
  <c r="C16" i="6"/>
  <c r="K13" i="6"/>
  <c r="J13" i="6"/>
  <c r="I13" i="6"/>
  <c r="G13" i="6"/>
  <c r="F13" i="6"/>
  <c r="E13" i="6"/>
  <c r="D13" i="6"/>
  <c r="C13" i="6"/>
  <c r="K7" i="6"/>
  <c r="J7" i="6"/>
  <c r="I7" i="6"/>
  <c r="H7" i="6"/>
  <c r="G7" i="6"/>
  <c r="F7" i="6"/>
  <c r="E7" i="6"/>
  <c r="D7" i="6"/>
  <c r="C7" i="6"/>
  <c r="D4" i="6"/>
  <c r="E4" i="6"/>
  <c r="F4" i="6"/>
  <c r="G4" i="6"/>
  <c r="H4" i="6"/>
  <c r="I4" i="6"/>
  <c r="J4" i="6"/>
  <c r="K4" i="6"/>
  <c r="C4" i="6"/>
  <c r="K10" i="4" l="1"/>
  <c r="J10" i="4"/>
  <c r="I10" i="4"/>
  <c r="H10" i="4"/>
  <c r="G10" i="4"/>
  <c r="F10" i="4"/>
  <c r="E10" i="4"/>
  <c r="D10" i="4"/>
  <c r="C10" i="4"/>
  <c r="K7" i="4"/>
  <c r="J7" i="4"/>
  <c r="I7" i="4"/>
  <c r="H7" i="4"/>
  <c r="G7" i="4"/>
  <c r="F7" i="4"/>
  <c r="E7" i="4"/>
  <c r="D7" i="4"/>
  <c r="C7" i="4"/>
  <c r="D4" i="4"/>
  <c r="E4" i="4"/>
  <c r="F4" i="4"/>
  <c r="G4" i="4"/>
  <c r="H4" i="4"/>
  <c r="I4" i="4"/>
  <c r="J4" i="4"/>
  <c r="K4" i="4"/>
  <c r="C4" i="4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D74" i="7"/>
  <c r="E74" i="7"/>
  <c r="F74" i="7"/>
  <c r="G74" i="7"/>
  <c r="H74" i="7"/>
  <c r="I74" i="7"/>
  <c r="J74" i="7"/>
  <c r="K74" i="7"/>
  <c r="C74" i="7"/>
  <c r="K73" i="7"/>
  <c r="J73" i="7"/>
  <c r="I73" i="7"/>
  <c r="G73" i="7"/>
  <c r="F73" i="7"/>
  <c r="E73" i="7"/>
  <c r="D73" i="7"/>
  <c r="C73" i="7"/>
  <c r="C72" i="7"/>
  <c r="D72" i="7"/>
  <c r="E72" i="7"/>
  <c r="F72" i="7"/>
  <c r="G72" i="7"/>
  <c r="H72" i="7"/>
  <c r="I72" i="7"/>
  <c r="J72" i="7"/>
  <c r="K72" i="7"/>
  <c r="D71" i="7"/>
  <c r="E71" i="7"/>
  <c r="F71" i="7"/>
  <c r="G71" i="7"/>
  <c r="H71" i="7"/>
  <c r="I71" i="7"/>
  <c r="J71" i="7"/>
  <c r="K71" i="7"/>
  <c r="C71" i="7"/>
  <c r="K67" i="7"/>
  <c r="J67" i="7"/>
  <c r="I67" i="7"/>
  <c r="G67" i="7"/>
  <c r="F67" i="7"/>
  <c r="E67" i="7"/>
  <c r="D67" i="7"/>
  <c r="C67" i="7"/>
  <c r="K64" i="7"/>
  <c r="J64" i="7"/>
  <c r="I64" i="7"/>
  <c r="H64" i="7"/>
  <c r="G64" i="7"/>
  <c r="F64" i="7"/>
  <c r="E64" i="7"/>
  <c r="D64" i="7"/>
  <c r="C64" i="7"/>
  <c r="K61" i="7"/>
  <c r="J61" i="7"/>
  <c r="I61" i="7"/>
  <c r="H61" i="7"/>
  <c r="G61" i="7"/>
  <c r="F61" i="7"/>
  <c r="E61" i="7"/>
  <c r="D61" i="7"/>
  <c r="C61" i="7"/>
  <c r="K58" i="7"/>
  <c r="I58" i="7"/>
  <c r="H58" i="7"/>
  <c r="G58" i="7"/>
  <c r="F58" i="7"/>
  <c r="E58" i="7"/>
  <c r="D58" i="7"/>
  <c r="C58" i="7"/>
  <c r="K55" i="7"/>
  <c r="J55" i="7"/>
  <c r="I55" i="7"/>
  <c r="H55" i="7"/>
  <c r="G55" i="7"/>
  <c r="F55" i="7"/>
  <c r="E55" i="7"/>
  <c r="D55" i="7"/>
  <c r="C55" i="7"/>
  <c r="K52" i="7"/>
  <c r="I52" i="7"/>
  <c r="H52" i="7"/>
  <c r="G52" i="7"/>
  <c r="F52" i="7"/>
  <c r="E52" i="7"/>
  <c r="D52" i="7"/>
  <c r="C52" i="7"/>
  <c r="K49" i="7"/>
  <c r="J49" i="7"/>
  <c r="I49" i="7"/>
  <c r="H49" i="7"/>
  <c r="G49" i="7"/>
  <c r="F49" i="7"/>
  <c r="E49" i="7"/>
  <c r="D49" i="7"/>
  <c r="C49" i="7"/>
  <c r="K46" i="7"/>
  <c r="J46" i="7"/>
  <c r="I46" i="7"/>
  <c r="H46" i="7"/>
  <c r="G46" i="7"/>
  <c r="F46" i="7"/>
  <c r="D46" i="7"/>
  <c r="C46" i="7"/>
  <c r="K43" i="7"/>
  <c r="J43" i="7"/>
  <c r="I43" i="7"/>
  <c r="H43" i="7"/>
  <c r="G43" i="7"/>
  <c r="F43" i="7"/>
  <c r="E43" i="7"/>
  <c r="D43" i="7"/>
  <c r="C43" i="7"/>
  <c r="K40" i="7"/>
  <c r="J40" i="7"/>
  <c r="I40" i="7"/>
  <c r="H40" i="7"/>
  <c r="G40" i="7"/>
  <c r="F40" i="7"/>
  <c r="E40" i="7"/>
  <c r="D40" i="7"/>
  <c r="C40" i="7"/>
  <c r="K37" i="7"/>
  <c r="J37" i="7"/>
  <c r="I37" i="7"/>
  <c r="H37" i="7"/>
  <c r="G37" i="7"/>
  <c r="F37" i="7"/>
  <c r="E37" i="7"/>
  <c r="D37" i="7"/>
  <c r="C37" i="7"/>
  <c r="K34" i="7"/>
  <c r="J34" i="7"/>
  <c r="I34" i="7"/>
  <c r="H34" i="7"/>
  <c r="G34" i="7"/>
  <c r="F34" i="7"/>
  <c r="E34" i="7"/>
  <c r="C34" i="7"/>
  <c r="K31" i="7"/>
  <c r="J31" i="7"/>
  <c r="I31" i="7"/>
  <c r="H31" i="7"/>
  <c r="G31" i="7"/>
  <c r="F31" i="7"/>
  <c r="E31" i="7"/>
  <c r="D31" i="7"/>
  <c r="C31" i="7"/>
  <c r="H28" i="7"/>
  <c r="G28" i="7"/>
  <c r="F28" i="7"/>
  <c r="E28" i="7"/>
  <c r="D28" i="7"/>
  <c r="C28" i="7"/>
  <c r="K25" i="7"/>
  <c r="J25" i="7"/>
  <c r="I25" i="7"/>
  <c r="H25" i="7"/>
  <c r="G25" i="7"/>
  <c r="F25" i="7"/>
  <c r="E25" i="7"/>
  <c r="D25" i="7"/>
  <c r="C25" i="7"/>
  <c r="K22" i="7"/>
  <c r="J22" i="7"/>
  <c r="I22" i="7"/>
  <c r="H22" i="7"/>
  <c r="G22" i="7"/>
  <c r="F22" i="7"/>
  <c r="E22" i="7"/>
  <c r="D22" i="7"/>
  <c r="C22" i="7"/>
  <c r="K19" i="7"/>
  <c r="J19" i="7"/>
  <c r="I19" i="7"/>
  <c r="H19" i="7"/>
  <c r="G19" i="7"/>
  <c r="F19" i="7"/>
  <c r="E19" i="7"/>
  <c r="D19" i="7"/>
  <c r="C19" i="7"/>
  <c r="K16" i="7"/>
  <c r="J16" i="7"/>
  <c r="I16" i="7"/>
  <c r="H16" i="7"/>
  <c r="G16" i="7"/>
  <c r="F16" i="7"/>
  <c r="E16" i="7"/>
  <c r="D16" i="7"/>
  <c r="C16" i="7"/>
  <c r="K13" i="7"/>
  <c r="J13" i="7"/>
  <c r="I13" i="7"/>
  <c r="H13" i="7"/>
  <c r="G13" i="7"/>
  <c r="F13" i="7"/>
  <c r="E13" i="7"/>
  <c r="D13" i="7"/>
  <c r="C13" i="7"/>
  <c r="K10" i="7"/>
  <c r="J10" i="7"/>
  <c r="I10" i="7"/>
  <c r="H10" i="7"/>
  <c r="G10" i="7"/>
  <c r="F10" i="7"/>
  <c r="E10" i="7"/>
  <c r="D10" i="7"/>
  <c r="C10" i="7"/>
  <c r="K7" i="7"/>
  <c r="J7" i="7"/>
  <c r="I7" i="7"/>
  <c r="H7" i="7"/>
  <c r="G7" i="7"/>
  <c r="F7" i="7"/>
  <c r="E7" i="7"/>
  <c r="D7" i="7"/>
  <c r="C7" i="7"/>
  <c r="D4" i="7"/>
  <c r="E4" i="7"/>
  <c r="F4" i="7"/>
  <c r="G4" i="7"/>
  <c r="H4" i="7"/>
  <c r="I4" i="7"/>
  <c r="J4" i="7"/>
  <c r="K4" i="7"/>
  <c r="C4" i="7"/>
  <c r="H28" i="6"/>
  <c r="K27" i="6"/>
  <c r="J27" i="6"/>
  <c r="I27" i="6"/>
  <c r="H27" i="6"/>
  <c r="G27" i="6"/>
  <c r="F27" i="6"/>
  <c r="E27" i="6"/>
  <c r="D27" i="6"/>
  <c r="C27" i="6"/>
  <c r="K26" i="6"/>
  <c r="J26" i="6"/>
  <c r="I26" i="6"/>
  <c r="H26" i="6"/>
  <c r="G26" i="6"/>
  <c r="F26" i="6"/>
  <c r="E26" i="6"/>
  <c r="D26" i="6"/>
  <c r="C26" i="6"/>
  <c r="H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5" i="6"/>
  <c r="J28" i="6"/>
  <c r="I28" i="6"/>
  <c r="G25" i="6"/>
  <c r="F25" i="6"/>
  <c r="E25" i="6"/>
  <c r="D25" i="6"/>
  <c r="C25" i="6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18" i="4"/>
  <c r="J18" i="4"/>
  <c r="I18" i="4"/>
  <c r="H18" i="4"/>
  <c r="G18" i="4"/>
  <c r="F18" i="4"/>
  <c r="E18" i="4"/>
  <c r="D18" i="4"/>
  <c r="C18" i="4"/>
  <c r="K17" i="4"/>
  <c r="J17" i="4"/>
  <c r="I17" i="4"/>
  <c r="H17" i="4"/>
  <c r="G17" i="4"/>
  <c r="F17" i="4"/>
  <c r="E17" i="4"/>
  <c r="D17" i="4"/>
  <c r="C17" i="4"/>
  <c r="K15" i="4"/>
  <c r="J15" i="4"/>
  <c r="I15" i="4"/>
  <c r="H15" i="4"/>
  <c r="G15" i="4"/>
  <c r="F15" i="4"/>
  <c r="E15" i="4"/>
  <c r="D15" i="4"/>
  <c r="C15" i="4"/>
  <c r="K14" i="4"/>
  <c r="J14" i="4"/>
  <c r="I14" i="4"/>
  <c r="H14" i="4"/>
  <c r="G14" i="4"/>
  <c r="F14" i="4"/>
  <c r="E14" i="4"/>
  <c r="D14" i="4"/>
  <c r="C14" i="4"/>
  <c r="F19" i="4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J33" i="3"/>
  <c r="I33" i="3"/>
  <c r="H33" i="3"/>
  <c r="G33" i="3"/>
  <c r="F33" i="3"/>
  <c r="E33" i="3"/>
  <c r="D33" i="3"/>
  <c r="C33" i="3"/>
  <c r="J32" i="3"/>
  <c r="I32" i="3"/>
  <c r="H32" i="3"/>
  <c r="G32" i="3"/>
  <c r="F32" i="3"/>
  <c r="E32" i="3"/>
  <c r="D32" i="3"/>
  <c r="C32" i="3"/>
  <c r="K34" i="3"/>
  <c r="J34" i="3"/>
  <c r="I34" i="3"/>
  <c r="G34" i="3"/>
  <c r="F34" i="3"/>
  <c r="E34" i="3"/>
  <c r="D34" i="3"/>
  <c r="C34" i="3"/>
  <c r="H34" i="3"/>
  <c r="K37" i="3"/>
  <c r="J37" i="3"/>
  <c r="I37" i="3"/>
  <c r="H37" i="3"/>
  <c r="G37" i="3"/>
  <c r="F37" i="3"/>
  <c r="E37" i="3"/>
  <c r="D37" i="3"/>
  <c r="C37" i="3"/>
  <c r="E19" i="4" l="1"/>
  <c r="G16" i="4"/>
  <c r="H16" i="4"/>
  <c r="I16" i="4"/>
  <c r="J19" i="4"/>
  <c r="C19" i="4"/>
  <c r="K19" i="4"/>
  <c r="D19" i="4"/>
  <c r="J16" i="4"/>
  <c r="G19" i="4"/>
  <c r="I25" i="6"/>
  <c r="C28" i="6"/>
  <c r="K28" i="6"/>
  <c r="C16" i="4"/>
  <c r="K16" i="4"/>
  <c r="H19" i="4"/>
  <c r="J25" i="6"/>
  <c r="D28" i="6"/>
  <c r="D16" i="4"/>
  <c r="I19" i="4"/>
  <c r="E28" i="6"/>
  <c r="E16" i="4"/>
  <c r="F28" i="6"/>
  <c r="F16" i="4"/>
  <c r="G28" i="6"/>
</calcChain>
</file>

<file path=xl/sharedStrings.xml><?xml version="1.0" encoding="utf-8"?>
<sst xmlns="http://schemas.openxmlformats.org/spreadsheetml/2006/main" count="702" uniqueCount="186">
  <si>
    <t>STD % Change</t>
  </si>
  <si>
    <t>STD (Post-meal)</t>
  </si>
  <si>
    <t>STD (Pre-meal)</t>
  </si>
  <si>
    <t>Avg % Change</t>
  </si>
  <si>
    <t>Average (Post-Meal)</t>
  </si>
  <si>
    <t>Average (Pre-Meal)</t>
  </si>
  <si>
    <t>CONTROLS</t>
  </si>
  <si>
    <t>Average % Change</t>
  </si>
  <si>
    <t>NEGATIVE DIAGNOSIS</t>
  </si>
  <si>
    <t>Post-prandial Change (%)</t>
  </si>
  <si>
    <t>clin_mch_042214_Post</t>
  </si>
  <si>
    <t>CA not visualized.</t>
  </si>
  <si>
    <t>clin_mch_042214_Pre</t>
  </si>
  <si>
    <t>MCH160804_Post</t>
  </si>
  <si>
    <t>Post MALS surgery.</t>
  </si>
  <si>
    <t>MCH160804_Pre</t>
  </si>
  <si>
    <t>MCH030717_Post</t>
  </si>
  <si>
    <t>MCH030717_Pre</t>
  </si>
  <si>
    <t>MCH_101013_Post</t>
  </si>
  <si>
    <t>MCH_101013_Pre</t>
  </si>
  <si>
    <t>MCH_041613_Post</t>
  </si>
  <si>
    <t>Patient does not have IRAo (Francois). RRA not visualized.</t>
  </si>
  <si>
    <t>MCH_041613_Pre</t>
  </si>
  <si>
    <t>mch_032715_Post</t>
  </si>
  <si>
    <t>mch_032715_Pre</t>
  </si>
  <si>
    <t>MCH_010313_Post</t>
  </si>
  <si>
    <t>MCH_010313_Pre</t>
  </si>
  <si>
    <t>clin_mch_1111_Post</t>
  </si>
  <si>
    <t>clin_mch_1111_Pre</t>
  </si>
  <si>
    <t>Clin_MCH_0612_Post</t>
  </si>
  <si>
    <t>Clin_MCH_0612_Pre</t>
  </si>
  <si>
    <t>PV</t>
  </si>
  <si>
    <t>SV</t>
  </si>
  <si>
    <t>SMV</t>
  </si>
  <si>
    <t>CA</t>
  </si>
  <si>
    <t>SMA</t>
  </si>
  <si>
    <t>RRA</t>
  </si>
  <si>
    <t>LRA</t>
  </si>
  <si>
    <t>IRAo</t>
  </si>
  <si>
    <t>SCAo</t>
  </si>
  <si>
    <t>Evaluation Notes</t>
  </si>
  <si>
    <t>Case Name</t>
  </si>
  <si>
    <t>mch100416_Pre</t>
  </si>
  <si>
    <t>mch100416_Post</t>
  </si>
  <si>
    <t>120328_MCH_Pre</t>
  </si>
  <si>
    <t>120328_MCH_Post</t>
  </si>
  <si>
    <t>120605_MCH_Pre</t>
  </si>
  <si>
    <t>120605_MCH_Post</t>
  </si>
  <si>
    <t>clin_MCH_0209_Pre</t>
  </si>
  <si>
    <t>clin_MCH_0209_Post</t>
  </si>
  <si>
    <t>mch_0710_Pre</t>
  </si>
  <si>
    <t>SCAo not visualized in FOV. Calculated by adding flow from CA and flow directly below CA.</t>
  </si>
  <si>
    <t>mch_0710_Post</t>
  </si>
  <si>
    <t>MCH_170317_Pre</t>
  </si>
  <si>
    <t>MCH_170317_Post</t>
  </si>
  <si>
    <t>121019_MCH_Pre</t>
  </si>
  <si>
    <t>121019_MCH_Post</t>
  </si>
  <si>
    <t>121026_MCH_Pre</t>
  </si>
  <si>
    <t>Descending aortic dissection</t>
  </si>
  <si>
    <t>121026_MCH_Post</t>
  </si>
  <si>
    <t>Clinical_120425_Pre</t>
  </si>
  <si>
    <t>RRA not visualized. Later version of 120710_MCH below.</t>
  </si>
  <si>
    <t>Clinical_120425_Post</t>
  </si>
  <si>
    <t>mch0614_Pre</t>
  </si>
  <si>
    <t>mch0614_Post</t>
  </si>
  <si>
    <t>MCH_112715_Pre</t>
  </si>
  <si>
    <t>MCH_112715_Post</t>
  </si>
  <si>
    <t>120710_MCH_Pre</t>
  </si>
  <si>
    <t>RRA not visualized. Earlier version of Clinical 120425 above.</t>
  </si>
  <si>
    <t>120710_MCH_Post</t>
  </si>
  <si>
    <t>clin_mch_050614_Pre</t>
  </si>
  <si>
    <t>clin_mch_050614_Post</t>
  </si>
  <si>
    <t>PHTN 7.8_Pre</t>
  </si>
  <si>
    <t>PHTN 7.8_Post</t>
  </si>
  <si>
    <t>MCH_07082013_Pre</t>
  </si>
  <si>
    <t>MCH_07082013_Post</t>
  </si>
  <si>
    <t>clin_mch_070314_Pre</t>
  </si>
  <si>
    <t>clin_mch_070314_Post</t>
  </si>
  <si>
    <t>mc180511_Pre</t>
  </si>
  <si>
    <t>mc180511_Post</t>
  </si>
  <si>
    <t>MCH_101117_Pre</t>
  </si>
  <si>
    <t>MCH_101117_Post</t>
  </si>
  <si>
    <t>`</t>
  </si>
  <si>
    <t>Case File</t>
  </si>
  <si>
    <t>Notes</t>
  </si>
  <si>
    <t>130503_E5725_S600 (H1)</t>
  </si>
  <si>
    <t>130503_E5725_S900</t>
  </si>
  <si>
    <t>130510_E5777_S200 (H2)</t>
  </si>
  <si>
    <t>RELIABILITY (Post-prandial)</t>
  </si>
  <si>
    <t>130510_E5777_S300</t>
  </si>
  <si>
    <t>Change (%)</t>
  </si>
  <si>
    <t>130510_E5776_S1100 (H2)</t>
  </si>
  <si>
    <t>130510_E5777_S200</t>
  </si>
  <si>
    <t>130517_E5823_S1100 (H3)</t>
  </si>
  <si>
    <t>130517_E5823_S1400</t>
  </si>
  <si>
    <t>130531_E5893_S900 (H4)</t>
  </si>
  <si>
    <t>130531_E5893_S1200</t>
  </si>
  <si>
    <t>130625_E6029_S800 (H5)</t>
  </si>
  <si>
    <t>130625_E6029_S1100</t>
  </si>
  <si>
    <t>130708_E6079_S800 (H6)</t>
  </si>
  <si>
    <t>RELIABILITY (Pre-prandial)</t>
  </si>
  <si>
    <t>130708_E6079_S900</t>
  </si>
  <si>
    <t xml:space="preserve"> Change (%)</t>
  </si>
  <si>
    <t>130715_E6116_S800 (H7)</t>
  </si>
  <si>
    <t>IRAo was not visualized on Ensight. The lowest position a plane could be placed was b/w LRA and RRA. The flow values from this plane will be added to the value of LRA (inferior to plane) to approximate IRAo values</t>
  </si>
  <si>
    <t>130715_E6116_S1100</t>
  </si>
  <si>
    <t>MCH2_111115_Pre</t>
  </si>
  <si>
    <t>Could not visualize venous system</t>
  </si>
  <si>
    <t>MCH2_111115_Post</t>
  </si>
  <si>
    <t>MCH3_111201_Pre</t>
  </si>
  <si>
    <t>MCH3_111201_Post</t>
  </si>
  <si>
    <t>MCH4_120315_Pre</t>
  </si>
  <si>
    <t>MCH4_120315_Post</t>
  </si>
  <si>
    <t>MCH5_120327_Pre</t>
  </si>
  <si>
    <t xml:space="preserve">IRAo is not visualized well on pre-prandial images. The velocity values as seen in the Freiburg tool are highly unusual. </t>
  </si>
  <si>
    <t>MCH5_120327_Post</t>
  </si>
  <si>
    <t>MCH6_120423_Pre</t>
  </si>
  <si>
    <t>MCH6_120423_Post</t>
  </si>
  <si>
    <t>MCH7_120601_Pre</t>
  </si>
  <si>
    <t>MCH7_120601_Post</t>
  </si>
  <si>
    <t>MCH8_120702_Pre</t>
  </si>
  <si>
    <t>MCH8_120702_Post</t>
  </si>
  <si>
    <t>MCH9_121105_Pre</t>
  </si>
  <si>
    <t>LRA could not be visualized</t>
  </si>
  <si>
    <t>MCH9_121105_Post</t>
  </si>
  <si>
    <t>MCH10_121106_Pre</t>
  </si>
  <si>
    <t>Beautiful Case</t>
  </si>
  <si>
    <t>MCH10_121106_Post</t>
  </si>
  <si>
    <t>MCH11_121126_Pre</t>
  </si>
  <si>
    <t>Venous system poorly visualized</t>
  </si>
  <si>
    <t>MCH11_121126_Post</t>
  </si>
  <si>
    <t>MCH12_121217_Pre</t>
  </si>
  <si>
    <t>MCH12_121217_Post</t>
  </si>
  <si>
    <t>MCH13_130418_Pre</t>
  </si>
  <si>
    <t>SV could not be visualized well</t>
  </si>
  <si>
    <t>MCH13_130418_Post</t>
  </si>
  <si>
    <t>MCH14_130424_Pre</t>
  </si>
  <si>
    <t>MCH14_130424_Post</t>
  </si>
  <si>
    <t>Clinical_053012_Pre</t>
  </si>
  <si>
    <t>Clinical_053012_Post</t>
  </si>
  <si>
    <t>BEN_Pre</t>
  </si>
  <si>
    <t>CA not visualized</t>
  </si>
  <si>
    <t>BEN_Post</t>
  </si>
  <si>
    <t>Venc</t>
  </si>
  <si>
    <t>ISCHEMIA</t>
  </si>
  <si>
    <t>ATHEROSCLEROSIS</t>
  </si>
  <si>
    <t>Pre-prandial</t>
  </si>
  <si>
    <t>Average</t>
  </si>
  <si>
    <t>Standard Deviation</t>
  </si>
  <si>
    <t>Count</t>
  </si>
  <si>
    <t>Post-prandial</t>
  </si>
  <si>
    <t>T-test</t>
  </si>
  <si>
    <t>Effect Size</t>
  </si>
  <si>
    <t>Percent Change</t>
  </si>
  <si>
    <t>130503_E5725 (H1)</t>
  </si>
  <si>
    <t>clin_MCH_0209</t>
  </si>
  <si>
    <t>130510_E5777 (H2)</t>
  </si>
  <si>
    <t>mch_0710</t>
  </si>
  <si>
    <t>130517_E5823 (H3)</t>
  </si>
  <si>
    <t>MCH_170317</t>
  </si>
  <si>
    <t>130531_E5893 (H4)</t>
  </si>
  <si>
    <t>121019_MCH</t>
  </si>
  <si>
    <t>130625_E6029 (H5)</t>
  </si>
  <si>
    <t>121026_MCH</t>
  </si>
  <si>
    <t>130715_E6116 (H7)</t>
  </si>
  <si>
    <t>Clinical_120425</t>
  </si>
  <si>
    <t>MCH2_111115</t>
  </si>
  <si>
    <t>mch0614</t>
  </si>
  <si>
    <t>MCH3_111201</t>
  </si>
  <si>
    <t>MCH_112715</t>
  </si>
  <si>
    <t>MCH4_120315</t>
  </si>
  <si>
    <t>120710_MCH</t>
  </si>
  <si>
    <t>MCH5_120327</t>
  </si>
  <si>
    <t>MCH6_120423</t>
  </si>
  <si>
    <t>MCH7_120601</t>
  </si>
  <si>
    <t>MCH8_120702</t>
  </si>
  <si>
    <t>MCH9_121105</t>
  </si>
  <si>
    <t>MCH10_121106</t>
  </si>
  <si>
    <t>MCH11_121126</t>
  </si>
  <si>
    <t>MCH12_121217</t>
  </si>
  <si>
    <t>MCH13_130418</t>
  </si>
  <si>
    <t>MCH14_130424</t>
  </si>
  <si>
    <t>Clinical_053012</t>
  </si>
  <si>
    <t>BEN</t>
  </si>
  <si>
    <t>?</t>
  </si>
  <si>
    <t>CA peak velocity cannot be calculated directly. CA peak velocity is approximated using the maximum velocity of GA and 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</si>
</sst>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indexed="64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rgb="FF7F7F7F"/>
      </top>
      <bottom/>
      <diagonal/>
    </border>
    <border>
      <left style="thin">
        <color rgb="FFB2B2B2"/>
      </left>
      <right style="medium">
        <color indexed="64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7" borderId="7" xfId="0" applyFill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6" fillId="0" borderId="0" xfId="0" applyFont="1"/>
    <xf numFmtId="0" fontId="0" fillId="0" borderId="18" xfId="0" applyBorder="1"/>
    <xf numFmtId="0" fontId="0" fillId="0" borderId="4" xfId="0" applyBorder="1"/>
    <xf numFmtId="164" fontId="0" fillId="0" borderId="0" xfId="0" applyNumberFormat="1" applyBorder="1"/>
    <xf numFmtId="0" fontId="0" fillId="0" borderId="8" xfId="0" applyBorder="1"/>
    <xf numFmtId="164" fontId="0" fillId="0" borderId="19" xfId="0" applyNumberFormat="1" applyBorder="1"/>
    <xf numFmtId="164" fontId="0" fillId="0" borderId="20" xfId="0" applyNumberFormat="1" applyBorder="1"/>
    <xf numFmtId="0" fontId="0" fillId="7" borderId="14" xfId="0" applyFill="1" applyBorder="1"/>
    <xf numFmtId="164" fontId="0" fillId="0" borderId="21" xfId="0" applyNumberFormat="1" applyBorder="1"/>
    <xf numFmtId="164" fontId="0" fillId="0" borderId="22" xfId="0" applyNumberFormat="1" applyBorder="1"/>
    <xf numFmtId="0" fontId="6" fillId="0" borderId="8" xfId="0" applyFont="1" applyBorder="1"/>
    <xf numFmtId="0" fontId="0" fillId="0" borderId="3" xfId="0" applyBorder="1" applyAlignment="1">
      <alignment horizontal="right"/>
    </xf>
    <xf numFmtId="164" fontId="0" fillId="0" borderId="0" xfId="0" applyNumberFormat="1" applyAlignment="1">
      <alignment vertical="center" wrapText="1"/>
    </xf>
    <xf numFmtId="0" fontId="0" fillId="0" borderId="15" xfId="0" applyBorder="1"/>
    <xf numFmtId="0" fontId="0" fillId="0" borderId="0" xfId="0" applyAlignment="1">
      <alignment horizontal="right"/>
    </xf>
    <xf numFmtId="0" fontId="0" fillId="0" borderId="7" xfId="0" applyBorder="1"/>
    <xf numFmtId="164" fontId="0" fillId="6" borderId="28" xfId="5" applyNumberFormat="1" applyFont="1" applyBorder="1"/>
    <xf numFmtId="164" fontId="0" fillId="6" borderId="2" xfId="5" applyNumberFormat="1" applyFont="1"/>
    <xf numFmtId="164" fontId="0" fillId="6" borderId="2" xfId="5" applyNumberFormat="1" applyFont="1" applyBorder="1"/>
    <xf numFmtId="164" fontId="0" fillId="6" borderId="30" xfId="5" applyNumberFormat="1" applyFont="1" applyBorder="1"/>
    <xf numFmtId="0" fontId="3" fillId="3" borderId="3" xfId="2" applyBorder="1" applyAlignment="1">
      <alignment horizontal="right"/>
    </xf>
    <xf numFmtId="0" fontId="3" fillId="3" borderId="8" xfId="2" applyBorder="1"/>
    <xf numFmtId="164" fontId="0" fillId="0" borderId="31" xfId="0" applyNumberFormat="1" applyBorder="1"/>
    <xf numFmtId="164" fontId="0" fillId="0" borderId="32" xfId="0" applyNumberFormat="1" applyBorder="1"/>
    <xf numFmtId="0" fontId="3" fillId="3" borderId="31" xfId="2" applyBorder="1"/>
    <xf numFmtId="0" fontId="0" fillId="0" borderId="0" xfId="0" applyFill="1" applyBorder="1"/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6" xfId="0" applyBorder="1"/>
    <xf numFmtId="0" fontId="0" fillId="0" borderId="33" xfId="0" applyFont="1" applyBorder="1"/>
    <xf numFmtId="164" fontId="0" fillId="0" borderId="9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3" xfId="0" applyBorder="1"/>
    <xf numFmtId="0" fontId="0" fillId="0" borderId="3" xfId="0" applyBorder="1"/>
    <xf numFmtId="0" fontId="0" fillId="0" borderId="15" xfId="0" applyBorder="1" applyAlignment="1"/>
    <xf numFmtId="0" fontId="0" fillId="0" borderId="8" xfId="0" applyBorder="1" applyAlignment="1"/>
    <xf numFmtId="0" fontId="0" fillId="0" borderId="4" xfId="0" applyBorder="1" applyAlignment="1">
      <alignment horizontal="right"/>
    </xf>
    <xf numFmtId="0" fontId="0" fillId="0" borderId="7" xfId="0" applyBorder="1" applyAlignment="1"/>
    <xf numFmtId="0" fontId="0" fillId="0" borderId="9" xfId="0" applyBorder="1"/>
    <xf numFmtId="0" fontId="3" fillId="3" borderId="0" xfId="2"/>
    <xf numFmtId="0" fontId="3" fillId="3" borderId="4" xfId="2" applyBorder="1" applyAlignment="1">
      <alignment horizontal="right"/>
    </xf>
    <xf numFmtId="0" fontId="0" fillId="0" borderId="17" xfId="0" applyBorder="1" applyAlignment="1"/>
    <xf numFmtId="165" fontId="0" fillId="0" borderId="0" xfId="0" applyNumberFormat="1"/>
    <xf numFmtId="0" fontId="0" fillId="0" borderId="10" xfId="0" applyBorder="1" applyAlignment="1"/>
    <xf numFmtId="0" fontId="3" fillId="3" borderId="0" xfId="2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5" fillId="5" borderId="38" xfId="4" applyBorder="1"/>
    <xf numFmtId="0" fontId="5" fillId="5" borderId="41" xfId="4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7" xfId="0" applyBorder="1" applyAlignment="1">
      <alignment horizontal="left"/>
    </xf>
    <xf numFmtId="164" fontId="0" fillId="6" borderId="44" xfId="5" applyNumberFormat="1" applyFont="1" applyBorder="1"/>
    <xf numFmtId="164" fontId="0" fillId="6" borderId="45" xfId="5" applyNumberFormat="1" applyFont="1" applyBorder="1"/>
    <xf numFmtId="0" fontId="0" fillId="0" borderId="7" xfId="0" applyBorder="1" applyAlignment="1">
      <alignment horizontal="right"/>
    </xf>
    <xf numFmtId="164" fontId="0" fillId="6" borderId="46" xfId="5" applyNumberFormat="1" applyFont="1" applyBorder="1"/>
    <xf numFmtId="0" fontId="0" fillId="6" borderId="25" xfId="5" applyFont="1" applyBorder="1"/>
    <xf numFmtId="164" fontId="0" fillId="6" borderId="47" xfId="5" applyNumberFormat="1" applyFont="1" applyBorder="1"/>
    <xf numFmtId="0" fontId="0" fillId="0" borderId="21" xfId="0" applyBorder="1"/>
    <xf numFmtId="164" fontId="0" fillId="0" borderId="0" xfId="0" applyNumberFormat="1" applyFill="1" applyBorder="1"/>
    <xf numFmtId="0" fontId="7" fillId="0" borderId="0" xfId="0" applyFont="1"/>
    <xf numFmtId="0" fontId="8" fillId="0" borderId="0" xfId="0" applyFont="1"/>
    <xf numFmtId="0" fontId="0" fillId="0" borderId="0" xfId="0" applyAlignment="1"/>
    <xf numFmtId="0" fontId="0" fillId="0" borderId="36" xfId="0" applyFont="1" applyBorder="1"/>
    <xf numFmtId="164" fontId="0" fillId="0" borderId="34" xfId="0" applyNumberFormat="1" applyBorder="1" applyAlignment="1">
      <alignment wrapText="1"/>
    </xf>
    <xf numFmtId="164" fontId="0" fillId="0" borderId="33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9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Border="1"/>
    <xf numFmtId="0" fontId="0" fillId="0" borderId="0" xfId="0" applyBorder="1" applyAlignment="1"/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164" fontId="2" fillId="2" borderId="0" xfId="1" applyNumberFormat="1"/>
    <xf numFmtId="1" fontId="0" fillId="0" borderId="0" xfId="0" applyNumberFormat="1"/>
    <xf numFmtId="0" fontId="0" fillId="0" borderId="6" xfId="0" applyBorder="1"/>
    <xf numFmtId="0" fontId="0" fillId="0" borderId="48" xfId="0" applyBorder="1"/>
    <xf numFmtId="0" fontId="9" fillId="0" borderId="8" xfId="0" applyFont="1" applyBorder="1"/>
    <xf numFmtId="164" fontId="4" fillId="4" borderId="0" xfId="3" applyNumberFormat="1"/>
    <xf numFmtId="0" fontId="8" fillId="0" borderId="8" xfId="0" applyFont="1" applyBorder="1"/>
    <xf numFmtId="0" fontId="9" fillId="0" borderId="15" xfId="0" applyFont="1" applyBorder="1"/>
    <xf numFmtId="0" fontId="0" fillId="0" borderId="8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6" borderId="2" xfId="5" applyFont="1"/>
    <xf numFmtId="165" fontId="0" fillId="6" borderId="2" xfId="5" applyNumberFormat="1" applyFont="1"/>
    <xf numFmtId="164" fontId="0" fillId="6" borderId="2" xfId="5" applyNumberFormat="1" applyFont="1" applyAlignment="1">
      <alignment vertical="center" wrapText="1"/>
    </xf>
    <xf numFmtId="164" fontId="0" fillId="6" borderId="49" xfId="5" applyNumberFormat="1" applyFont="1" applyBorder="1"/>
    <xf numFmtId="164" fontId="0" fillId="6" borderId="50" xfId="5" applyNumberFormat="1" applyFont="1" applyBorder="1"/>
    <xf numFmtId="0" fontId="0" fillId="0" borderId="0" xfId="0" applyFill="1"/>
    <xf numFmtId="0" fontId="0" fillId="0" borderId="22" xfId="0" applyBorder="1"/>
    <xf numFmtId="0" fontId="0" fillId="0" borderId="19" xfId="0" applyBorder="1"/>
    <xf numFmtId="0" fontId="0" fillId="6" borderId="28" xfId="5" applyFont="1" applyBorder="1"/>
    <xf numFmtId="0" fontId="0" fillId="6" borderId="23" xfId="5" applyFont="1" applyBorder="1"/>
    <xf numFmtId="164" fontId="0" fillId="0" borderId="6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 applyAlignment="1">
      <alignment wrapText="1"/>
    </xf>
    <xf numFmtId="164" fontId="0" fillId="0" borderId="3" xfId="0" applyNumberFormat="1" applyBorder="1" applyAlignment="1">
      <alignment wrapText="1"/>
    </xf>
    <xf numFmtId="164" fontId="10" fillId="0" borderId="0" xfId="6" applyNumberFormat="1" applyFill="1" applyBorder="1"/>
    <xf numFmtId="0" fontId="10" fillId="0" borderId="0" xfId="6"/>
    <xf numFmtId="0" fontId="0" fillId="6" borderId="27" xfId="5" applyFont="1" applyBorder="1" applyAlignment="1">
      <alignment horizontal="center" wrapText="1"/>
    </xf>
    <xf numFmtId="0" fontId="0" fillId="6" borderId="26" xfId="5" applyFont="1" applyBorder="1" applyAlignment="1">
      <alignment horizontal="center" wrapText="1"/>
    </xf>
    <xf numFmtId="0" fontId="0" fillId="6" borderId="29" xfId="5" applyFont="1" applyBorder="1" applyAlignment="1">
      <alignment horizontal="center" wrapText="1"/>
    </xf>
    <xf numFmtId="0" fontId="0" fillId="6" borderId="17" xfId="5" applyFont="1" applyBorder="1" applyAlignment="1">
      <alignment horizontal="center"/>
    </xf>
    <xf numFmtId="0" fontId="0" fillId="6" borderId="10" xfId="5" applyFont="1" applyBorder="1" applyAlignment="1">
      <alignment horizontal="center"/>
    </xf>
    <xf numFmtId="0" fontId="0" fillId="6" borderId="7" xfId="5" applyFont="1" applyBorder="1" applyAlignment="1">
      <alignment horizontal="center"/>
    </xf>
    <xf numFmtId="0" fontId="0" fillId="6" borderId="27" xfId="5" applyFont="1" applyBorder="1" applyAlignment="1">
      <alignment horizontal="center"/>
    </xf>
    <xf numFmtId="0" fontId="0" fillId="6" borderId="26" xfId="5" applyFont="1" applyBorder="1" applyAlignment="1">
      <alignment horizontal="center"/>
    </xf>
    <xf numFmtId="0" fontId="0" fillId="6" borderId="24" xfId="5" applyFont="1" applyBorder="1" applyAlignment="1">
      <alignment horizontal="center"/>
    </xf>
    <xf numFmtId="0" fontId="0" fillId="6" borderId="37" xfId="5" applyFont="1" applyBorder="1" applyAlignment="1">
      <alignment horizontal="center" wrapText="1"/>
    </xf>
    <xf numFmtId="0" fontId="0" fillId="6" borderId="24" xfId="5" applyFont="1" applyBorder="1" applyAlignment="1">
      <alignment horizontal="center" wrapText="1"/>
    </xf>
    <xf numFmtId="0" fontId="0" fillId="6" borderId="17" xfId="5" applyFont="1" applyBorder="1" applyAlignment="1">
      <alignment horizontal="center" wrapText="1"/>
    </xf>
    <xf numFmtId="0" fontId="0" fillId="6" borderId="10" xfId="5" applyFont="1" applyBorder="1" applyAlignment="1">
      <alignment horizontal="center" wrapText="1"/>
    </xf>
    <xf numFmtId="0" fontId="0" fillId="6" borderId="7" xfId="5" applyFont="1" applyBorder="1" applyAlignment="1">
      <alignment horizontal="center" wrapText="1"/>
    </xf>
    <xf numFmtId="0" fontId="0" fillId="6" borderId="37" xfId="5" applyFont="1" applyBorder="1" applyAlignment="1">
      <alignment horizontal="center" vertical="center" wrapText="1"/>
    </xf>
    <xf numFmtId="0" fontId="0" fillId="6" borderId="26" xfId="5" applyFont="1" applyBorder="1" applyAlignment="1">
      <alignment horizontal="center" vertical="center" wrapText="1"/>
    </xf>
    <xf numFmtId="0" fontId="0" fillId="6" borderId="24" xfId="5" applyFont="1" applyBorder="1" applyAlignment="1">
      <alignment horizontal="center" vertical="center" wrapText="1"/>
    </xf>
    <xf numFmtId="0" fontId="5" fillId="5" borderId="39" xfId="4" applyBorder="1" applyAlignment="1">
      <alignment horizontal="center" wrapText="1"/>
    </xf>
    <xf numFmtId="0" fontId="5" fillId="5" borderId="40" xfId="4" applyBorder="1" applyAlignment="1">
      <alignment horizontal="center" wrapText="1"/>
    </xf>
    <xf numFmtId="0" fontId="5" fillId="5" borderId="42" xfId="4" applyBorder="1" applyAlignment="1">
      <alignment horizontal="center" wrapText="1"/>
    </xf>
    <xf numFmtId="0" fontId="5" fillId="5" borderId="43" xfId="4" applyBorder="1" applyAlignment="1">
      <alignment horizontal="center" wrapText="1"/>
    </xf>
    <xf numFmtId="0" fontId="0" fillId="6" borderId="10" xfId="5" applyFont="1" applyBorder="1" applyAlignment="1">
      <alignment horizontal="center" vertical="center" wrapText="1"/>
    </xf>
    <xf numFmtId="0" fontId="0" fillId="6" borderId="7" xfId="5" applyFont="1" applyBorder="1" applyAlignment="1">
      <alignment horizontal="center" vertical="center" wrapText="1"/>
    </xf>
  </cellXfs>
  <cellStyles count="7"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Preprandial</a:t>
            </a:r>
            <a:r>
              <a:rPr lang="en-US" baseline="0"/>
              <a:t> and Postprandial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Ischemia!$C$35:$K$35</c:f>
                <c:numCache>
                  <c:formatCode>General</c:formatCode>
                  <c:ptCount val="9"/>
                  <c:pt idx="0">
                    <c:v>23.022568214735383</c:v>
                  </c:pt>
                  <c:pt idx="1">
                    <c:v>39.216425911837149</c:v>
                  </c:pt>
                  <c:pt idx="2">
                    <c:v>28.676900184052503</c:v>
                  </c:pt>
                  <c:pt idx="3">
                    <c:v>39.108053943575015</c:v>
                  </c:pt>
                  <c:pt idx="4">
                    <c:v>26.358666557372985</c:v>
                  </c:pt>
                  <c:pt idx="5">
                    <c:v>28.021256268819496</c:v>
                  </c:pt>
                  <c:pt idx="6">
                    <c:v>23.155606092501916</c:v>
                  </c:pt>
                  <c:pt idx="7">
                    <c:v>27.682722857426999</c:v>
                  </c:pt>
                  <c:pt idx="8">
                    <c:v>26.140247062421651</c:v>
                  </c:pt>
                </c:numCache>
              </c:numRef>
            </c:plus>
            <c:minus>
              <c:numRef>
                <c:f>Ischemia!$C$35:$K$35</c:f>
                <c:numCache>
                  <c:formatCode>General</c:formatCode>
                  <c:ptCount val="9"/>
                  <c:pt idx="0">
                    <c:v>23.022568214735383</c:v>
                  </c:pt>
                  <c:pt idx="1">
                    <c:v>39.216425911837149</c:v>
                  </c:pt>
                  <c:pt idx="2">
                    <c:v>28.676900184052503</c:v>
                  </c:pt>
                  <c:pt idx="3">
                    <c:v>39.108053943575015</c:v>
                  </c:pt>
                  <c:pt idx="4">
                    <c:v>26.358666557372985</c:v>
                  </c:pt>
                  <c:pt idx="5">
                    <c:v>28.021256268819496</c:v>
                  </c:pt>
                  <c:pt idx="6">
                    <c:v>23.155606092501916</c:v>
                  </c:pt>
                  <c:pt idx="7">
                    <c:v>27.682722857426999</c:v>
                  </c:pt>
                  <c:pt idx="8">
                    <c:v>26.140247062421651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Ischemia!$C$32:$K$32</c:f>
              <c:numCache>
                <c:formatCode>0.000</c:formatCode>
                <c:ptCount val="9"/>
                <c:pt idx="0">
                  <c:v>82.908024999999995</c:v>
                </c:pt>
                <c:pt idx="1">
                  <c:v>85.023788888888888</c:v>
                </c:pt>
                <c:pt idx="2">
                  <c:v>80.469011111111115</c:v>
                </c:pt>
                <c:pt idx="3">
                  <c:v>69.425374999999988</c:v>
                </c:pt>
                <c:pt idx="4">
                  <c:v>90.523255555555579</c:v>
                </c:pt>
                <c:pt idx="5">
                  <c:v>87.279500000000013</c:v>
                </c:pt>
                <c:pt idx="6">
                  <c:v>52.668611111111112</c:v>
                </c:pt>
                <c:pt idx="7">
                  <c:v>53.763011111111112</c:v>
                </c:pt>
                <c:pt idx="8">
                  <c:v>50.18857777777778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433A-85E0-7CE6CB4DE3F3}"/>
            </c:ext>
          </c:extLst>
        </c:ser>
        <c:ser>
          <c:idx val="1"/>
          <c:order val="1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Ischemia!$C$36:$K$36</c:f>
                <c:numCache>
                  <c:formatCode>General</c:formatCode>
                  <c:ptCount val="9"/>
                  <c:pt idx="0">
                    <c:v>36.951187515053981</c:v>
                  </c:pt>
                  <c:pt idx="1">
                    <c:v>26.433585603094272</c:v>
                  </c:pt>
                  <c:pt idx="2">
                    <c:v>42.222891409808064</c:v>
                  </c:pt>
                  <c:pt idx="3">
                    <c:v>35.19293356436367</c:v>
                  </c:pt>
                  <c:pt idx="4">
                    <c:v>41.620327471621316</c:v>
                  </c:pt>
                  <c:pt idx="5">
                    <c:v>48.452584255766396</c:v>
                  </c:pt>
                  <c:pt idx="6">
                    <c:v>31.974821098209461</c:v>
                  </c:pt>
                  <c:pt idx="7">
                    <c:v>34.706244200219622</c:v>
                  </c:pt>
                  <c:pt idx="8">
                    <c:v>35.59231121006961</c:v>
                  </c:pt>
                </c:numCache>
              </c:numRef>
            </c:plus>
            <c:minus>
              <c:numRef>
                <c:f>Ischemia!$C$36:$K$36</c:f>
                <c:numCache>
                  <c:formatCode>General</c:formatCode>
                  <c:ptCount val="9"/>
                  <c:pt idx="0">
                    <c:v>36.951187515053981</c:v>
                  </c:pt>
                  <c:pt idx="1">
                    <c:v>26.433585603094272</c:v>
                  </c:pt>
                  <c:pt idx="2">
                    <c:v>42.222891409808064</c:v>
                  </c:pt>
                  <c:pt idx="3">
                    <c:v>35.19293356436367</c:v>
                  </c:pt>
                  <c:pt idx="4">
                    <c:v>41.620327471621316</c:v>
                  </c:pt>
                  <c:pt idx="5">
                    <c:v>48.452584255766396</c:v>
                  </c:pt>
                  <c:pt idx="6">
                    <c:v>31.974821098209461</c:v>
                  </c:pt>
                  <c:pt idx="7">
                    <c:v>34.706244200219622</c:v>
                  </c:pt>
                  <c:pt idx="8">
                    <c:v>35.59231121006961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Ischemia!$C$33:$K$33</c:f>
              <c:numCache>
                <c:formatCode>0.000</c:formatCode>
                <c:ptCount val="9"/>
                <c:pt idx="0">
                  <c:v>91.998087499999997</c:v>
                </c:pt>
                <c:pt idx="1">
                  <c:v>72.766788888888883</c:v>
                </c:pt>
                <c:pt idx="2">
                  <c:v>79.398277777777778</c:v>
                </c:pt>
                <c:pt idx="3">
                  <c:v>67.916849999999997</c:v>
                </c:pt>
                <c:pt idx="4">
                  <c:v>114.54586666666667</c:v>
                </c:pt>
                <c:pt idx="5">
                  <c:v>99.164675000000003</c:v>
                </c:pt>
                <c:pt idx="6">
                  <c:v>73.3429</c:v>
                </c:pt>
                <c:pt idx="7">
                  <c:v>70.278655555555559</c:v>
                </c:pt>
                <c:pt idx="8">
                  <c:v>71.975677777777776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433A-85E0-7CE6CB4DE3F3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Ischemia!$C$42:$K$42</c:f>
                <c:numCache>
                  <c:formatCode>General</c:formatCode>
                  <c:ptCount val="9"/>
                  <c:pt idx="0">
                    <c:v>20.542238184440492</c:v>
                  </c:pt>
                  <c:pt idx="1">
                    <c:v>18.099984957827413</c:v>
                  </c:pt>
                  <c:pt idx="2">
                    <c:v>16.764791965082683</c:v>
                  </c:pt>
                  <c:pt idx="3">
                    <c:v>21.253122783791152</c:v>
                  </c:pt>
                  <c:pt idx="4">
                    <c:v>25.944982244903048</c:v>
                  </c:pt>
                  <c:pt idx="5">
                    <c:v>16.976668539197018</c:v>
                  </c:pt>
                  <c:pt idx="6">
                    <c:v>21.460683503493808</c:v>
                  </c:pt>
                  <c:pt idx="7">
                    <c:v>21.16926582196573</c:v>
                  </c:pt>
                  <c:pt idx="8">
                    <c:v>26.796705545161807</c:v>
                  </c:pt>
                </c:numCache>
              </c:numRef>
            </c:plus>
            <c:minus>
              <c:numRef>
                <c:f>Ischemia!$C$42:$K$42</c:f>
                <c:numCache>
                  <c:formatCode>General</c:formatCode>
                  <c:ptCount val="9"/>
                  <c:pt idx="0">
                    <c:v>20.542238184440492</c:v>
                  </c:pt>
                  <c:pt idx="1">
                    <c:v>18.099984957827413</c:v>
                  </c:pt>
                  <c:pt idx="2">
                    <c:v>16.764791965082683</c:v>
                  </c:pt>
                  <c:pt idx="3">
                    <c:v>21.253122783791152</c:v>
                  </c:pt>
                  <c:pt idx="4">
                    <c:v>25.944982244903048</c:v>
                  </c:pt>
                  <c:pt idx="5">
                    <c:v>16.976668539197018</c:v>
                  </c:pt>
                  <c:pt idx="6">
                    <c:v>21.460683503493808</c:v>
                  </c:pt>
                  <c:pt idx="7">
                    <c:v>21.16926582196573</c:v>
                  </c:pt>
                  <c:pt idx="8">
                    <c:v>26.796705545161807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Ischemia!$C$39:$K$39</c:f>
              <c:numCache>
                <c:formatCode>0.000</c:formatCode>
                <c:ptCount val="9"/>
                <c:pt idx="0">
                  <c:v>81.883285000000001</c:v>
                </c:pt>
                <c:pt idx="1">
                  <c:v>69.833563157894744</c:v>
                </c:pt>
                <c:pt idx="2">
                  <c:v>52.568605263157885</c:v>
                </c:pt>
                <c:pt idx="3">
                  <c:v>59.863919999999993</c:v>
                </c:pt>
                <c:pt idx="4">
                  <c:v>82.397925000000001</c:v>
                </c:pt>
                <c:pt idx="5">
                  <c:v>86.535600000000002</c:v>
                </c:pt>
                <c:pt idx="6">
                  <c:v>35.664394736842105</c:v>
                </c:pt>
                <c:pt idx="7">
                  <c:v>41.908570588235285</c:v>
                </c:pt>
                <c:pt idx="8">
                  <c:v>36.208236842105258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4-433A-85E0-7CE6CB4DE3F3}"/>
            </c:ext>
          </c:extLst>
        </c:ser>
        <c:ser>
          <c:idx val="3"/>
          <c:order val="3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Ischemia!$C$43:$K$43</c:f>
                <c:numCache>
                  <c:formatCode>General</c:formatCode>
                  <c:ptCount val="9"/>
                  <c:pt idx="0">
                    <c:v>20.563952583730259</c:v>
                  </c:pt>
                  <c:pt idx="1">
                    <c:v>24.186173839049783</c:v>
                  </c:pt>
                  <c:pt idx="2">
                    <c:v>18.755638703585813</c:v>
                  </c:pt>
                  <c:pt idx="3">
                    <c:v>17.952065226438023</c:v>
                  </c:pt>
                  <c:pt idx="4">
                    <c:v>25.469345841866808</c:v>
                  </c:pt>
                  <c:pt idx="5">
                    <c:v>21.122206285360999</c:v>
                  </c:pt>
                  <c:pt idx="6">
                    <c:v>20.920677668692804</c:v>
                  </c:pt>
                  <c:pt idx="7">
                    <c:v>21.516645157098051</c:v>
                  </c:pt>
                  <c:pt idx="8">
                    <c:v>22.163448217475334</c:v>
                  </c:pt>
                </c:numCache>
              </c:numRef>
            </c:plus>
            <c:minus>
              <c:numRef>
                <c:f>Ischemia!$C$43:$K$43</c:f>
                <c:numCache>
                  <c:formatCode>General</c:formatCode>
                  <c:ptCount val="9"/>
                  <c:pt idx="0">
                    <c:v>20.563952583730259</c:v>
                  </c:pt>
                  <c:pt idx="1">
                    <c:v>24.186173839049783</c:v>
                  </c:pt>
                  <c:pt idx="2">
                    <c:v>18.755638703585813</c:v>
                  </c:pt>
                  <c:pt idx="3">
                    <c:v>17.952065226438023</c:v>
                  </c:pt>
                  <c:pt idx="4">
                    <c:v>25.469345841866808</c:v>
                  </c:pt>
                  <c:pt idx="5">
                    <c:v>21.122206285360999</c:v>
                  </c:pt>
                  <c:pt idx="6">
                    <c:v>20.920677668692804</c:v>
                  </c:pt>
                  <c:pt idx="7">
                    <c:v>21.516645157098051</c:v>
                  </c:pt>
                  <c:pt idx="8">
                    <c:v>22.163448217475334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Ischemia!$C$40:$K$40</c:f>
              <c:numCache>
                <c:formatCode>0.000</c:formatCode>
                <c:ptCount val="9"/>
                <c:pt idx="0">
                  <c:v>89.713989999999995</c:v>
                </c:pt>
                <c:pt idx="1">
                  <c:v>71.173631578947365</c:v>
                </c:pt>
                <c:pt idx="2">
                  <c:v>55.305647368421049</c:v>
                </c:pt>
                <c:pt idx="3">
                  <c:v>60.592489999999998</c:v>
                </c:pt>
                <c:pt idx="4">
                  <c:v>100.20632500000001</c:v>
                </c:pt>
                <c:pt idx="5">
                  <c:v>89.74924210526315</c:v>
                </c:pt>
                <c:pt idx="6">
                  <c:v>46.024636842105267</c:v>
                </c:pt>
                <c:pt idx="7">
                  <c:v>39.186094117647052</c:v>
                </c:pt>
                <c:pt idx="8">
                  <c:v>46.699610526315794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4-433A-85E0-7CE6CB4DE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128975"/>
        <c:axId val="2030126479"/>
      </c:barChart>
      <c:catAx>
        <c:axId val="20301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6479"/>
        <c:crosses val="autoZero"/>
        <c:auto val="1"/>
        <c:lblAlgn val="ctr"/>
        <c:lblOffset val="100"/>
        <c:noMultiLvlLbl val="0"/>
      </c:catAx>
      <c:valAx>
        <c:axId val="20301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53521996331717"/>
          <c:y val="0.1207373191085979"/>
          <c:w val="0.29776296483458409"/>
          <c:h val="4.697318889418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Flow</a:t>
            </a:r>
            <a:r>
              <a:rPr lang="en-US" baseline="0"/>
              <a:t> change after meal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Ischemia!$C$37:$K$37</c:f>
                <c:numCache>
                  <c:formatCode>General</c:formatCode>
                  <c:ptCount val="9"/>
                  <c:pt idx="0">
                    <c:v>35.791404390973639</c:v>
                  </c:pt>
                  <c:pt idx="1">
                    <c:v>41.291129172897605</c:v>
                  </c:pt>
                  <c:pt idx="2">
                    <c:v>39.868799560813166</c:v>
                  </c:pt>
                  <c:pt idx="3">
                    <c:v>56.098647183688655</c:v>
                  </c:pt>
                  <c:pt idx="4">
                    <c:v>31.856094121239586</c:v>
                  </c:pt>
                  <c:pt idx="5">
                    <c:v>48.279572022937536</c:v>
                  </c:pt>
                  <c:pt idx="6">
                    <c:v>85.192879952529282</c:v>
                  </c:pt>
                  <c:pt idx="7">
                    <c:v>54.660936945227924</c:v>
                  </c:pt>
                  <c:pt idx="8">
                    <c:v>76.579711060760644</c:v>
                  </c:pt>
                </c:numCache>
              </c:numRef>
            </c:plus>
            <c:minus>
              <c:numRef>
                <c:f>Ischemia!$C$37:$K$37</c:f>
                <c:numCache>
                  <c:formatCode>General</c:formatCode>
                  <c:ptCount val="9"/>
                  <c:pt idx="0">
                    <c:v>35.791404390973639</c:v>
                  </c:pt>
                  <c:pt idx="1">
                    <c:v>41.291129172897605</c:v>
                  </c:pt>
                  <c:pt idx="2">
                    <c:v>39.868799560813166</c:v>
                  </c:pt>
                  <c:pt idx="3">
                    <c:v>56.098647183688655</c:v>
                  </c:pt>
                  <c:pt idx="4">
                    <c:v>31.856094121239586</c:v>
                  </c:pt>
                  <c:pt idx="5">
                    <c:v>48.279572022937536</c:v>
                  </c:pt>
                  <c:pt idx="6">
                    <c:v>85.192879952529282</c:v>
                  </c:pt>
                  <c:pt idx="7">
                    <c:v>54.660936945227924</c:v>
                  </c:pt>
                  <c:pt idx="8">
                    <c:v>76.579711060760644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Ischemia!$C$34:$K$34</c:f>
              <c:numCache>
                <c:formatCode>0.000</c:formatCode>
                <c:ptCount val="9"/>
                <c:pt idx="0">
                  <c:v>13.701356202019529</c:v>
                </c:pt>
                <c:pt idx="1">
                  <c:v>-0.88224480901223423</c:v>
                </c:pt>
                <c:pt idx="2">
                  <c:v>-0.55332336926262071</c:v>
                </c:pt>
                <c:pt idx="3">
                  <c:v>8.6934485296919899</c:v>
                </c:pt>
                <c:pt idx="4">
                  <c:v>27.508389621114546</c:v>
                </c:pt>
                <c:pt idx="5">
                  <c:v>14.158406009299702</c:v>
                </c:pt>
                <c:pt idx="6">
                  <c:v>60.105875304827627</c:v>
                </c:pt>
                <c:pt idx="7">
                  <c:v>40.77416314845869</c:v>
                </c:pt>
                <c:pt idx="8">
                  <c:v>61.838200450600574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4-4FAD-B043-23D4F83BE370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Ischemia!$C$44:$K$44</c:f>
                <c:numCache>
                  <c:formatCode>General</c:formatCode>
                  <c:ptCount val="9"/>
                  <c:pt idx="0">
                    <c:v>19.166624307161644</c:v>
                  </c:pt>
                  <c:pt idx="1">
                    <c:v>27.991453769916028</c:v>
                  </c:pt>
                  <c:pt idx="2">
                    <c:v>24.952118241263566</c:v>
                  </c:pt>
                  <c:pt idx="3">
                    <c:v>19.639254464908088</c:v>
                  </c:pt>
                  <c:pt idx="4">
                    <c:v>38.760040462140346</c:v>
                  </c:pt>
                  <c:pt idx="5">
                    <c:v>18.177050136400428</c:v>
                  </c:pt>
                  <c:pt idx="6">
                    <c:v>64.408032215683221</c:v>
                  </c:pt>
                  <c:pt idx="7">
                    <c:v>24.080602180599598</c:v>
                  </c:pt>
                  <c:pt idx="8">
                    <c:v>75.023172700739451</c:v>
                  </c:pt>
                </c:numCache>
              </c:numRef>
            </c:plus>
            <c:minus>
              <c:numRef>
                <c:f>Ischemia!$C$44:$K$44</c:f>
                <c:numCache>
                  <c:formatCode>General</c:formatCode>
                  <c:ptCount val="9"/>
                  <c:pt idx="0">
                    <c:v>19.166624307161644</c:v>
                  </c:pt>
                  <c:pt idx="1">
                    <c:v>27.991453769916028</c:v>
                  </c:pt>
                  <c:pt idx="2">
                    <c:v>24.952118241263566</c:v>
                  </c:pt>
                  <c:pt idx="3">
                    <c:v>19.639254464908088</c:v>
                  </c:pt>
                  <c:pt idx="4">
                    <c:v>38.760040462140346</c:v>
                  </c:pt>
                  <c:pt idx="5">
                    <c:v>18.177050136400428</c:v>
                  </c:pt>
                  <c:pt idx="6">
                    <c:v>64.408032215683221</c:v>
                  </c:pt>
                  <c:pt idx="7">
                    <c:v>24.080602180599598</c:v>
                  </c:pt>
                  <c:pt idx="8">
                    <c:v>75.023172700739451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val>
            <c:numRef>
              <c:f>Ischemia!$C$41:$K$41</c:f>
              <c:numCache>
                <c:formatCode>0.000</c:formatCode>
                <c:ptCount val="9"/>
                <c:pt idx="0">
                  <c:v>9.5632521338146059</c:v>
                </c:pt>
                <c:pt idx="1">
                  <c:v>1.9189460775797818</c:v>
                </c:pt>
                <c:pt idx="2">
                  <c:v>5.206609708516253</c:v>
                </c:pt>
                <c:pt idx="3">
                  <c:v>1.2170435881913595</c:v>
                </c:pt>
                <c:pt idx="4">
                  <c:v>21.612680173681564</c:v>
                </c:pt>
                <c:pt idx="6">
                  <c:v>29.049258179505294</c:v>
                </c:pt>
                <c:pt idx="7">
                  <c:v>-6.4962284143198534</c:v>
                </c:pt>
                <c:pt idx="8">
                  <c:v>28.975102350221306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4-4FAD-B043-23D4F83BE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134799"/>
        <c:axId val="2030122319"/>
      </c:barChart>
      <c:catAx>
        <c:axId val="203013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22319"/>
        <c:crosses val="autoZero"/>
        <c:auto val="1"/>
        <c:lblAlgn val="ctr"/>
        <c:lblOffset val="100"/>
        <c:noMultiLvlLbl val="0"/>
      </c:catAx>
      <c:valAx>
        <c:axId val="20301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57</xdr:row>
      <xdr:rowOff>152399</xdr:rowOff>
    </xdr:from>
    <xdr:to>
      <xdr:col>2</xdr:col>
      <xdr:colOff>0</xdr:colOff>
      <xdr:row>81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114299</xdr:rowOff>
    </xdr:from>
    <xdr:to>
      <xdr:col>9</xdr:col>
      <xdr:colOff>533400</xdr:colOff>
      <xdr:row>79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workbookViewId="0">
      <selection activeCell="C27" activeCellId="4" sqref="C15:K15 C18:K18 C21:K21 C24:K24 C27:K27"/>
    </sheetView>
  </sheetViews>
  <sheetFormatPr defaultRowHeight="15" x14ac:dyDescent="0.25"/>
  <cols>
    <col min="1" max="1" width="28.42578125" customWidth="1"/>
    <col min="2" max="2" width="24.5703125" customWidth="1"/>
    <col min="3" max="3" width="11" customWidth="1"/>
    <col min="4" max="8" width="9.140625" customWidth="1"/>
    <col min="9" max="9" width="12.5703125" bestFit="1" customWidth="1"/>
    <col min="10" max="10" width="12.28515625" bestFit="1" customWidth="1"/>
    <col min="11" max="11" width="9.140625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41" t="s">
        <v>30</v>
      </c>
      <c r="B2" s="9"/>
      <c r="C2" s="7">
        <v>71.351399999999998</v>
      </c>
      <c r="D2" s="7">
        <v>51.518099999999997</v>
      </c>
      <c r="E2" s="7">
        <v>83.254199999999997</v>
      </c>
      <c r="F2" s="7">
        <v>63.613700000000001</v>
      </c>
      <c r="G2" s="7">
        <v>51.439100000000003</v>
      </c>
      <c r="H2" s="40">
        <v>110.2041</v>
      </c>
      <c r="I2" s="7">
        <v>21.853400000000001</v>
      </c>
      <c r="J2" s="7">
        <v>62.011800000000001</v>
      </c>
      <c r="K2" s="39">
        <v>27.086200000000002</v>
      </c>
      <c r="L2">
        <v>100</v>
      </c>
    </row>
    <row r="3" spans="1:12" x14ac:dyDescent="0.25">
      <c r="A3" s="38" t="s">
        <v>29</v>
      </c>
      <c r="B3" s="9"/>
      <c r="C3" s="7">
        <v>130.2149</v>
      </c>
      <c r="D3" s="7">
        <v>90.331400000000002</v>
      </c>
      <c r="E3" s="7">
        <v>72.542900000000003</v>
      </c>
      <c r="F3" s="7">
        <v>85.040800000000004</v>
      </c>
      <c r="G3" s="7">
        <v>136.92189999999999</v>
      </c>
      <c r="H3" s="8">
        <v>74.807599999999994</v>
      </c>
      <c r="I3" s="7">
        <v>60.765000000000001</v>
      </c>
      <c r="J3" s="7">
        <v>52.1601</v>
      </c>
      <c r="K3" s="6">
        <v>51.4054</v>
      </c>
      <c r="L3">
        <v>120</v>
      </c>
    </row>
    <row r="4" spans="1:12" ht="15.75" thickBot="1" x14ac:dyDescent="0.3">
      <c r="A4" s="37" t="s">
        <v>9</v>
      </c>
      <c r="B4" s="32"/>
      <c r="C4" s="7">
        <f>(C3-C2)/C2*100</f>
        <v>82.498030872554722</v>
      </c>
      <c r="D4" s="7">
        <f t="shared" ref="D4:K4" si="0">(D3-D2)/D2*100</f>
        <v>75.339152647322024</v>
      </c>
      <c r="E4" s="7">
        <f t="shared" si="0"/>
        <v>-12.865777342164112</v>
      </c>
      <c r="F4" s="7">
        <f t="shared" si="0"/>
        <v>33.683153157260151</v>
      </c>
      <c r="G4" s="7">
        <f t="shared" si="0"/>
        <v>166.18253429783957</v>
      </c>
      <c r="H4" s="8">
        <f t="shared" si="0"/>
        <v>-32.119040943122812</v>
      </c>
      <c r="I4" s="7">
        <f t="shared" si="0"/>
        <v>178.05741898285851</v>
      </c>
      <c r="J4" s="7">
        <f t="shared" si="0"/>
        <v>-15.886815090031254</v>
      </c>
      <c r="K4" s="6">
        <f t="shared" si="0"/>
        <v>89.784465890379593</v>
      </c>
    </row>
    <row r="5" spans="1:12" x14ac:dyDescent="0.25">
      <c r="A5" s="21" t="s">
        <v>28</v>
      </c>
      <c r="B5" s="9"/>
      <c r="C5" s="25">
        <v>87.133799999999994</v>
      </c>
      <c r="D5" s="25">
        <v>62.895299999999999</v>
      </c>
      <c r="E5" s="25">
        <v>51.743699999999997</v>
      </c>
      <c r="F5" s="25">
        <v>44.797199999999997</v>
      </c>
      <c r="G5" s="25">
        <v>114.87090000000001</v>
      </c>
      <c r="H5" s="15">
        <v>89.143799999999999</v>
      </c>
      <c r="I5" s="25">
        <v>51.014800000000001</v>
      </c>
      <c r="J5" s="25">
        <v>83.498900000000006</v>
      </c>
      <c r="K5" s="14">
        <v>40.406799999999997</v>
      </c>
      <c r="L5">
        <v>100</v>
      </c>
    </row>
    <row r="6" spans="1:12" x14ac:dyDescent="0.25">
      <c r="A6" s="21" t="s">
        <v>27</v>
      </c>
      <c r="B6" s="9"/>
      <c r="C6" s="20">
        <v>61.362400000000001</v>
      </c>
      <c r="D6" s="20">
        <v>63.783499999999997</v>
      </c>
      <c r="E6" s="20">
        <v>85.690600000000003</v>
      </c>
      <c r="F6" s="20">
        <v>71.828599999999994</v>
      </c>
      <c r="G6" s="20">
        <v>109.14870000000001</v>
      </c>
      <c r="H6" s="8">
        <v>102.1404</v>
      </c>
      <c r="I6" s="20">
        <v>37.150700000000001</v>
      </c>
      <c r="J6" s="20">
        <v>69.170199999999994</v>
      </c>
      <c r="K6" s="6">
        <v>40.110199999999999</v>
      </c>
      <c r="L6">
        <v>120</v>
      </c>
    </row>
    <row r="7" spans="1:12" ht="15.75" thickBot="1" x14ac:dyDescent="0.3">
      <c r="A7" s="28" t="s">
        <v>9</v>
      </c>
      <c r="B7" s="9"/>
      <c r="C7" s="7">
        <f>(C6-C5)/C5*100</f>
        <v>-29.576811753877365</v>
      </c>
      <c r="D7" s="7">
        <f t="shared" ref="D7" si="1">(D6-D5)/D5*100</f>
        <v>1.4121881921224602</v>
      </c>
      <c r="E7" s="7">
        <f t="shared" ref="E7" si="2">(E6-E5)/E5*100</f>
        <v>65.605861196628794</v>
      </c>
      <c r="F7" s="7">
        <f t="shared" ref="F7" si="3">(F6-F5)/F5*100</f>
        <v>60.341717785933049</v>
      </c>
      <c r="G7" s="7">
        <f t="shared" ref="G7" si="4">(G6-G5)/G5*100</f>
        <v>-4.9814182704235801</v>
      </c>
      <c r="H7" s="8">
        <f t="shared" ref="H7" si="5">(H6-H5)/H5*100</f>
        <v>14.579365025946842</v>
      </c>
      <c r="I7" s="7">
        <f t="shared" ref="I7" si="6">(I6-I5)/I5*100</f>
        <v>-27.176623254428129</v>
      </c>
      <c r="J7" s="7">
        <f t="shared" ref="J7" si="7">(J6-J5)/J5*100</f>
        <v>-17.160345824915073</v>
      </c>
      <c r="K7" s="1">
        <f t="shared" ref="K7" si="8">(K6-K5)/K5*100</f>
        <v>-0.73403486541868701</v>
      </c>
    </row>
    <row r="8" spans="1:12" x14ac:dyDescent="0.25">
      <c r="A8" s="21" t="s">
        <v>26</v>
      </c>
      <c r="B8" s="16"/>
      <c r="C8" s="25">
        <v>108.36969999999999</v>
      </c>
      <c r="D8" s="25">
        <v>43.654899999999998</v>
      </c>
      <c r="E8" s="25">
        <v>43.118000000000002</v>
      </c>
      <c r="F8" s="25">
        <v>49.308700000000002</v>
      </c>
      <c r="G8" s="25">
        <v>51.259900000000002</v>
      </c>
      <c r="H8" s="15">
        <v>71.7393</v>
      </c>
      <c r="I8" s="25">
        <v>19.639700000000001</v>
      </c>
      <c r="J8" s="25">
        <v>21.667899999999999</v>
      </c>
      <c r="K8" s="14">
        <v>25.677499999999998</v>
      </c>
      <c r="L8">
        <v>100</v>
      </c>
    </row>
    <row r="9" spans="1:12" x14ac:dyDescent="0.25">
      <c r="A9" s="21" t="s">
        <v>25</v>
      </c>
      <c r="B9" s="9"/>
      <c r="C9" s="20">
        <v>132.8604</v>
      </c>
      <c r="D9" s="20">
        <v>56.431699999999999</v>
      </c>
      <c r="E9" s="20">
        <v>31.6389</v>
      </c>
      <c r="F9" s="20">
        <v>51.001399999999997</v>
      </c>
      <c r="G9" s="20">
        <v>81.895700000000005</v>
      </c>
      <c r="H9" s="8">
        <v>91.424000000000007</v>
      </c>
      <c r="I9" s="20">
        <v>39.957299999999996</v>
      </c>
      <c r="J9" s="20">
        <v>21.030799999999999</v>
      </c>
      <c r="K9" s="6">
        <v>37.0974</v>
      </c>
      <c r="L9">
        <v>120</v>
      </c>
    </row>
    <row r="10" spans="1:12" ht="15.75" thickBot="1" x14ac:dyDescent="0.3">
      <c r="A10" s="28" t="s">
        <v>9</v>
      </c>
      <c r="B10" s="32"/>
      <c r="C10" s="4">
        <f>(C9-C8)/C8*100</f>
        <v>22.599213617828603</v>
      </c>
      <c r="D10" s="2">
        <f t="shared" ref="D10" si="9">(D9-D8)/D8*100</f>
        <v>29.267733977170952</v>
      </c>
      <c r="E10" s="2">
        <f t="shared" ref="E10" si="10">(E9-E8)/E8*100</f>
        <v>-26.622524235817991</v>
      </c>
      <c r="F10" s="2">
        <f t="shared" ref="F10" si="11">(F9-F8)/F8*100</f>
        <v>3.432862760527037</v>
      </c>
      <c r="G10" s="2">
        <f t="shared" ref="G10" si="12">(G9-G8)/G8*100</f>
        <v>59.765625762047925</v>
      </c>
      <c r="H10" s="3">
        <f t="shared" ref="H10" si="13">(H9-H8)/H8*100</f>
        <v>27.439213931554956</v>
      </c>
      <c r="I10" s="2">
        <f t="shared" ref="I10" si="14">(I9-I8)/I8*100</f>
        <v>103.45168205216982</v>
      </c>
      <c r="J10" s="2">
        <f t="shared" ref="J10" si="15">(J9-J8)/J8*100</f>
        <v>-2.9402941678704457</v>
      </c>
      <c r="K10" s="1">
        <f t="shared" ref="K10" si="16">(K9-K8)/K8*100</f>
        <v>44.474345243890582</v>
      </c>
    </row>
    <row r="11" spans="1:12" x14ac:dyDescent="0.25">
      <c r="A11" s="21" t="s">
        <v>24</v>
      </c>
      <c r="B11" s="9"/>
      <c r="C11" s="20">
        <v>75.739699999999999</v>
      </c>
      <c r="D11" s="20">
        <v>69.052499999999995</v>
      </c>
      <c r="E11" s="20">
        <v>71.6541</v>
      </c>
      <c r="F11" s="20">
        <v>69.260999999999996</v>
      </c>
      <c r="G11" s="20">
        <v>68.9923</v>
      </c>
      <c r="H11" s="8">
        <v>58.645299999999999</v>
      </c>
      <c r="I11" s="20">
        <v>49.2485</v>
      </c>
      <c r="J11" s="20">
        <v>52.94</v>
      </c>
      <c r="K11" s="6">
        <v>41.504100000000001</v>
      </c>
      <c r="L11">
        <v>100</v>
      </c>
    </row>
    <row r="12" spans="1:12" x14ac:dyDescent="0.25">
      <c r="A12" s="21" t="s">
        <v>23</v>
      </c>
      <c r="B12" s="9"/>
      <c r="C12" s="20">
        <v>65.022400000000005</v>
      </c>
      <c r="D12" s="20">
        <v>49.5334</v>
      </c>
      <c r="E12" s="20">
        <v>103.8994</v>
      </c>
      <c r="F12" s="20">
        <v>52.4221</v>
      </c>
      <c r="G12" s="20">
        <v>110.964</v>
      </c>
      <c r="H12" s="8">
        <v>87.805800000000005</v>
      </c>
      <c r="I12" s="20">
        <v>53.988599999999998</v>
      </c>
      <c r="J12" s="20">
        <v>70.421199999999999</v>
      </c>
      <c r="K12" s="6">
        <v>93.284099999999995</v>
      </c>
      <c r="L12">
        <v>120</v>
      </c>
    </row>
    <row r="13" spans="1:12" ht="15.75" thickBot="1" x14ac:dyDescent="0.3">
      <c r="A13" s="28" t="s">
        <v>9</v>
      </c>
      <c r="B13" s="32"/>
      <c r="C13" s="4">
        <f>(C12-C11)/C11*100</f>
        <v>-14.150174875263561</v>
      </c>
      <c r="D13" s="2">
        <f t="shared" ref="D13" si="17">(D12-D11)/D11*100</f>
        <v>-28.26704319177437</v>
      </c>
      <c r="E13" s="2">
        <f t="shared" ref="E13" si="18">(E12-E11)/E11*100</f>
        <v>45.001332791843033</v>
      </c>
      <c r="F13" s="2">
        <f t="shared" ref="F13" si="19">(F12-F11)/F11*100</f>
        <v>-24.312239211100035</v>
      </c>
      <c r="G13" s="2">
        <f t="shared" ref="G13" si="20">(G12-G11)/G11*100</f>
        <v>60.835339595867943</v>
      </c>
      <c r="H13" s="3">
        <f t="shared" ref="H13" si="21">(H12-H11)/H11*100</f>
        <v>49.723507254630817</v>
      </c>
      <c r="I13" s="2">
        <f t="shared" ref="I13" si="22">(I12-I11)/I11*100</f>
        <v>9.6248616709138304</v>
      </c>
      <c r="J13" s="2">
        <f t="shared" ref="J13" si="23">(J12-J11)/J11*100</f>
        <v>33.020778239516432</v>
      </c>
      <c r="K13" s="1">
        <f t="shared" ref="K13" si="24">(K12-K11)/K11*100</f>
        <v>124.75875877322962</v>
      </c>
    </row>
    <row r="14" spans="1:12" x14ac:dyDescent="0.25">
      <c r="A14" s="21" t="s">
        <v>22</v>
      </c>
      <c r="B14" s="125" t="s">
        <v>21</v>
      </c>
      <c r="C14" s="26">
        <v>35.7288</v>
      </c>
      <c r="D14" s="36"/>
      <c r="E14" s="25">
        <v>36.276000000000003</v>
      </c>
      <c r="F14" s="36"/>
      <c r="G14" s="25">
        <v>77.994100000000003</v>
      </c>
      <c r="H14">
        <v>106.06019999999999</v>
      </c>
      <c r="I14">
        <v>19.2409</v>
      </c>
      <c r="J14">
        <v>22.804200000000002</v>
      </c>
      <c r="K14">
        <v>23.2516</v>
      </c>
      <c r="L14">
        <v>100</v>
      </c>
    </row>
    <row r="15" spans="1:12" x14ac:dyDescent="0.25">
      <c r="A15" s="21" t="s">
        <v>20</v>
      </c>
      <c r="B15" s="126"/>
      <c r="C15" s="20">
        <v>43.377200000000002</v>
      </c>
      <c r="D15" s="35"/>
      <c r="E15">
        <v>51.9435</v>
      </c>
      <c r="F15" s="34"/>
      <c r="G15" s="20">
        <v>123.72150000000001</v>
      </c>
      <c r="H15">
        <v>90.6434</v>
      </c>
      <c r="I15" s="20">
        <v>40.680900000000001</v>
      </c>
      <c r="J15" s="8">
        <v>37.252699999999997</v>
      </c>
      <c r="K15" s="20">
        <v>34.274299999999997</v>
      </c>
      <c r="L15">
        <v>120</v>
      </c>
    </row>
    <row r="16" spans="1:12" ht="15.75" thickBot="1" x14ac:dyDescent="0.3">
      <c r="A16" s="28" t="s">
        <v>9</v>
      </c>
      <c r="B16" s="127"/>
      <c r="C16" s="7">
        <f>(C15-C14)/C14*100</f>
        <v>21.406820268242992</v>
      </c>
      <c r="D16" s="7"/>
      <c r="E16" s="7">
        <f t="shared" ref="E16" si="25">(E15-E14)/E14*100</f>
        <v>43.189712206417454</v>
      </c>
      <c r="F16" s="7"/>
      <c r="G16" s="7">
        <f t="shared" ref="G16" si="26">(G15-G14)/G14*100</f>
        <v>58.629306575753802</v>
      </c>
      <c r="H16" s="8">
        <f t="shared" ref="H16" si="27">(H15-H14)/H14*100</f>
        <v>-14.535895651714778</v>
      </c>
      <c r="I16" s="7">
        <f t="shared" ref="I16" si="28">(I15-I14)/I14*100</f>
        <v>111.42929904526295</v>
      </c>
      <c r="J16" s="7">
        <f t="shared" ref="J16" si="29">(J15-J14)/J14*100</f>
        <v>63.358942650915161</v>
      </c>
      <c r="K16" s="6">
        <f t="shared" ref="K16" si="30">(K15-K14)/K14*100</f>
        <v>47.40620000344061</v>
      </c>
    </row>
    <row r="17" spans="1:12" x14ac:dyDescent="0.25">
      <c r="A17" s="21" t="s">
        <v>19</v>
      </c>
      <c r="B17" s="16"/>
      <c r="C17" s="25">
        <v>105.1707</v>
      </c>
      <c r="D17" s="25">
        <v>61.675800000000002</v>
      </c>
      <c r="E17" s="25">
        <v>62.3996</v>
      </c>
      <c r="F17" s="25">
        <v>64.165599999999998</v>
      </c>
      <c r="G17" s="25">
        <v>101.78189999999999</v>
      </c>
      <c r="H17" s="15">
        <v>49.930100000000003</v>
      </c>
      <c r="I17" s="25">
        <v>43.850299999999997</v>
      </c>
      <c r="J17" s="25">
        <v>54.232900000000001</v>
      </c>
      <c r="K17" s="14">
        <v>59.0197</v>
      </c>
      <c r="L17">
        <v>100</v>
      </c>
    </row>
    <row r="18" spans="1:12" x14ac:dyDescent="0.25">
      <c r="A18" s="21" t="s">
        <v>18</v>
      </c>
      <c r="B18" s="9"/>
      <c r="C18" s="20">
        <v>88.447999999999993</v>
      </c>
      <c r="D18" s="20">
        <v>82.099500000000006</v>
      </c>
      <c r="E18" s="20">
        <v>64.114599999999996</v>
      </c>
      <c r="F18" s="20">
        <v>96.482100000000003</v>
      </c>
      <c r="G18" s="20">
        <v>111.58759999999999</v>
      </c>
      <c r="H18" s="8">
        <v>31.448</v>
      </c>
      <c r="I18" s="20">
        <v>50.424999999999997</v>
      </c>
      <c r="J18" s="20">
        <v>35.195900000000002</v>
      </c>
      <c r="K18" s="6">
        <v>52.485500000000002</v>
      </c>
      <c r="L18">
        <v>100</v>
      </c>
    </row>
    <row r="19" spans="1:12" ht="15.75" thickBot="1" x14ac:dyDescent="0.3">
      <c r="A19" s="28" t="s">
        <v>9</v>
      </c>
      <c r="B19" s="32"/>
      <c r="C19" s="4">
        <f>(C18-C17)/C17*100</f>
        <v>-15.900531231607287</v>
      </c>
      <c r="D19" s="2">
        <f t="shared" ref="D19" si="31">(D18-D17)/D17*100</f>
        <v>33.114608971428019</v>
      </c>
      <c r="E19" s="2">
        <f t="shared" ref="E19" si="32">(E18-E17)/E17*100</f>
        <v>2.7484150539426473</v>
      </c>
      <c r="F19" s="2">
        <f t="shared" ref="F19" si="33">(F18-F17)/F17*100</f>
        <v>50.364213846671746</v>
      </c>
      <c r="G19" s="2">
        <f t="shared" ref="G19" si="34">(G18-G17)/G17*100</f>
        <v>9.6340311980813897</v>
      </c>
      <c r="H19" s="3">
        <f t="shared" ref="H19" si="35">(H18-H17)/H17*100</f>
        <v>-37.015948295717415</v>
      </c>
      <c r="I19" s="2">
        <f t="shared" ref="I19" si="36">(I18-I17)/I17*100</f>
        <v>14.993512017021548</v>
      </c>
      <c r="J19" s="2">
        <f t="shared" ref="J19" si="37">(J18-J17)/J17*100</f>
        <v>-35.10230874616699</v>
      </c>
      <c r="K19" s="1">
        <f t="shared" ref="K19" si="38">(K18-K17)/K17*100</f>
        <v>-11.071218593113823</v>
      </c>
    </row>
    <row r="20" spans="1:12" x14ac:dyDescent="0.25">
      <c r="A20" s="21" t="s">
        <v>17</v>
      </c>
      <c r="B20" s="9"/>
      <c r="C20" s="20">
        <v>98.051400000000001</v>
      </c>
      <c r="D20" s="20">
        <v>90.748199999999997</v>
      </c>
      <c r="E20" s="20">
        <v>71.516800000000003</v>
      </c>
      <c r="F20" s="20">
        <v>103.9402</v>
      </c>
      <c r="G20" s="20">
        <v>101.22880000000001</v>
      </c>
      <c r="H20" s="8">
        <v>115.31570000000001</v>
      </c>
      <c r="I20" s="20">
        <v>79.664900000000003</v>
      </c>
      <c r="J20" s="20">
        <v>59.495800000000003</v>
      </c>
      <c r="K20" s="6">
        <v>54.387099999999997</v>
      </c>
      <c r="L20" t="s">
        <v>184</v>
      </c>
    </row>
    <row r="21" spans="1:12" x14ac:dyDescent="0.25">
      <c r="A21" s="21" t="s">
        <v>16</v>
      </c>
      <c r="B21" s="9"/>
      <c r="C21" s="20">
        <v>105.2664</v>
      </c>
      <c r="D21" s="20">
        <v>107.1066</v>
      </c>
      <c r="E21" s="20">
        <v>85.954300000000003</v>
      </c>
      <c r="F21" s="20">
        <v>92.480199999999996</v>
      </c>
      <c r="G21" s="20">
        <v>110.5322</v>
      </c>
      <c r="H21" s="8">
        <v>113.5125</v>
      </c>
      <c r="I21" s="20">
        <v>71.209199999999996</v>
      </c>
      <c r="J21" s="20">
        <v>54.8367</v>
      </c>
      <c r="K21" s="6">
        <v>88.1267</v>
      </c>
      <c r="L21" t="s">
        <v>184</v>
      </c>
    </row>
    <row r="22" spans="1:12" ht="15.75" thickBot="1" x14ac:dyDescent="0.3">
      <c r="A22" s="28" t="s">
        <v>9</v>
      </c>
      <c r="B22" s="9"/>
      <c r="C22" s="7">
        <f>(C21-C20)/C20*100</f>
        <v>7.3583854998500815</v>
      </c>
      <c r="D22" s="7">
        <f t="shared" ref="D22" si="39">(D21-D20)/D20*100</f>
        <v>18.026142667292579</v>
      </c>
      <c r="E22" s="7">
        <f t="shared" ref="E22" si="40">(E21-E20)/E20*100</f>
        <v>20.187564320551253</v>
      </c>
      <c r="F22" s="7">
        <f t="shared" ref="F22" si="41">(F21-F20)/F20*100</f>
        <v>-11.025570472252323</v>
      </c>
      <c r="G22" s="7">
        <f t="shared" ref="G22" si="42">(G21-G20)/G20*100</f>
        <v>9.1904675349307663</v>
      </c>
      <c r="H22" s="8">
        <f t="shared" ref="H22" si="43">(H21-H20)/H20*100</f>
        <v>-1.563707283570237</v>
      </c>
      <c r="I22" s="7">
        <f t="shared" ref="I22" si="44">(I21-I20)/I20*100</f>
        <v>-10.614084747486041</v>
      </c>
      <c r="J22" s="7">
        <f t="shared" ref="J22" si="45">(J21-J20)/J20*100</f>
        <v>-7.8309729426278869</v>
      </c>
      <c r="K22" s="6">
        <f t="shared" ref="K22" si="46">(K21-K20)/K20*100</f>
        <v>62.036034280187778</v>
      </c>
    </row>
    <row r="23" spans="1:12" x14ac:dyDescent="0.25">
      <c r="A23" t="s">
        <v>15</v>
      </c>
      <c r="B23" s="128" t="s">
        <v>14</v>
      </c>
      <c r="C23" s="25">
        <v>110.4969</v>
      </c>
      <c r="D23" s="25">
        <v>100.7124</v>
      </c>
      <c r="E23" s="25">
        <v>58.280700000000003</v>
      </c>
      <c r="F23" s="25">
        <v>65.545000000000002</v>
      </c>
      <c r="G23" s="25">
        <v>100.05670000000001</v>
      </c>
      <c r="H23" s="15">
        <v>119.6093</v>
      </c>
      <c r="I23" s="25">
        <v>24.658799999999999</v>
      </c>
      <c r="J23" s="25">
        <v>37.119700000000002</v>
      </c>
      <c r="K23" s="14">
        <v>32.574199999999998</v>
      </c>
      <c r="L23">
        <v>100</v>
      </c>
    </row>
    <row r="24" spans="1:12" x14ac:dyDescent="0.25">
      <c r="A24" t="s">
        <v>13</v>
      </c>
      <c r="B24" s="129"/>
      <c r="C24" s="20">
        <v>148.32859999999999</v>
      </c>
      <c r="D24" s="20">
        <v>82.205299999999994</v>
      </c>
      <c r="E24" s="20">
        <v>65.974900000000005</v>
      </c>
      <c r="F24" s="20">
        <v>51.659799999999997</v>
      </c>
      <c r="G24" s="20">
        <v>90.342799999999997</v>
      </c>
      <c r="H24" s="8">
        <v>76.713499999999996</v>
      </c>
      <c r="I24" s="20">
        <v>46.718699999999998</v>
      </c>
      <c r="J24" s="20">
        <v>57.939900000000002</v>
      </c>
      <c r="K24" s="6">
        <v>59.355400000000003</v>
      </c>
      <c r="L24">
        <v>120</v>
      </c>
    </row>
    <row r="25" spans="1:12" ht="15.75" thickBot="1" x14ac:dyDescent="0.3">
      <c r="A25" s="31" t="s">
        <v>9</v>
      </c>
      <c r="B25" s="130"/>
      <c r="C25" s="7">
        <f>(C24-C23)/C23*100</f>
        <v>34.237793096457906</v>
      </c>
      <c r="D25" s="7">
        <f t="shared" ref="D25" si="47">(D24-D23)/D23*100</f>
        <v>-18.376188036428491</v>
      </c>
      <c r="E25" s="7">
        <f t="shared" ref="E25" si="48">(E24-E23)/E23*100</f>
        <v>13.201969090968369</v>
      </c>
      <c r="F25" s="7">
        <f t="shared" ref="F25" si="49">(F24-F23)/F23*100</f>
        <v>-21.18422457853384</v>
      </c>
      <c r="G25" s="7">
        <f t="shared" ref="G25" si="50">(G24-G23)/G23*100</f>
        <v>-9.7083953398423191</v>
      </c>
      <c r="H25" s="8">
        <f t="shared" ref="H25" si="51">(H24-H23)/H23*100</f>
        <v>-35.863264813020393</v>
      </c>
      <c r="I25" s="7">
        <f t="shared" ref="I25" si="52">(I24-I23)/I23*100</f>
        <v>89.460557691371847</v>
      </c>
      <c r="J25" s="7">
        <f t="shared" ref="J25" si="53">(J24-J23)/J23*100</f>
        <v>56.089354170427022</v>
      </c>
      <c r="K25" s="6">
        <f t="shared" ref="K25" si="54">(K24-K23)/K23*100</f>
        <v>82.215986885326444</v>
      </c>
    </row>
    <row r="26" spans="1:12" x14ac:dyDescent="0.25">
      <c r="A26" s="30" t="s">
        <v>12</v>
      </c>
      <c r="B26" s="131" t="s">
        <v>11</v>
      </c>
      <c r="C26" s="26">
        <v>82.686400000000006</v>
      </c>
      <c r="D26" s="25">
        <v>81.548299999999998</v>
      </c>
      <c r="E26" s="25">
        <v>55.610700000000001</v>
      </c>
      <c r="F26" s="25">
        <v>69.940200000000004</v>
      </c>
      <c r="G26" s="25">
        <v>84.171700000000001</v>
      </c>
      <c r="H26" s="109"/>
      <c r="I26">
        <v>30.9634</v>
      </c>
      <c r="J26" s="25">
        <v>20.183</v>
      </c>
      <c r="K26" s="14">
        <v>31.334299999999999</v>
      </c>
      <c r="L26">
        <v>80</v>
      </c>
    </row>
    <row r="27" spans="1:12" x14ac:dyDescent="0.25">
      <c r="A27" t="s">
        <v>10</v>
      </c>
      <c r="B27" s="132"/>
      <c r="C27" s="22">
        <v>116.6369</v>
      </c>
      <c r="D27" s="20">
        <v>100.929</v>
      </c>
      <c r="E27" s="20">
        <v>56.914900000000003</v>
      </c>
      <c r="F27" s="20">
        <v>62.348700000000001</v>
      </c>
      <c r="G27" s="20">
        <v>127.6741</v>
      </c>
      <c r="H27" s="109"/>
      <c r="I27">
        <v>72.234200000000001</v>
      </c>
      <c r="J27" s="20">
        <v>33.393099999999997</v>
      </c>
      <c r="K27" s="6">
        <v>39.774099999999997</v>
      </c>
      <c r="L27">
        <v>120</v>
      </c>
    </row>
    <row r="28" spans="1:12" ht="15.75" thickBot="1" x14ac:dyDescent="0.3">
      <c r="A28" s="28" t="s">
        <v>9</v>
      </c>
      <c r="B28" s="133"/>
      <c r="C28" s="4">
        <f>(C27-C26)/C26*100</f>
        <v>41.059351961144749</v>
      </c>
      <c r="D28" s="2">
        <f t="shared" ref="D28" si="55">(D27-D26)/D26*100</f>
        <v>23.765915414545741</v>
      </c>
      <c r="E28" s="2">
        <f t="shared" ref="E28" si="56">(E27-E26)/E26*100</f>
        <v>2.3452321225951147</v>
      </c>
      <c r="F28" s="2">
        <f t="shared" ref="F28" si="57">(F27-F26)/F26*100</f>
        <v>-10.854272650063916</v>
      </c>
      <c r="G28" s="2">
        <f t="shared" ref="G28" si="58">(G27-G26)/G26*100</f>
        <v>51.682929060479943</v>
      </c>
      <c r="H28" s="3"/>
      <c r="I28" s="2">
        <f t="shared" ref="I28" si="59">(I27-I26)/I26*100</f>
        <v>133.28897989238908</v>
      </c>
      <c r="J28" s="2">
        <f t="shared" ref="J28" si="60">(J27-J26)/J26*100</f>
        <v>65.451617698062719</v>
      </c>
      <c r="K28" s="1">
        <f t="shared" ref="K28" si="61">(K27-K26)/K26*100</f>
        <v>26.934700950715346</v>
      </c>
    </row>
    <row r="31" spans="1:12" ht="15.75" thickBot="1" x14ac:dyDescent="0.3">
      <c r="C31" s="19"/>
      <c r="D31" s="19"/>
      <c r="E31" s="19"/>
      <c r="F31" s="19"/>
      <c r="G31" s="19"/>
      <c r="H31" s="19"/>
      <c r="I31" s="19"/>
      <c r="J31" s="19"/>
      <c r="K31" s="19"/>
    </row>
    <row r="32" spans="1:12" x14ac:dyDescent="0.25">
      <c r="A32" s="27" t="s">
        <v>8</v>
      </c>
      <c r="B32" s="16" t="s">
        <v>5</v>
      </c>
      <c r="C32" s="7">
        <f t="shared" ref="C32:G32" si="62">AVERAGE(C23,C20,C17,C14,C11,C8,C5,C26)</f>
        <v>87.922174999999996</v>
      </c>
      <c r="D32" s="7">
        <f t="shared" si="62"/>
        <v>72.898200000000003</v>
      </c>
      <c r="E32" s="7">
        <f t="shared" si="62"/>
        <v>56.324950000000001</v>
      </c>
      <c r="F32" s="7">
        <f t="shared" si="62"/>
        <v>66.708271428571422</v>
      </c>
      <c r="G32" s="7">
        <f t="shared" si="62"/>
        <v>87.544537500000004</v>
      </c>
      <c r="H32" s="7">
        <f t="shared" ref="H32:J33" si="63">AVERAGE(H23,H20,H17,H14,H11,H8,H5,I26)</f>
        <v>80.175887500000002</v>
      </c>
      <c r="I32" s="7">
        <f t="shared" si="63"/>
        <v>38.4376125</v>
      </c>
      <c r="J32" s="7">
        <f t="shared" si="63"/>
        <v>45.386712500000002</v>
      </c>
      <c r="K32" s="30">
        <f>AVERAGE(K23,K20,K17,K14,K11,K8,K5,K26)</f>
        <v>38.519412499999994</v>
      </c>
    </row>
    <row r="33" spans="1:11" x14ac:dyDescent="0.25">
      <c r="A33" s="21"/>
      <c r="B33" s="9" t="s">
        <v>4</v>
      </c>
      <c r="C33" s="7">
        <f t="shared" ref="C33:G33" si="64">AVERAGE(C24,C21,C18,C15,C12,C9,C6,C27)</f>
        <v>95.162787499999993</v>
      </c>
      <c r="D33" s="7">
        <f t="shared" si="64"/>
        <v>77.441285714285712</v>
      </c>
      <c r="E33" s="7">
        <f t="shared" si="64"/>
        <v>68.266387500000008</v>
      </c>
      <c r="F33" s="7">
        <f t="shared" si="64"/>
        <v>68.31755714285714</v>
      </c>
      <c r="G33" s="7">
        <f t="shared" si="64"/>
        <v>108.23332499999999</v>
      </c>
      <c r="H33" s="7">
        <f t="shared" si="63"/>
        <v>83.240224999999995</v>
      </c>
      <c r="I33" s="7">
        <f t="shared" si="63"/>
        <v>46.690437500000002</v>
      </c>
      <c r="J33" s="7">
        <f t="shared" si="63"/>
        <v>48.202687499999996</v>
      </c>
      <c r="K33" s="21">
        <f>AVERAGE(K24,K21,K18,K15,K12,K9,K6,K27)</f>
        <v>55.563462499999993</v>
      </c>
    </row>
    <row r="34" spans="1:11" x14ac:dyDescent="0.25">
      <c r="A34" s="21"/>
      <c r="B34" s="24" t="s">
        <v>7</v>
      </c>
      <c r="C34" s="11">
        <f t="shared" ref="C34:K34" si="65">AVERAGE(C28,C25,C22,C19,C16,C13,C10,C7)</f>
        <v>8.3792558228470142</v>
      </c>
      <c r="D34" s="11">
        <f t="shared" si="65"/>
        <v>8.4204797134795548</v>
      </c>
      <c r="E34" s="11">
        <f t="shared" si="65"/>
        <v>20.707195318391086</v>
      </c>
      <c r="F34" s="11">
        <f t="shared" si="65"/>
        <v>6.680355354454532</v>
      </c>
      <c r="G34" s="11">
        <f t="shared" si="65"/>
        <v>29.380985764611985</v>
      </c>
      <c r="H34" s="11">
        <f t="shared" si="65"/>
        <v>0.39475288115854007</v>
      </c>
      <c r="I34" s="11">
        <f t="shared" si="65"/>
        <v>53.057273045901866</v>
      </c>
      <c r="J34" s="11">
        <f t="shared" si="65"/>
        <v>19.360846384667621</v>
      </c>
      <c r="K34" s="10">
        <f t="shared" si="65"/>
        <v>47.002596584782232</v>
      </c>
    </row>
    <row r="35" spans="1:11" x14ac:dyDescent="0.25">
      <c r="A35" s="21"/>
      <c r="B35" s="9" t="s">
        <v>2</v>
      </c>
      <c r="C35" s="20">
        <f t="shared" ref="C35:G35" si="66">_xlfn.STDEV.S(C20,C14,C11,C17,C8,C5,C23,C26)</f>
        <v>24.577656133845789</v>
      </c>
      <c r="D35" s="20">
        <f t="shared" si="66"/>
        <v>19.420936834595114</v>
      </c>
      <c r="E35" s="20">
        <f t="shared" si="66"/>
        <v>12.560615350371974</v>
      </c>
      <c r="F35" s="20">
        <f t="shared" si="66"/>
        <v>19.121701484850018</v>
      </c>
      <c r="G35" s="20">
        <f t="shared" si="66"/>
        <v>20.896319406053905</v>
      </c>
      <c r="H35" s="20">
        <f t="shared" ref="H35:J36" si="67">_xlfn.STDEV.S(H20,H14,H11,H17,H8,H5,H23,I26)</f>
        <v>32.539295642365261</v>
      </c>
      <c r="I35" s="20">
        <f t="shared" si="67"/>
        <v>21.544005434488039</v>
      </c>
      <c r="J35" s="20">
        <f t="shared" si="67"/>
        <v>21.1297965017202</v>
      </c>
      <c r="K35" s="21">
        <f>_xlfn.STDEV.S(K20,K14,K11,K17,K8,K5,K23,K26)</f>
        <v>12.925656069166953</v>
      </c>
    </row>
    <row r="36" spans="1:11" x14ac:dyDescent="0.25">
      <c r="A36" s="21"/>
      <c r="B36" s="9" t="s">
        <v>1</v>
      </c>
      <c r="C36" s="20">
        <f t="shared" ref="C36:G36" si="68">_xlfn.STDEV.S(C21,C15,C12,C18,C9,C6,C24,C27)</f>
        <v>37.010961113642246</v>
      </c>
      <c r="D36" s="20">
        <f t="shared" si="68"/>
        <v>21.919877866252602</v>
      </c>
      <c r="E36" s="20">
        <f t="shared" si="68"/>
        <v>22.820827046014482</v>
      </c>
      <c r="F36" s="20">
        <f t="shared" si="68"/>
        <v>19.386529647915907</v>
      </c>
      <c r="G36" s="20">
        <f t="shared" si="68"/>
        <v>15.382732235645665</v>
      </c>
      <c r="H36" s="20">
        <f t="shared" si="67"/>
        <v>24.676241300649053</v>
      </c>
      <c r="I36" s="20">
        <f t="shared" si="67"/>
        <v>12.057339815343935</v>
      </c>
      <c r="J36" s="20">
        <f t="shared" si="67"/>
        <v>17.60906265108455</v>
      </c>
      <c r="K36" s="21">
        <f>_xlfn.STDEV.S(K21,K15,K12,K18,K9,K6,K24,K27)</f>
        <v>23.266759757519029</v>
      </c>
    </row>
    <row r="37" spans="1:11" ht="15.75" thickBot="1" x14ac:dyDescent="0.3">
      <c r="A37" s="21"/>
      <c r="B37" s="5" t="s">
        <v>0</v>
      </c>
      <c r="C37" s="20">
        <f t="shared" ref="C37:K37" si="69">_xlfn.STDEV.S(C22,C16,C13,C19,C10,C7,C25,C28)</f>
        <v>25.766439461619083</v>
      </c>
      <c r="D37" s="20">
        <f t="shared" si="69"/>
        <v>24.101559691065283</v>
      </c>
      <c r="E37" s="20">
        <f t="shared" si="69"/>
        <v>29.44229016231656</v>
      </c>
      <c r="F37" s="20">
        <f t="shared" si="69"/>
        <v>34.535745347640884</v>
      </c>
      <c r="G37" s="20">
        <f t="shared" si="69"/>
        <v>31.103048621801928</v>
      </c>
      <c r="H37" s="20">
        <f t="shared" si="69"/>
        <v>32.421434126024224</v>
      </c>
      <c r="I37" s="20">
        <f t="shared" si="69"/>
        <v>62.719283859724058</v>
      </c>
      <c r="J37" s="2">
        <f t="shared" si="69"/>
        <v>39.879349029742826</v>
      </c>
      <c r="K37" s="1">
        <f t="shared" si="69"/>
        <v>44.033489269851749</v>
      </c>
    </row>
    <row r="38" spans="1:11" ht="15.75" thickBot="1" x14ac:dyDescent="0.3">
      <c r="C38" s="18"/>
      <c r="D38" s="18"/>
      <c r="E38" s="18"/>
      <c r="F38" s="18"/>
      <c r="G38" s="18"/>
      <c r="H38" s="18"/>
      <c r="I38" s="18"/>
      <c r="J38" s="19"/>
    </row>
    <row r="39" spans="1:11" x14ac:dyDescent="0.25">
      <c r="A39" s="17" t="s">
        <v>6</v>
      </c>
      <c r="B39" s="16" t="s">
        <v>5</v>
      </c>
      <c r="C39" s="7">
        <v>81.883285000000001</v>
      </c>
      <c r="D39" s="7">
        <v>69.833563157894744</v>
      </c>
      <c r="E39" s="7">
        <v>52.568605263157885</v>
      </c>
      <c r="F39" s="7">
        <v>59.863919999999993</v>
      </c>
      <c r="G39" s="7">
        <v>82.397925000000001</v>
      </c>
      <c r="H39" s="15">
        <v>86.535600000000002</v>
      </c>
      <c r="I39" s="7">
        <v>35.664394736842105</v>
      </c>
      <c r="J39" s="7">
        <v>41.908570588235285</v>
      </c>
      <c r="K39" s="14">
        <v>36.208236842105258</v>
      </c>
    </row>
    <row r="40" spans="1:11" x14ac:dyDescent="0.25">
      <c r="B40" s="9" t="s">
        <v>4</v>
      </c>
      <c r="C40" s="7">
        <v>89.713989999999995</v>
      </c>
      <c r="D40" s="7">
        <v>71.173631578947365</v>
      </c>
      <c r="E40" s="7">
        <v>55.305647368421049</v>
      </c>
      <c r="F40" s="7">
        <v>60.592489999999998</v>
      </c>
      <c r="G40" s="7">
        <v>100.20632500000001</v>
      </c>
      <c r="H40" s="8">
        <v>89.74924210526315</v>
      </c>
      <c r="I40" s="7">
        <v>46.024636842105267</v>
      </c>
      <c r="J40" s="7">
        <v>39.186094117647052</v>
      </c>
      <c r="K40" s="6">
        <v>46.699610526315794</v>
      </c>
    </row>
    <row r="41" spans="1:11" x14ac:dyDescent="0.25">
      <c r="B41" s="13" t="s">
        <v>3</v>
      </c>
      <c r="C41" s="11">
        <v>9.5632521338146059</v>
      </c>
      <c r="D41" s="11">
        <v>1.9189460775797818</v>
      </c>
      <c r="E41" s="11">
        <v>5.206609708516253</v>
      </c>
      <c r="F41" s="11">
        <v>1.2170435881913595</v>
      </c>
      <c r="G41" s="11">
        <v>21.612680173681564</v>
      </c>
      <c r="H41" s="12"/>
      <c r="I41" s="11">
        <v>29.049258179505294</v>
      </c>
      <c r="J41" s="11">
        <v>-6.4962284143198534</v>
      </c>
      <c r="K41" s="10">
        <v>28.975102350221306</v>
      </c>
    </row>
    <row r="42" spans="1:11" x14ac:dyDescent="0.25">
      <c r="B42" s="9" t="s">
        <v>2</v>
      </c>
      <c r="C42" s="7">
        <v>20.542238184440492</v>
      </c>
      <c r="D42" s="7">
        <v>18.099984957827413</v>
      </c>
      <c r="E42" s="7">
        <v>16.764791965082683</v>
      </c>
      <c r="F42" s="7">
        <v>21.253122783791152</v>
      </c>
      <c r="G42" s="7">
        <v>25.944982244903048</v>
      </c>
      <c r="H42" s="8">
        <v>16.976668539197018</v>
      </c>
      <c r="I42" s="7">
        <v>21.460683503493808</v>
      </c>
      <c r="J42" s="7">
        <v>21.16926582196573</v>
      </c>
      <c r="K42" s="6">
        <v>26.796705545161807</v>
      </c>
    </row>
    <row r="43" spans="1:11" x14ac:dyDescent="0.25">
      <c r="B43" s="9" t="s">
        <v>1</v>
      </c>
      <c r="C43" s="7">
        <v>20.563952583730259</v>
      </c>
      <c r="D43" s="7">
        <v>24.186173839049783</v>
      </c>
      <c r="E43" s="7">
        <v>18.755638703585813</v>
      </c>
      <c r="F43" s="7">
        <v>17.952065226438023</v>
      </c>
      <c r="G43" s="7">
        <v>25.469345841866808</v>
      </c>
      <c r="H43" s="8">
        <v>21.122206285360999</v>
      </c>
      <c r="I43" s="7">
        <v>20.920677668692804</v>
      </c>
      <c r="J43" s="7">
        <v>21.516645157098051</v>
      </c>
      <c r="K43" s="6">
        <v>22.163448217475334</v>
      </c>
    </row>
    <row r="44" spans="1:11" ht="15.75" thickBot="1" x14ac:dyDescent="0.3">
      <c r="B44" s="5" t="s">
        <v>0</v>
      </c>
      <c r="C44" s="2">
        <v>19.166624307161644</v>
      </c>
      <c r="D44" s="2">
        <v>27.991453769916028</v>
      </c>
      <c r="E44" s="2">
        <v>24.952118241263566</v>
      </c>
      <c r="F44" s="2">
        <v>19.639254464908088</v>
      </c>
      <c r="G44" s="2">
        <v>38.760040462140346</v>
      </c>
      <c r="H44" s="3">
        <v>18.177050136400428</v>
      </c>
      <c r="I44" s="2">
        <v>64.408032215683221</v>
      </c>
      <c r="J44" s="2">
        <v>24.080602180599598</v>
      </c>
      <c r="K44" s="1">
        <v>75.023172700739451</v>
      </c>
    </row>
  </sheetData>
  <mergeCells count="3">
    <mergeCell ref="B14:B16"/>
    <mergeCell ref="B23:B25"/>
    <mergeCell ref="B26:B28"/>
  </mergeCells>
  <conditionalFormatting sqref="C34:K34 C4:K4 C7:K7 C10:K10 C13:K13 C16:K16 C19:K19 C22:K22 C25:K25 C28:K28">
    <cfRule type="colorScale" priority="1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1:K41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9" sqref="C9:K9"/>
    </sheetView>
  </sheetViews>
  <sheetFormatPr defaultRowHeight="15" x14ac:dyDescent="0.25"/>
  <cols>
    <col min="1" max="1" width="32" customWidth="1"/>
    <col min="2" max="2" width="19.42578125" customWidth="1"/>
    <col min="3" max="3" width="11" customWidth="1"/>
    <col min="4" max="8" width="9.140625" customWidth="1"/>
    <col min="9" max="10" width="10" customWidth="1"/>
    <col min="11" max="11" width="11.28515625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4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t="s">
        <v>42</v>
      </c>
      <c r="B2" s="9"/>
      <c r="C2" s="7">
        <v>111.68</v>
      </c>
      <c r="D2" s="7">
        <v>104.24079999999999</v>
      </c>
      <c r="E2" s="7">
        <v>91.819199999999995</v>
      </c>
      <c r="F2" s="7">
        <v>90.759299999999996</v>
      </c>
      <c r="G2" s="7">
        <v>103.0004</v>
      </c>
      <c r="H2" s="40">
        <v>100.1477</v>
      </c>
      <c r="I2" s="7">
        <v>73.668000000000006</v>
      </c>
      <c r="J2" s="7">
        <v>99.748800000000003</v>
      </c>
      <c r="K2" s="39">
        <v>92.357699999999994</v>
      </c>
      <c r="L2" s="80">
        <v>100</v>
      </c>
    </row>
    <row r="3" spans="1:12" x14ac:dyDescent="0.25">
      <c r="A3" t="s">
        <v>43</v>
      </c>
      <c r="B3" s="9"/>
      <c r="C3" s="7">
        <v>129.88759999999999</v>
      </c>
      <c r="D3" s="7">
        <v>103.1708</v>
      </c>
      <c r="E3" s="7">
        <v>89.469700000000003</v>
      </c>
      <c r="F3" s="7">
        <v>101.3439</v>
      </c>
      <c r="G3" s="7">
        <v>113.20180000000001</v>
      </c>
      <c r="H3" s="8">
        <v>84.669799999999995</v>
      </c>
      <c r="I3" s="7">
        <v>85.543400000000005</v>
      </c>
      <c r="J3" s="7">
        <v>77.270700000000005</v>
      </c>
      <c r="K3" s="6">
        <v>110.6931</v>
      </c>
      <c r="L3" s="80">
        <v>100</v>
      </c>
    </row>
    <row r="4" spans="1:12" ht="15.75" thickBot="1" x14ac:dyDescent="0.3">
      <c r="A4" s="28" t="s">
        <v>9</v>
      </c>
      <c r="B4" s="32"/>
      <c r="C4" s="2">
        <f>(C3-C2)/C2*100</f>
        <v>16.303366762177639</v>
      </c>
      <c r="D4" s="2">
        <f t="shared" ref="D4:K4" si="0">(D3-D2)/D2*100</f>
        <v>-1.0264694821989022</v>
      </c>
      <c r="E4" s="2">
        <f t="shared" si="0"/>
        <v>-2.5588330109606616</v>
      </c>
      <c r="F4" s="2">
        <f t="shared" si="0"/>
        <v>11.662275932053253</v>
      </c>
      <c r="G4" s="2">
        <f t="shared" si="0"/>
        <v>9.9042333816179422</v>
      </c>
      <c r="H4" s="2">
        <f t="shared" si="0"/>
        <v>-15.45507285738964</v>
      </c>
      <c r="I4" s="2">
        <f t="shared" si="0"/>
        <v>16.120160721072917</v>
      </c>
      <c r="J4" s="2">
        <f t="shared" si="0"/>
        <v>-22.534707184447328</v>
      </c>
      <c r="K4" s="1">
        <f t="shared" si="0"/>
        <v>19.852594856736371</v>
      </c>
    </row>
    <row r="5" spans="1:12" ht="15.75" thickTop="1" x14ac:dyDescent="0.25">
      <c r="A5" t="s">
        <v>44</v>
      </c>
      <c r="B5" s="9"/>
      <c r="C5" s="7">
        <v>60.966500000000003</v>
      </c>
      <c r="D5" s="7">
        <v>69.037499999999994</v>
      </c>
      <c r="E5" s="7">
        <v>61.208199999999998</v>
      </c>
      <c r="F5" s="7">
        <v>70.067400000000006</v>
      </c>
      <c r="G5" s="7">
        <v>70.277799999999999</v>
      </c>
      <c r="H5" s="8">
        <v>77.037800000000004</v>
      </c>
      <c r="I5" s="7">
        <v>61.9345</v>
      </c>
      <c r="J5" s="7">
        <v>63.9846</v>
      </c>
      <c r="K5" s="39">
        <v>64.237099999999998</v>
      </c>
      <c r="L5" s="80">
        <v>60</v>
      </c>
    </row>
    <row r="6" spans="1:12" x14ac:dyDescent="0.25">
      <c r="A6" t="s">
        <v>45</v>
      </c>
      <c r="B6" s="9"/>
      <c r="C6" s="7">
        <v>86.773200000000003</v>
      </c>
      <c r="D6" s="7">
        <v>62.522199999999998</v>
      </c>
      <c r="E6" s="7">
        <v>80.471199999999996</v>
      </c>
      <c r="F6" s="7">
        <v>98.345399999999998</v>
      </c>
      <c r="G6" s="7">
        <v>101.798</v>
      </c>
      <c r="H6" s="8">
        <v>117.4854</v>
      </c>
      <c r="I6" s="7">
        <v>99.480900000000005</v>
      </c>
      <c r="J6" s="7">
        <v>70.679900000000004</v>
      </c>
      <c r="K6" s="6">
        <v>75.731999999999999</v>
      </c>
      <c r="L6" s="80">
        <v>100</v>
      </c>
    </row>
    <row r="7" spans="1:12" ht="15.75" thickBot="1" x14ac:dyDescent="0.3">
      <c r="A7" s="28" t="s">
        <v>9</v>
      </c>
      <c r="B7" s="32"/>
      <c r="C7" s="2">
        <f>(C6-C5)/C5*100</f>
        <v>42.329311999212678</v>
      </c>
      <c r="D7" s="2">
        <f t="shared" ref="D7" si="1">(D6-D5)/D5*100</f>
        <v>-9.4373347818214679</v>
      </c>
      <c r="E7" s="2">
        <f t="shared" ref="E7" si="2">(E6-E5)/E5*100</f>
        <v>31.471273456824413</v>
      </c>
      <c r="F7" s="2">
        <f t="shared" ref="F7" si="3">(F6-F5)/F5*100</f>
        <v>40.358283595509455</v>
      </c>
      <c r="G7" s="2">
        <f t="shared" ref="G7" si="4">(G6-G5)/G5*100</f>
        <v>44.850863288264577</v>
      </c>
      <c r="H7" s="2">
        <f t="shared" ref="H7" si="5">(H6-H5)/H5*100</f>
        <v>52.503576166505262</v>
      </c>
      <c r="I7" s="2">
        <f t="shared" ref="I7" si="6">(I6-I5)/I5*100</f>
        <v>60.622754684384319</v>
      </c>
      <c r="J7" s="2">
        <f t="shared" ref="J7" si="7">(J6-J5)/J5*100</f>
        <v>10.463924131744205</v>
      </c>
      <c r="K7" s="1">
        <f t="shared" ref="K7" si="8">(K6-K5)/K5*100</f>
        <v>17.894487764858628</v>
      </c>
    </row>
    <row r="8" spans="1:12" x14ac:dyDescent="0.25">
      <c r="A8" t="s">
        <v>46</v>
      </c>
      <c r="B8" s="9"/>
      <c r="C8" s="7">
        <v>104.259</v>
      </c>
      <c r="D8" s="7">
        <v>94.660399999999996</v>
      </c>
      <c r="E8" s="7">
        <v>128.62610000000001</v>
      </c>
      <c r="F8" s="7">
        <v>95.844999999999999</v>
      </c>
      <c r="G8" s="7">
        <v>111.65170000000001</v>
      </c>
      <c r="H8" s="8">
        <v>121.0645</v>
      </c>
      <c r="I8" s="7">
        <v>85.345100000000002</v>
      </c>
      <c r="J8" s="7">
        <v>110.46429999999999</v>
      </c>
      <c r="K8" s="6">
        <v>90.243099999999998</v>
      </c>
      <c r="L8" s="80">
        <v>100</v>
      </c>
    </row>
    <row r="9" spans="1:12" x14ac:dyDescent="0.25">
      <c r="A9" t="s">
        <v>47</v>
      </c>
      <c r="B9" s="9"/>
      <c r="C9" s="7">
        <v>117.6391</v>
      </c>
      <c r="D9" s="7">
        <v>121.6649</v>
      </c>
      <c r="E9" s="7">
        <v>153.94909999999999</v>
      </c>
      <c r="F9" s="7">
        <v>175.19640000000001</v>
      </c>
      <c r="G9" s="7">
        <v>128.27279999999999</v>
      </c>
      <c r="H9" s="8">
        <v>140.35149999999999</v>
      </c>
      <c r="I9" s="7">
        <v>141.06639999999999</v>
      </c>
      <c r="J9" s="7">
        <v>177.24520000000001</v>
      </c>
      <c r="K9" s="6">
        <v>126.0723</v>
      </c>
      <c r="L9" s="80">
        <v>120</v>
      </c>
    </row>
    <row r="10" spans="1:12" ht="15.75" thickBot="1" x14ac:dyDescent="0.3">
      <c r="A10" s="28" t="s">
        <v>9</v>
      </c>
      <c r="B10" s="32"/>
      <c r="C10" s="2">
        <f>(C9-C8)/C8*100</f>
        <v>12.833520367546205</v>
      </c>
      <c r="D10" s="2">
        <f t="shared" ref="D10" si="9">(D9-D8)/D8*100</f>
        <v>28.5277687396208</v>
      </c>
      <c r="E10" s="2">
        <f t="shared" ref="E10" si="10">(E9-E8)/E8*100</f>
        <v>19.687295191255881</v>
      </c>
      <c r="F10" s="2">
        <f t="shared" ref="F10" si="11">(F9-F8)/F8*100</f>
        <v>82.791381918722948</v>
      </c>
      <c r="G10" s="2">
        <f t="shared" ref="G10" si="12">(G9-G8)/G8*100</f>
        <v>14.886562407916749</v>
      </c>
      <c r="H10" s="2">
        <f t="shared" ref="H10" si="13">(H9-H8)/H8*100</f>
        <v>15.931177182411021</v>
      </c>
      <c r="I10" s="2">
        <f t="shared" ref="I10" si="14">(I9-I8)/I8*100</f>
        <v>65.289395641929033</v>
      </c>
      <c r="J10" s="2">
        <f t="shared" ref="J10" si="15">(J9-J8)/J8*100</f>
        <v>60.454735149727121</v>
      </c>
      <c r="K10" s="1">
        <f t="shared" ref="K10" si="16">(K9-K8)/K8*100</f>
        <v>39.702980061633518</v>
      </c>
    </row>
    <row r="11" spans="1:12" x14ac:dyDescent="0.25">
      <c r="C11" s="50"/>
      <c r="D11" s="50"/>
      <c r="E11" s="50"/>
      <c r="F11" s="50"/>
      <c r="G11" s="50"/>
      <c r="H11" s="50"/>
      <c r="I11" s="50"/>
      <c r="J11" s="50"/>
      <c r="K11" s="50"/>
    </row>
    <row r="13" spans="1:12" ht="15.75" thickBot="1" x14ac:dyDescent="0.3"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2" x14ac:dyDescent="0.25">
      <c r="A14" s="21"/>
      <c r="B14" s="16" t="s">
        <v>5</v>
      </c>
      <c r="C14" s="7">
        <f t="shared" ref="C14:K16" si="17">AVERAGE(C2,C5,C8)</f>
        <v>92.301833333333335</v>
      </c>
      <c r="D14" s="7">
        <f t="shared" si="17"/>
        <v>89.312899999999999</v>
      </c>
      <c r="E14" s="7">
        <f t="shared" si="17"/>
        <v>93.884500000000003</v>
      </c>
      <c r="F14" s="7">
        <f t="shared" si="17"/>
        <v>85.557233333333329</v>
      </c>
      <c r="G14" s="7">
        <f t="shared" si="17"/>
        <v>94.976633333333325</v>
      </c>
      <c r="H14" s="15">
        <f t="shared" si="17"/>
        <v>99.416666666666671</v>
      </c>
      <c r="I14" s="7">
        <f t="shared" si="17"/>
        <v>73.649200000000008</v>
      </c>
      <c r="J14" s="7">
        <f t="shared" si="17"/>
        <v>91.399233333333328</v>
      </c>
      <c r="K14" s="14">
        <f t="shared" si="17"/>
        <v>82.279299999999992</v>
      </c>
    </row>
    <row r="15" spans="1:12" x14ac:dyDescent="0.25">
      <c r="A15" s="21"/>
      <c r="B15" s="9" t="s">
        <v>4</v>
      </c>
      <c r="C15" s="7">
        <f t="shared" si="17"/>
        <v>111.43329999999999</v>
      </c>
      <c r="D15" s="7">
        <f t="shared" si="17"/>
        <v>95.785966666666653</v>
      </c>
      <c r="E15" s="7">
        <f t="shared" si="17"/>
        <v>107.96333333333332</v>
      </c>
      <c r="F15" s="7">
        <f t="shared" si="17"/>
        <v>124.96190000000001</v>
      </c>
      <c r="G15" s="7">
        <f t="shared" si="17"/>
        <v>114.4242</v>
      </c>
      <c r="H15" s="8">
        <f t="shared" si="17"/>
        <v>114.16889999999999</v>
      </c>
      <c r="I15" s="7">
        <f t="shared" si="17"/>
        <v>108.69689999999999</v>
      </c>
      <c r="J15" s="7">
        <f t="shared" si="17"/>
        <v>108.3986</v>
      </c>
      <c r="K15" s="6">
        <f t="shared" si="17"/>
        <v>104.16579999999999</v>
      </c>
    </row>
    <row r="16" spans="1:12" x14ac:dyDescent="0.25">
      <c r="A16" s="21"/>
      <c r="B16" s="13" t="s">
        <v>7</v>
      </c>
      <c r="C16" s="11">
        <f t="shared" si="17"/>
        <v>23.822066376312176</v>
      </c>
      <c r="D16" s="11">
        <f t="shared" si="17"/>
        <v>6.0213214918668099</v>
      </c>
      <c r="E16" s="11">
        <f t="shared" si="17"/>
        <v>16.199911879039878</v>
      </c>
      <c r="F16" s="11">
        <f t="shared" si="17"/>
        <v>44.937313815428553</v>
      </c>
      <c r="G16" s="11">
        <f t="shared" si="17"/>
        <v>23.213886359266422</v>
      </c>
      <c r="H16" s="12">
        <f t="shared" si="17"/>
        <v>17.659893497175549</v>
      </c>
      <c r="I16" s="11">
        <f t="shared" si="17"/>
        <v>47.344103682462084</v>
      </c>
      <c r="J16" s="11">
        <f t="shared" si="17"/>
        <v>16.127984032341335</v>
      </c>
      <c r="K16" s="10">
        <f t="shared" si="17"/>
        <v>25.816687561076169</v>
      </c>
    </row>
    <row r="17" spans="1:11" x14ac:dyDescent="0.25">
      <c r="A17" s="21"/>
      <c r="B17" s="9" t="s">
        <v>2</v>
      </c>
      <c r="C17" s="7">
        <f t="shared" ref="C17:K19" si="18">_xlfn.STDEV.S(C2,C5,C8)</f>
        <v>27.389690516384693</v>
      </c>
      <c r="D17" s="7">
        <f t="shared" si="18"/>
        <v>18.200684050606355</v>
      </c>
      <c r="E17" s="7">
        <f t="shared" si="18"/>
        <v>33.756368409086889</v>
      </c>
      <c r="F17" s="7">
        <f t="shared" si="18"/>
        <v>13.653471669994239</v>
      </c>
      <c r="G17" s="7">
        <f t="shared" si="18"/>
        <v>21.822821172876218</v>
      </c>
      <c r="H17" s="8">
        <f t="shared" si="18"/>
        <v>22.02245185085745</v>
      </c>
      <c r="I17" s="7">
        <f t="shared" si="18"/>
        <v>11.705311323070344</v>
      </c>
      <c r="J17" s="7">
        <f t="shared" si="18"/>
        <v>24.338797744821637</v>
      </c>
      <c r="K17" s="6">
        <f t="shared" si="18"/>
        <v>15.660734941885684</v>
      </c>
    </row>
    <row r="18" spans="1:11" x14ac:dyDescent="0.25">
      <c r="A18" s="21"/>
      <c r="B18" s="9" t="s">
        <v>1</v>
      </c>
      <c r="C18" s="7">
        <f t="shared" si="18"/>
        <v>22.217039340785327</v>
      </c>
      <c r="D18" s="7">
        <f t="shared" si="18"/>
        <v>30.25502542294981</v>
      </c>
      <c r="E18" s="7">
        <f t="shared" si="18"/>
        <v>40.078189860612909</v>
      </c>
      <c r="F18" s="7">
        <f t="shared" si="18"/>
        <v>43.530179108866463</v>
      </c>
      <c r="G18" s="7">
        <f t="shared" si="18"/>
        <v>13.279663214102976</v>
      </c>
      <c r="H18" s="8">
        <f t="shared" si="18"/>
        <v>27.988610324737451</v>
      </c>
      <c r="I18" s="7">
        <f t="shared" si="18"/>
        <v>28.88601520199699</v>
      </c>
      <c r="J18" s="7">
        <f t="shared" si="18"/>
        <v>59.713904660723713</v>
      </c>
      <c r="K18" s="6">
        <f t="shared" si="18"/>
        <v>25.797106135960355</v>
      </c>
    </row>
    <row r="19" spans="1:11" ht="15.75" thickBot="1" x14ac:dyDescent="0.3">
      <c r="A19" s="21"/>
      <c r="B19" s="32" t="s">
        <v>0</v>
      </c>
      <c r="C19" s="7">
        <f t="shared" si="18"/>
        <v>16.12136979013761</v>
      </c>
      <c r="D19" s="7">
        <f t="shared" si="18"/>
        <v>19.939678772714686</v>
      </c>
      <c r="E19" s="7">
        <f t="shared" si="18"/>
        <v>17.281013232068855</v>
      </c>
      <c r="F19" s="7">
        <f t="shared" si="18"/>
        <v>35.784955888360713</v>
      </c>
      <c r="G19" s="7">
        <f t="shared" si="18"/>
        <v>18.903041517202297</v>
      </c>
      <c r="H19" s="3">
        <f t="shared" si="18"/>
        <v>34.012289534239429</v>
      </c>
      <c r="I19" s="7">
        <f t="shared" si="18"/>
        <v>27.14121119255223</v>
      </c>
      <c r="J19" s="7">
        <f t="shared" si="18"/>
        <v>41.783645911438612</v>
      </c>
      <c r="K19" s="1">
        <f t="shared" si="18"/>
        <v>12.065669703919966</v>
      </c>
    </row>
    <row r="20" spans="1:11" ht="15.75" thickBot="1" x14ac:dyDescent="0.3">
      <c r="B20" s="18"/>
      <c r="C20" s="18"/>
      <c r="D20" s="18"/>
      <c r="E20" s="18"/>
      <c r="F20" s="18"/>
      <c r="G20" s="18"/>
      <c r="H20" s="18"/>
      <c r="I20" s="18"/>
      <c r="J20" s="18"/>
    </row>
    <row r="21" spans="1:11" x14ac:dyDescent="0.25">
      <c r="B21" s="16" t="s">
        <v>5</v>
      </c>
      <c r="C21" s="7">
        <v>81.883285000000001</v>
      </c>
      <c r="D21" s="7">
        <v>69.833563157894744</v>
      </c>
      <c r="E21" s="7">
        <v>52.568605263157885</v>
      </c>
      <c r="F21" s="7">
        <v>59.863919999999993</v>
      </c>
      <c r="G21" s="7">
        <v>82.397925000000001</v>
      </c>
      <c r="H21" s="15">
        <v>86.535600000000002</v>
      </c>
      <c r="I21" s="7">
        <v>35.664394736842105</v>
      </c>
      <c r="J21" s="7">
        <v>41.908570588235285</v>
      </c>
      <c r="K21" s="14">
        <v>36.208236842105258</v>
      </c>
    </row>
    <row r="22" spans="1:11" x14ac:dyDescent="0.25">
      <c r="B22" s="9" t="s">
        <v>4</v>
      </c>
      <c r="C22" s="7">
        <v>89.713989999999995</v>
      </c>
      <c r="D22" s="7">
        <v>71.173631578947365</v>
      </c>
      <c r="E22" s="7">
        <v>55.305647368421049</v>
      </c>
      <c r="F22" s="7">
        <v>60.592489999999998</v>
      </c>
      <c r="G22" s="7">
        <v>100.20632500000001</v>
      </c>
      <c r="H22" s="8">
        <v>89.74924210526315</v>
      </c>
      <c r="I22" s="7">
        <v>46.024636842105267</v>
      </c>
      <c r="J22" s="7">
        <v>39.186094117647052</v>
      </c>
      <c r="K22" s="6">
        <v>46.699610526315794</v>
      </c>
    </row>
    <row r="23" spans="1:11" x14ac:dyDescent="0.25">
      <c r="B23" s="13" t="s">
        <v>3</v>
      </c>
      <c r="C23" s="11">
        <v>9.5632521338146059</v>
      </c>
      <c r="D23" s="11">
        <v>1.9189460775797818</v>
      </c>
      <c r="E23" s="11">
        <v>5.206609708516253</v>
      </c>
      <c r="F23" s="11">
        <v>1.2170435881913595</v>
      </c>
      <c r="G23" s="11">
        <v>21.612680173681564</v>
      </c>
      <c r="H23" s="12"/>
      <c r="I23" s="11">
        <v>29.049258179505294</v>
      </c>
      <c r="J23" s="11">
        <v>-6.4962284143198534</v>
      </c>
      <c r="K23" s="10">
        <v>28.975102350221306</v>
      </c>
    </row>
    <row r="24" spans="1:11" x14ac:dyDescent="0.25">
      <c r="B24" s="9" t="s">
        <v>2</v>
      </c>
      <c r="C24" s="7">
        <v>20.542238184440492</v>
      </c>
      <c r="D24" s="7">
        <v>18.099984957827413</v>
      </c>
      <c r="E24" s="7">
        <v>16.764791965082683</v>
      </c>
      <c r="F24" s="7">
        <v>21.253122783791152</v>
      </c>
      <c r="G24" s="7">
        <v>25.944982244903048</v>
      </c>
      <c r="H24" s="8">
        <v>16.976668539197018</v>
      </c>
      <c r="I24" s="7">
        <v>21.460683503493808</v>
      </c>
      <c r="J24" s="7">
        <v>21.16926582196573</v>
      </c>
      <c r="K24" s="6">
        <v>26.796705545161807</v>
      </c>
    </row>
    <row r="25" spans="1:11" x14ac:dyDescent="0.25">
      <c r="B25" s="9" t="s">
        <v>1</v>
      </c>
      <c r="C25" s="7">
        <v>20.563952583730259</v>
      </c>
      <c r="D25" s="7">
        <v>24.186173839049783</v>
      </c>
      <c r="E25" s="7">
        <v>18.755638703585813</v>
      </c>
      <c r="F25" s="7">
        <v>17.952065226438023</v>
      </c>
      <c r="G25" s="7">
        <v>25.469345841866808</v>
      </c>
      <c r="H25" s="8">
        <v>21.122206285360999</v>
      </c>
      <c r="I25" s="7">
        <v>20.920677668692804</v>
      </c>
      <c r="J25" s="7">
        <v>21.516645157098051</v>
      </c>
      <c r="K25" s="6">
        <v>22.163448217475334</v>
      </c>
    </row>
    <row r="26" spans="1:11" ht="15.75" thickBot="1" x14ac:dyDescent="0.3">
      <c r="B26" s="5" t="s">
        <v>0</v>
      </c>
      <c r="C26" s="2">
        <v>19.166624307161644</v>
      </c>
      <c r="D26" s="2">
        <v>27.991453769916028</v>
      </c>
      <c r="E26" s="2">
        <v>24.952118241263566</v>
      </c>
      <c r="F26" s="2">
        <v>19.639254464908088</v>
      </c>
      <c r="G26" s="2">
        <v>38.760040462140346</v>
      </c>
      <c r="H26" s="3">
        <v>18.177050136400428</v>
      </c>
      <c r="I26" s="2">
        <v>64.408032215683221</v>
      </c>
      <c r="J26" s="2">
        <v>24.080602180599598</v>
      </c>
      <c r="K26" s="1">
        <v>75.023172700739451</v>
      </c>
    </row>
  </sheetData>
  <conditionalFormatting sqref="C16:K16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L20:Z20 L17:Z17 L14:Z14">
    <cfRule type="colorScale" priority="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 C10:K10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3:K2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C27" sqref="C27:K27"/>
    </sheetView>
  </sheetViews>
  <sheetFormatPr defaultRowHeight="15" x14ac:dyDescent="0.25"/>
  <cols>
    <col min="1" max="1" width="29.42578125" customWidth="1"/>
    <col min="2" max="2" width="33.42578125" customWidth="1"/>
    <col min="3" max="3" width="11" customWidth="1"/>
    <col min="4" max="8" width="9.140625" customWidth="1"/>
    <col min="9" max="9" width="12" bestFit="1" customWidth="1"/>
    <col min="12" max="12" width="13.140625" customWidth="1"/>
    <col min="13" max="13" width="12.42578125" customWidth="1"/>
    <col min="14" max="14" width="14.7109375" customWidth="1"/>
    <col min="15" max="15" width="14.140625" customWidth="1"/>
    <col min="16" max="16" width="11" customWidth="1"/>
    <col min="17" max="21" width="9.140625" customWidth="1"/>
    <col min="22" max="22" width="12" bestFit="1" customWidth="1"/>
  </cols>
  <sheetData>
    <row r="1" spans="1:12" ht="15.75" thickBot="1" x14ac:dyDescent="0.3">
      <c r="A1" s="48" t="s">
        <v>41</v>
      </c>
      <c r="B1" s="51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21" t="s">
        <v>48</v>
      </c>
      <c r="B2" s="21"/>
      <c r="C2" s="7">
        <v>91.352400000000003</v>
      </c>
      <c r="D2" s="7">
        <v>89.106700000000004</v>
      </c>
      <c r="E2" s="7">
        <v>56.889200000000002</v>
      </c>
      <c r="F2" s="7">
        <v>60.131700000000002</v>
      </c>
      <c r="G2" s="7">
        <v>70.891099999999994</v>
      </c>
      <c r="H2" s="40">
        <v>66.015900000000002</v>
      </c>
      <c r="I2" s="7">
        <v>67.820899999999995</v>
      </c>
      <c r="J2" s="7">
        <v>52.083300000000001</v>
      </c>
      <c r="K2" s="39">
        <v>50.945900000000002</v>
      </c>
      <c r="L2" s="80">
        <v>100</v>
      </c>
    </row>
    <row r="3" spans="1:12" ht="15.75" thickBot="1" x14ac:dyDescent="0.3">
      <c r="A3" s="21" t="s">
        <v>49</v>
      </c>
      <c r="B3" s="21"/>
      <c r="C3" s="7">
        <v>52.582999999999998</v>
      </c>
      <c r="D3" s="7">
        <v>80.922600000000003</v>
      </c>
      <c r="E3" s="7">
        <v>43.928800000000003</v>
      </c>
      <c r="F3" s="7">
        <v>48.287700000000001</v>
      </c>
      <c r="G3" s="7">
        <v>79.128600000000006</v>
      </c>
      <c r="H3" s="8">
        <v>50.615699999999997</v>
      </c>
      <c r="I3" s="7">
        <v>26.546900000000001</v>
      </c>
      <c r="J3" s="7">
        <v>33.190600000000003</v>
      </c>
      <c r="K3" s="6">
        <v>31.417100000000001</v>
      </c>
      <c r="L3" s="80">
        <v>120</v>
      </c>
    </row>
    <row r="4" spans="1:12" ht="15.75" thickBot="1" x14ac:dyDescent="0.3">
      <c r="A4" s="28" t="s">
        <v>9</v>
      </c>
      <c r="B4" s="32"/>
      <c r="C4" s="26">
        <f>(C3-C2)/C2*100</f>
        <v>-42.439388565598719</v>
      </c>
      <c r="D4" s="25">
        <f t="shared" ref="D4:K4" si="0">(D3-D2)/D2*100</f>
        <v>-9.1846067691879512</v>
      </c>
      <c r="E4" s="25">
        <f t="shared" si="0"/>
        <v>-22.781828536875189</v>
      </c>
      <c r="F4" s="25">
        <f t="shared" si="0"/>
        <v>-19.696765599509078</v>
      </c>
      <c r="G4" s="25">
        <f t="shared" si="0"/>
        <v>11.619935365652404</v>
      </c>
      <c r="H4" s="15">
        <f t="shared" si="0"/>
        <v>-23.328016432404926</v>
      </c>
      <c r="I4" s="25">
        <f t="shared" si="0"/>
        <v>-60.857346334242088</v>
      </c>
      <c r="J4" s="25">
        <f t="shared" si="0"/>
        <v>-36.274007215364612</v>
      </c>
      <c r="K4" s="14">
        <f t="shared" si="0"/>
        <v>-38.332427143302993</v>
      </c>
    </row>
    <row r="5" spans="1:12" ht="15" customHeight="1" x14ac:dyDescent="0.25">
      <c r="A5" s="21" t="s">
        <v>50</v>
      </c>
      <c r="B5" s="134" t="s">
        <v>51</v>
      </c>
      <c r="C5" s="113"/>
      <c r="D5" s="25">
        <v>54.377899999999997</v>
      </c>
      <c r="E5" s="25">
        <v>104.5073</v>
      </c>
      <c r="F5" s="25">
        <v>53.816099999999999</v>
      </c>
      <c r="G5" s="25">
        <v>70.792500000000004</v>
      </c>
      <c r="H5" s="15">
        <v>95.459800000000001</v>
      </c>
      <c r="I5" s="25">
        <v>30.245200000000001</v>
      </c>
      <c r="J5" s="25">
        <v>20.547999999999998</v>
      </c>
      <c r="K5" s="14">
        <v>28.7118</v>
      </c>
      <c r="L5">
        <v>100</v>
      </c>
    </row>
    <row r="6" spans="1:12" x14ac:dyDescent="0.25">
      <c r="A6" s="21" t="s">
        <v>52</v>
      </c>
      <c r="B6" s="126"/>
      <c r="C6" s="112"/>
      <c r="D6" s="20">
        <v>88.372799999999998</v>
      </c>
      <c r="E6" s="20">
        <v>102.52460000000001</v>
      </c>
      <c r="F6" s="20">
        <v>110.2259</v>
      </c>
      <c r="G6" s="20">
        <v>72.817700000000002</v>
      </c>
      <c r="H6" s="8">
        <v>119.72629999999999</v>
      </c>
      <c r="I6" s="20">
        <v>73.743700000000004</v>
      </c>
      <c r="J6" s="20">
        <v>40.061399999999999</v>
      </c>
      <c r="K6" s="6">
        <v>63.055399999999999</v>
      </c>
      <c r="L6">
        <v>120</v>
      </c>
    </row>
    <row r="7" spans="1:12" ht="15.75" thickBot="1" x14ac:dyDescent="0.3">
      <c r="A7" s="28" t="s">
        <v>9</v>
      </c>
      <c r="B7" s="135"/>
      <c r="C7" s="4"/>
      <c r="D7" s="2">
        <f t="shared" ref="D7" si="1">(D6-D5)/D5*100</f>
        <v>62.516022133991946</v>
      </c>
      <c r="E7" s="2">
        <f t="shared" ref="E7" si="2">(E6-E5)/E5*100</f>
        <v>-1.8971880433232839</v>
      </c>
      <c r="F7" s="2">
        <f t="shared" ref="F7" si="3">(F6-F5)/F5*100</f>
        <v>104.81956143235946</v>
      </c>
      <c r="G7" s="2">
        <f t="shared" ref="G7" si="4">(G6-G5)/G5*100</f>
        <v>2.8607550234841232</v>
      </c>
      <c r="H7" s="3">
        <f t="shared" ref="H7" si="5">(H6-H5)/H5*100</f>
        <v>25.420648272885543</v>
      </c>
      <c r="I7" s="2">
        <f t="shared" ref="I7" si="6">(I6-I5)/I5*100</f>
        <v>143.81951516273659</v>
      </c>
      <c r="J7" s="2">
        <f t="shared" ref="J7" si="7">(J6-J5)/J5*100</f>
        <v>94.964960093439771</v>
      </c>
      <c r="K7" s="1">
        <f t="shared" ref="K7" si="8">(K6-K5)/K5*100</f>
        <v>119.61493183987069</v>
      </c>
    </row>
    <row r="8" spans="1:12" x14ac:dyDescent="0.25">
      <c r="A8" s="21" t="s">
        <v>53</v>
      </c>
      <c r="B8" s="21"/>
      <c r="C8" s="22">
        <v>57.364600000000003</v>
      </c>
      <c r="D8" s="20">
        <v>74.200900000000004</v>
      </c>
      <c r="E8" s="20">
        <v>31.7666</v>
      </c>
      <c r="F8" s="20">
        <v>49.228099999999998</v>
      </c>
      <c r="G8" s="20">
        <v>84.234999999999999</v>
      </c>
      <c r="H8" s="8">
        <v>77.161500000000004</v>
      </c>
      <c r="I8" s="20">
        <v>58.445399999999999</v>
      </c>
      <c r="J8" s="20">
        <v>53.446599999999997</v>
      </c>
      <c r="K8" s="6">
        <v>58.775799999999997</v>
      </c>
      <c r="L8" t="s">
        <v>184</v>
      </c>
    </row>
    <row r="9" spans="1:12" x14ac:dyDescent="0.25">
      <c r="A9" s="21" t="s">
        <v>54</v>
      </c>
      <c r="B9" s="21"/>
      <c r="C9" s="22">
        <v>78.956599999999995</v>
      </c>
      <c r="D9" s="20">
        <v>58.555900000000001</v>
      </c>
      <c r="E9" s="20">
        <v>34.651699999999998</v>
      </c>
      <c r="F9" s="20">
        <v>54.093200000000003</v>
      </c>
      <c r="G9" s="20">
        <v>75.834000000000003</v>
      </c>
      <c r="H9" s="8">
        <v>77.435199999999995</v>
      </c>
      <c r="I9" s="20">
        <v>72.501900000000006</v>
      </c>
      <c r="J9" s="20">
        <v>58.260300000000001</v>
      </c>
      <c r="K9" s="6">
        <v>78.318200000000004</v>
      </c>
      <c r="L9" t="s">
        <v>184</v>
      </c>
    </row>
    <row r="10" spans="1:12" ht="15.75" thickBot="1" x14ac:dyDescent="0.3">
      <c r="A10" s="28" t="s">
        <v>9</v>
      </c>
      <c r="B10" s="52"/>
      <c r="C10" s="22">
        <f>(C9-C8)/C8*100</f>
        <v>37.639938219738291</v>
      </c>
      <c r="D10" s="20">
        <f t="shared" ref="D10" si="9">(D9-D8)/D8*100</f>
        <v>-21.084649916645219</v>
      </c>
      <c r="E10" s="20">
        <f t="shared" ref="E10" si="10">(E9-E8)/E8*100</f>
        <v>9.0821806551535182</v>
      </c>
      <c r="F10" s="20">
        <f t="shared" ref="F10" si="11">(F9-F8)/F8*100</f>
        <v>9.882770206447141</v>
      </c>
      <c r="G10" s="20">
        <f t="shared" ref="G10" si="12">(G9-G8)/G8*100</f>
        <v>-9.9732890128806275</v>
      </c>
      <c r="H10" s="8">
        <f t="shared" ref="H10" si="13">(H9-H8)/H8*100</f>
        <v>0.35471057457409583</v>
      </c>
      <c r="I10" s="20">
        <f t="shared" ref="I10" si="14">(I9-I8)/I8*100</f>
        <v>24.050652403782003</v>
      </c>
      <c r="J10" s="20">
        <f t="shared" ref="J10" si="15">(J9-J8)/J8*100</f>
        <v>9.0065598185852878</v>
      </c>
      <c r="K10" s="6">
        <f t="shared" ref="K10" si="16">(K9-K8)/K8*100</f>
        <v>33.249058285893192</v>
      </c>
    </row>
    <row r="11" spans="1:12" x14ac:dyDescent="0.25">
      <c r="A11" s="21" t="s">
        <v>55</v>
      </c>
      <c r="B11" s="21"/>
      <c r="C11" s="26">
        <v>39.881799999999998</v>
      </c>
      <c r="D11" s="25">
        <v>29.0471</v>
      </c>
      <c r="E11" s="25">
        <v>77.510300000000001</v>
      </c>
      <c r="F11" s="25">
        <v>32.719299999999997</v>
      </c>
      <c r="G11" s="25">
        <v>104.9813</v>
      </c>
      <c r="H11" s="15">
        <v>54.928100000000001</v>
      </c>
      <c r="I11" s="25">
        <v>29.811299999999999</v>
      </c>
      <c r="J11" s="25">
        <v>24.047799999999999</v>
      </c>
      <c r="K11" s="14">
        <v>32.491</v>
      </c>
      <c r="L11" s="114">
        <v>150</v>
      </c>
    </row>
    <row r="12" spans="1:12" x14ac:dyDescent="0.25">
      <c r="A12" s="21" t="s">
        <v>56</v>
      </c>
      <c r="B12" s="9"/>
      <c r="C12" s="22">
        <v>50.675199999999997</v>
      </c>
      <c r="D12" s="20">
        <v>37.685499999999998</v>
      </c>
      <c r="E12" s="20">
        <v>46.420999999999999</v>
      </c>
      <c r="F12" s="20">
        <v>32.068100000000001</v>
      </c>
      <c r="G12" s="20">
        <v>167.23330000000001</v>
      </c>
      <c r="H12" s="8">
        <v>72.022300000000001</v>
      </c>
      <c r="I12" s="20">
        <v>43.329500000000003</v>
      </c>
      <c r="J12" s="20">
        <v>30.5916</v>
      </c>
      <c r="K12" s="6">
        <v>44.382300000000001</v>
      </c>
      <c r="L12" s="114">
        <v>150</v>
      </c>
    </row>
    <row r="13" spans="1:12" ht="15.75" thickBot="1" x14ac:dyDescent="0.3">
      <c r="A13" s="28" t="s">
        <v>9</v>
      </c>
      <c r="B13" s="32"/>
      <c r="C13" s="22">
        <f>(C12-C11)/C11*100</f>
        <v>27.06347256141899</v>
      </c>
      <c r="D13" s="20">
        <f t="shared" ref="D13" si="17">(D12-D11)/D11*100</f>
        <v>29.739285505265578</v>
      </c>
      <c r="E13" s="20">
        <f t="shared" ref="E13" si="18">(E12-E11)/E11*100</f>
        <v>-40.109895072009785</v>
      </c>
      <c r="F13" s="20">
        <f t="shared" ref="F13" si="19">(F12-F11)/F11*100</f>
        <v>-1.9902626278679429</v>
      </c>
      <c r="G13" s="20">
        <f t="shared" ref="G13" si="20">(G12-G11)/G11*100</f>
        <v>59.298179771064</v>
      </c>
      <c r="H13" s="8">
        <f t="shared" ref="H13" si="21">(H12-H11)/H11*100</f>
        <v>31.121047332785949</v>
      </c>
      <c r="I13" s="20">
        <f t="shared" ref="I13" si="22">(I12-I11)/I11*100</f>
        <v>45.345892329418724</v>
      </c>
      <c r="J13" s="20">
        <f t="shared" ref="J13" si="23">(J12-J11)/J11*100</f>
        <v>27.211636823326877</v>
      </c>
      <c r="K13" s="6">
        <f t="shared" ref="K13" si="24">(K12-K11)/K11*100</f>
        <v>36.598750423194119</v>
      </c>
      <c r="L13" s="114"/>
    </row>
    <row r="14" spans="1:12" x14ac:dyDescent="0.25">
      <c r="A14" s="21" t="s">
        <v>57</v>
      </c>
      <c r="B14" s="134" t="s">
        <v>58</v>
      </c>
      <c r="C14" s="26">
        <v>86.484800000000007</v>
      </c>
      <c r="D14" s="25">
        <v>149.56290000000001</v>
      </c>
      <c r="E14" s="25">
        <v>94.534499999999994</v>
      </c>
      <c r="F14" s="25">
        <v>160.5085</v>
      </c>
      <c r="G14" s="25">
        <v>82.293199999999999</v>
      </c>
      <c r="H14" s="15">
        <v>88.499200000000002</v>
      </c>
      <c r="I14" s="25">
        <v>36.052100000000003</v>
      </c>
      <c r="J14" s="25">
        <v>40.676900000000003</v>
      </c>
      <c r="K14" s="14">
        <v>58.943100000000001</v>
      </c>
      <c r="L14">
        <v>150</v>
      </c>
    </row>
    <row r="15" spans="1:12" x14ac:dyDescent="0.25">
      <c r="A15" s="21" t="s">
        <v>59</v>
      </c>
      <c r="B15" s="126"/>
      <c r="C15" s="22">
        <v>93.6541</v>
      </c>
      <c r="D15" s="20">
        <v>41.868499999999997</v>
      </c>
      <c r="E15" s="20">
        <v>125.7706</v>
      </c>
      <c r="F15" s="20">
        <v>106.71720000000001</v>
      </c>
      <c r="G15" s="20">
        <v>149.346</v>
      </c>
      <c r="H15" s="8">
        <v>193.99160000000001</v>
      </c>
      <c r="I15" s="20">
        <v>117.7784</v>
      </c>
      <c r="J15" s="20">
        <v>96.459900000000005</v>
      </c>
      <c r="K15" s="6">
        <v>149.04669999999999</v>
      </c>
      <c r="L15">
        <v>170</v>
      </c>
    </row>
    <row r="16" spans="1:12" ht="15.75" thickBot="1" x14ac:dyDescent="0.3">
      <c r="A16" s="28" t="s">
        <v>9</v>
      </c>
      <c r="B16" s="135"/>
      <c r="C16" s="4">
        <f>(C15-C14)/C14*100</f>
        <v>8.2896647734630733</v>
      </c>
      <c r="D16" s="2">
        <f t="shared" ref="D16" si="25">(D15-D14)/D14*100</f>
        <v>-72.006092419978486</v>
      </c>
      <c r="E16" s="2">
        <f t="shared" ref="E16" si="26">(E15-E14)/E14*100</f>
        <v>33.04201111763431</v>
      </c>
      <c r="F16" s="2">
        <f t="shared" ref="F16" si="27">(F15-F14)/F14*100</f>
        <v>-33.513053825809848</v>
      </c>
      <c r="G16" s="2">
        <f t="shared" ref="G16" si="28">(G15-G14)/G14*100</f>
        <v>81.480365327876427</v>
      </c>
      <c r="H16" s="3">
        <f t="shared" ref="H16" si="29">(H15-H14)/H14*100</f>
        <v>119.20152950535146</v>
      </c>
      <c r="I16" s="2">
        <f t="shared" ref="I16" si="30">(I15-I14)/I14*100</f>
        <v>226.68943001933312</v>
      </c>
      <c r="J16" s="2">
        <f t="shared" ref="J16" si="31">(J15-J14)/J14*100</f>
        <v>137.13680246036449</v>
      </c>
      <c r="K16" s="1">
        <f t="shared" ref="K16" si="32">(K15-K14)/K14*100</f>
        <v>152.86539052068858</v>
      </c>
    </row>
    <row r="17" spans="1:12" x14ac:dyDescent="0.25">
      <c r="A17" s="38" t="s">
        <v>60</v>
      </c>
      <c r="B17" s="125" t="s">
        <v>61</v>
      </c>
      <c r="C17" s="22">
        <v>98.987300000000005</v>
      </c>
      <c r="D17" s="20">
        <v>54.439</v>
      </c>
      <c r="E17" s="20">
        <v>111.43810000000001</v>
      </c>
      <c r="F17" s="20">
        <v>79.860600000000005</v>
      </c>
      <c r="G17" s="20">
        <v>53.509500000000003</v>
      </c>
      <c r="H17" s="8">
        <v>102.5753</v>
      </c>
      <c r="I17" s="20">
        <v>87.430099999999996</v>
      </c>
      <c r="J17" s="20">
        <v>89.564700000000002</v>
      </c>
      <c r="K17" s="6">
        <v>48.865900000000003</v>
      </c>
      <c r="L17">
        <v>100</v>
      </c>
    </row>
    <row r="18" spans="1:12" x14ac:dyDescent="0.25">
      <c r="A18" s="38" t="s">
        <v>62</v>
      </c>
      <c r="B18" s="126"/>
      <c r="C18" s="22">
        <v>60.7376</v>
      </c>
      <c r="D18" s="20">
        <v>54.611699999999999</v>
      </c>
      <c r="E18" s="20">
        <v>54.572800000000001</v>
      </c>
      <c r="F18" s="20">
        <v>21.8568</v>
      </c>
      <c r="G18" s="20">
        <v>82.038799999999995</v>
      </c>
      <c r="H18" s="8">
        <v>114.24639999999999</v>
      </c>
      <c r="I18" s="20">
        <v>70.4786</v>
      </c>
      <c r="J18" s="20">
        <v>113.1116</v>
      </c>
      <c r="K18" s="6">
        <v>94.126999999999995</v>
      </c>
      <c r="L18">
        <v>100</v>
      </c>
    </row>
    <row r="19" spans="1:12" ht="15.75" thickBot="1" x14ac:dyDescent="0.3">
      <c r="A19" s="37" t="s">
        <v>9</v>
      </c>
      <c r="B19" s="135"/>
      <c r="C19" s="4">
        <f>(C18-C17)/C17*100</f>
        <v>-38.64101758508415</v>
      </c>
      <c r="D19" s="2">
        <f t="shared" ref="D19" si="33">(D18-D17)/D17*100</f>
        <v>0.31723580521317246</v>
      </c>
      <c r="E19" s="2">
        <f t="shared" ref="E19" si="34">(E18-E17)/E17*100</f>
        <v>-51.02859793912495</v>
      </c>
      <c r="F19" s="2">
        <f t="shared" ref="F19" si="35">(F18-F17)/F17*100</f>
        <v>-72.631310057775679</v>
      </c>
      <c r="G19" s="2">
        <f t="shared" ref="G19" si="36">(G18-G17)/G17*100</f>
        <v>53.316327007353813</v>
      </c>
      <c r="H19" s="3">
        <f t="shared" ref="H19" si="37">(H18-H17)/H17*100</f>
        <v>11.378080298083452</v>
      </c>
      <c r="I19" s="2">
        <f t="shared" ref="I19" si="38">(I18-I17)/I17*100</f>
        <v>-19.388631603989925</v>
      </c>
      <c r="J19" s="2">
        <f t="shared" ref="J19" si="39">(J18-J17)/J17*100</f>
        <v>26.290380026952576</v>
      </c>
      <c r="K19" s="1">
        <f t="shared" ref="K19" si="40">(K18-K17)/K17*100</f>
        <v>92.623076623985213</v>
      </c>
    </row>
    <row r="20" spans="1:12" x14ac:dyDescent="0.25">
      <c r="A20" s="21" t="s">
        <v>63</v>
      </c>
      <c r="B20" s="53"/>
      <c r="C20" s="22">
        <v>105.1481</v>
      </c>
      <c r="D20" s="20">
        <v>88.527500000000003</v>
      </c>
      <c r="E20" s="20">
        <v>59.503700000000002</v>
      </c>
      <c r="F20" s="20">
        <v>56.292200000000001</v>
      </c>
      <c r="G20" s="20">
        <v>88.6126</v>
      </c>
      <c r="H20" s="8">
        <v>69.175700000000006</v>
      </c>
      <c r="I20" s="20">
        <v>32.473300000000002</v>
      </c>
      <c r="J20" s="20">
        <v>41.489899999999999</v>
      </c>
      <c r="K20" s="6">
        <v>42.613700000000001</v>
      </c>
      <c r="L20">
        <v>100</v>
      </c>
    </row>
    <row r="21" spans="1:12" x14ac:dyDescent="0.25">
      <c r="A21" s="21" t="s">
        <v>64</v>
      </c>
      <c r="B21" s="54"/>
      <c r="C21" s="22">
        <v>137.95330000000001</v>
      </c>
      <c r="D21" s="20">
        <v>114.6086</v>
      </c>
      <c r="E21" s="20">
        <v>44.670200000000001</v>
      </c>
      <c r="F21" s="20">
        <v>64.985399999999998</v>
      </c>
      <c r="G21" s="20">
        <v>106.85469999999999</v>
      </c>
      <c r="H21" s="8">
        <v>46.0396</v>
      </c>
      <c r="I21" s="20">
        <v>59.7575</v>
      </c>
      <c r="J21" s="20">
        <v>78.210599999999999</v>
      </c>
      <c r="K21" s="6">
        <v>45.349200000000003</v>
      </c>
      <c r="L21">
        <v>100</v>
      </c>
    </row>
    <row r="22" spans="1:12" ht="15.75" thickBot="1" x14ac:dyDescent="0.3">
      <c r="A22" s="55" t="s">
        <v>9</v>
      </c>
      <c r="B22" s="56"/>
      <c r="C22" s="22">
        <f>(C21-C20)/C20*100</f>
        <v>31.199042112981605</v>
      </c>
      <c r="D22" s="20">
        <f t="shared" ref="D22" si="41">(D21-D20)/D20*100</f>
        <v>29.461014938860796</v>
      </c>
      <c r="E22" s="20">
        <f t="shared" ref="E22" si="42">(E21-E20)/E20*100</f>
        <v>-24.928701912654173</v>
      </c>
      <c r="F22" s="20">
        <f t="shared" ref="F22" si="43">(F21-F20)/F20*100</f>
        <v>15.442992101925308</v>
      </c>
      <c r="G22" s="20">
        <f t="shared" ref="G22" si="44">(G21-G20)/G20*100</f>
        <v>20.586350022457296</v>
      </c>
      <c r="H22" s="8">
        <f t="shared" ref="H22" si="45">(H21-H20)/H20*100</f>
        <v>-33.445415080729227</v>
      </c>
      <c r="I22" s="20">
        <f t="shared" ref="I22" si="46">(I21-I20)/I20*100</f>
        <v>84.020410614258481</v>
      </c>
      <c r="J22" s="20">
        <f t="shared" ref="J22" si="47">(J21-J20)/J20*100</f>
        <v>88.505154266460039</v>
      </c>
      <c r="K22" s="6">
        <f t="shared" ref="K22" si="48">(K21-K20)/K20*100</f>
        <v>6.4192970805163636</v>
      </c>
    </row>
    <row r="23" spans="1:12" x14ac:dyDescent="0.25">
      <c r="A23" t="s">
        <v>65</v>
      </c>
      <c r="B23" s="9"/>
      <c r="C23" s="26">
        <v>81.944599999999994</v>
      </c>
      <c r="D23" s="25">
        <v>86.317099999999996</v>
      </c>
      <c r="E23" s="25">
        <v>70.585599999999999</v>
      </c>
      <c r="F23" s="25">
        <v>62.846499999999999</v>
      </c>
      <c r="G23" s="25">
        <v>133.18690000000001</v>
      </c>
      <c r="H23" s="109"/>
      <c r="I23" s="25">
        <v>46.371200000000002</v>
      </c>
      <c r="J23" s="25">
        <v>58.052500000000002</v>
      </c>
      <c r="K23" s="14">
        <v>20.270800000000001</v>
      </c>
      <c r="L23">
        <v>100</v>
      </c>
    </row>
    <row r="24" spans="1:12" x14ac:dyDescent="0.25">
      <c r="A24" t="s">
        <v>66</v>
      </c>
      <c r="B24" s="9"/>
      <c r="C24" s="22">
        <v>126.40689999999999</v>
      </c>
      <c r="D24" s="20">
        <v>100.88720000000001</v>
      </c>
      <c r="E24" s="20">
        <v>124.8306</v>
      </c>
      <c r="F24" s="20">
        <v>105.1005</v>
      </c>
      <c r="G24" s="20">
        <v>179.73390000000001</v>
      </c>
      <c r="H24" s="109"/>
      <c r="I24">
        <v>68.761499999999998</v>
      </c>
      <c r="J24" s="20">
        <v>58.445099999999996</v>
      </c>
      <c r="K24" s="20">
        <v>55.762300000000003</v>
      </c>
      <c r="L24">
        <v>120</v>
      </c>
    </row>
    <row r="25" spans="1:12" ht="15.75" thickBot="1" x14ac:dyDescent="0.3">
      <c r="A25" s="28" t="s">
        <v>9</v>
      </c>
      <c r="B25" s="32"/>
      <c r="C25" s="4">
        <f>(C24-C23)/C23*100</f>
        <v>54.258974966013632</v>
      </c>
      <c r="D25" s="2">
        <f t="shared" ref="D25" si="49">(D24-D23)/D23*100</f>
        <v>16.879737618617877</v>
      </c>
      <c r="E25" s="2">
        <f t="shared" ref="E25" si="50">(E24-E23)/E23*100</f>
        <v>76.849952398222882</v>
      </c>
      <c r="F25" s="2">
        <f t="shared" ref="F25" si="51">(F24-F23)/F23*100</f>
        <v>67.233656607766548</v>
      </c>
      <c r="G25" s="2">
        <f t="shared" ref="G25" si="52">(G24-G23)/G23*100</f>
        <v>34.948632335462413</v>
      </c>
      <c r="H25" s="3"/>
      <c r="I25" s="2">
        <f t="shared" ref="I25" si="53">(I24-I23)/I23*100</f>
        <v>48.284926851148981</v>
      </c>
      <c r="J25" s="2">
        <f t="shared" ref="J25" si="54">(J24-J23)/J23*100</f>
        <v>0.67628439774341242</v>
      </c>
      <c r="K25" s="1">
        <f t="shared" ref="K25" si="55">(K24-K23)/K23*100</f>
        <v>175.08682439765576</v>
      </c>
      <c r="L25" s="114"/>
    </row>
    <row r="26" spans="1:12" x14ac:dyDescent="0.25">
      <c r="A26" s="58" t="s">
        <v>67</v>
      </c>
      <c r="B26" s="136" t="s">
        <v>68</v>
      </c>
      <c r="C26" s="22">
        <v>102.1006</v>
      </c>
      <c r="D26" s="20">
        <v>139.63499999999999</v>
      </c>
      <c r="E26" s="20">
        <v>117.4858</v>
      </c>
      <c r="F26" s="34"/>
      <c r="G26" s="20">
        <v>126.2072</v>
      </c>
      <c r="H26" s="20">
        <v>144.4205</v>
      </c>
      <c r="I26" s="8">
        <v>85.367999999999995</v>
      </c>
      <c r="J26" s="20">
        <v>103.95740000000001</v>
      </c>
      <c r="K26" s="20">
        <v>110.0792</v>
      </c>
      <c r="L26" s="114">
        <v>120</v>
      </c>
    </row>
    <row r="27" spans="1:12" x14ac:dyDescent="0.25">
      <c r="A27" s="58" t="s">
        <v>69</v>
      </c>
      <c r="B27" s="137"/>
      <c r="C27" s="22">
        <v>135.018</v>
      </c>
      <c r="D27" s="20">
        <v>77.388300000000001</v>
      </c>
      <c r="E27" s="20">
        <v>137.21420000000001</v>
      </c>
      <c r="F27" s="34"/>
      <c r="G27" s="20">
        <v>117.9258</v>
      </c>
      <c r="H27" s="20">
        <v>119.2403</v>
      </c>
      <c r="I27" s="8">
        <v>127.18810000000001</v>
      </c>
      <c r="J27" s="20">
        <v>124.1768</v>
      </c>
      <c r="K27" s="20">
        <v>86.322900000000004</v>
      </c>
      <c r="L27" s="114">
        <v>120</v>
      </c>
    </row>
    <row r="28" spans="1:12" ht="15.75" thickBot="1" x14ac:dyDescent="0.3">
      <c r="A28" s="59" t="s">
        <v>9</v>
      </c>
      <c r="B28" s="138"/>
      <c r="C28" s="4">
        <f>(C27-C26)/C26*100</f>
        <v>32.240163133223511</v>
      </c>
      <c r="D28" s="2">
        <f t="shared" ref="D28" si="56">(D27-D26)/D26*100</f>
        <v>-44.578150177247821</v>
      </c>
      <c r="E28" s="2">
        <f t="shared" ref="E28" si="57">(E27-E26)/E26*100</f>
        <v>16.792157009613085</v>
      </c>
      <c r="F28" s="2"/>
      <c r="G28" s="2">
        <f t="shared" ref="G28" si="58">(G27-G26)/G26*100</f>
        <v>-6.5617492504389645</v>
      </c>
      <c r="H28" s="3">
        <f t="shared" ref="H28" si="59">(H27-H26)/H26*100</f>
        <v>-17.435336396148745</v>
      </c>
      <c r="I28" s="2">
        <f t="shared" ref="I28" si="60">(I27-I26)/I26*100</f>
        <v>48.988028301002736</v>
      </c>
      <c r="J28" s="2">
        <f t="shared" ref="J28" si="61">(J27-J26)/J26*100</f>
        <v>19.449697664620309</v>
      </c>
      <c r="K28" s="1">
        <f t="shared" ref="K28" si="62">(K27-K26)/K26*100</f>
        <v>-21.58109797309573</v>
      </c>
      <c r="L28" s="114"/>
    </row>
    <row r="29" spans="1:12" x14ac:dyDescent="0.25">
      <c r="H29" s="57"/>
    </row>
    <row r="31" spans="1:12" ht="15.75" thickBot="1" x14ac:dyDescent="0.3"/>
    <row r="32" spans="1:12" x14ac:dyDescent="0.25">
      <c r="B32" s="16" t="s">
        <v>5</v>
      </c>
      <c r="C32" s="25">
        <f>AVERAGE(C23,C20,C17,C14,C11,C8,C5,C2,C26)</f>
        <v>82.908024999999995</v>
      </c>
      <c r="D32" s="25">
        <f t="shared" ref="D32:K34" si="63">AVERAGE(D23,D20,D17,D14,D11,D8,D5,D2,D26)</f>
        <v>85.023788888888888</v>
      </c>
      <c r="E32" s="25">
        <f t="shared" si="63"/>
        <v>80.469011111111115</v>
      </c>
      <c r="F32" s="25">
        <f t="shared" si="63"/>
        <v>69.425374999999988</v>
      </c>
      <c r="G32" s="25">
        <f t="shared" si="63"/>
        <v>90.523255555555579</v>
      </c>
      <c r="H32" s="25">
        <f t="shared" si="63"/>
        <v>87.279500000000013</v>
      </c>
      <c r="I32" s="25">
        <f t="shared" si="63"/>
        <v>52.668611111111112</v>
      </c>
      <c r="J32" s="25">
        <f t="shared" si="63"/>
        <v>53.763011111111112</v>
      </c>
      <c r="K32" s="25">
        <f t="shared" si="63"/>
        <v>50.18857777777778</v>
      </c>
    </row>
    <row r="33" spans="2:11" x14ac:dyDescent="0.25">
      <c r="B33" s="9" t="s">
        <v>4</v>
      </c>
      <c r="C33" s="20">
        <f>AVERAGE(C24,C21,C18,C15,C12,C9,C6,C3,C27)</f>
        <v>91.998087499999997</v>
      </c>
      <c r="D33" s="20">
        <f t="shared" si="63"/>
        <v>72.766788888888883</v>
      </c>
      <c r="E33" s="20">
        <f t="shared" si="63"/>
        <v>79.398277777777778</v>
      </c>
      <c r="F33" s="20">
        <f t="shared" si="63"/>
        <v>67.916849999999997</v>
      </c>
      <c r="G33" s="20">
        <f t="shared" si="63"/>
        <v>114.54586666666667</v>
      </c>
      <c r="H33" s="20">
        <f t="shared" si="63"/>
        <v>99.164675000000003</v>
      </c>
      <c r="I33" s="20">
        <f t="shared" si="63"/>
        <v>73.3429</v>
      </c>
      <c r="J33" s="20">
        <f t="shared" si="63"/>
        <v>70.278655555555559</v>
      </c>
      <c r="K33" s="20">
        <f t="shared" si="63"/>
        <v>71.975677777777776</v>
      </c>
    </row>
    <row r="34" spans="2:11" x14ac:dyDescent="0.25">
      <c r="B34" s="13" t="s">
        <v>7</v>
      </c>
      <c r="C34" s="11">
        <f>AVERAGE(C25,C22,C19,C16,C13,C10,C7,C4,C28)</f>
        <v>13.701356202019529</v>
      </c>
      <c r="D34" s="11">
        <f t="shared" si="63"/>
        <v>-0.88224480901223423</v>
      </c>
      <c r="E34" s="11">
        <f t="shared" si="63"/>
        <v>-0.55332336926262071</v>
      </c>
      <c r="F34" s="11">
        <f t="shared" si="63"/>
        <v>8.6934485296919899</v>
      </c>
      <c r="G34" s="11">
        <f t="shared" si="63"/>
        <v>27.508389621114546</v>
      </c>
      <c r="H34" s="11">
        <f t="shared" si="63"/>
        <v>14.158406009299702</v>
      </c>
      <c r="I34" s="11">
        <f t="shared" si="63"/>
        <v>60.105875304827627</v>
      </c>
      <c r="J34" s="11">
        <f t="shared" si="63"/>
        <v>40.77416314845869</v>
      </c>
      <c r="K34" s="11">
        <f t="shared" si="63"/>
        <v>61.838200450600574</v>
      </c>
    </row>
    <row r="35" spans="2:11" x14ac:dyDescent="0.25">
      <c r="B35" s="9" t="s">
        <v>2</v>
      </c>
      <c r="C35" s="20">
        <f>_xlfn.STDEV.S(C23,C20,C17,C14,C11,C8,C5,C2,C26)</f>
        <v>23.022568214735383</v>
      </c>
      <c r="D35" s="20">
        <f t="shared" ref="D35:K35" si="64">_xlfn.STDEV.S(D23,D20,D17,D14,D11,D8,D5,D2,D26)</f>
        <v>39.216425911837149</v>
      </c>
      <c r="E35" s="20">
        <f t="shared" si="64"/>
        <v>28.676900184052503</v>
      </c>
      <c r="F35" s="20">
        <f t="shared" si="64"/>
        <v>39.108053943575015</v>
      </c>
      <c r="G35" s="20">
        <f t="shared" si="64"/>
        <v>26.358666557372985</v>
      </c>
      <c r="H35" s="20">
        <f t="shared" si="64"/>
        <v>28.021256268819496</v>
      </c>
      <c r="I35" s="20">
        <f t="shared" si="64"/>
        <v>23.155606092501916</v>
      </c>
      <c r="J35" s="20">
        <f t="shared" si="64"/>
        <v>27.682722857426999</v>
      </c>
      <c r="K35" s="20">
        <f t="shared" si="64"/>
        <v>26.140247062421651</v>
      </c>
    </row>
    <row r="36" spans="2:11" x14ac:dyDescent="0.25">
      <c r="B36" s="9" t="s">
        <v>1</v>
      </c>
      <c r="C36" s="20">
        <f t="shared" ref="C36:K37" si="65">_xlfn.STDEV.S(C24,C21,C18,C15,C12,C9,C6,C3,C27)</f>
        <v>36.951187515053981</v>
      </c>
      <c r="D36" s="20">
        <f t="shared" si="65"/>
        <v>26.433585603094272</v>
      </c>
      <c r="E36" s="20">
        <f t="shared" si="65"/>
        <v>42.222891409808064</v>
      </c>
      <c r="F36" s="20">
        <f t="shared" si="65"/>
        <v>35.19293356436367</v>
      </c>
      <c r="G36" s="20">
        <f t="shared" si="65"/>
        <v>41.620327471621316</v>
      </c>
      <c r="H36" s="20">
        <f t="shared" si="65"/>
        <v>48.452584255766396</v>
      </c>
      <c r="I36" s="20">
        <f t="shared" si="65"/>
        <v>31.974821098209461</v>
      </c>
      <c r="J36" s="20">
        <f t="shared" si="65"/>
        <v>34.706244200219622</v>
      </c>
      <c r="K36" s="20">
        <f t="shared" si="65"/>
        <v>35.59231121006961</v>
      </c>
    </row>
    <row r="37" spans="2:11" ht="15.75" thickBot="1" x14ac:dyDescent="0.3">
      <c r="B37" s="32" t="s">
        <v>0</v>
      </c>
      <c r="C37" s="20">
        <f t="shared" si="65"/>
        <v>35.791404390973639</v>
      </c>
      <c r="D37" s="20">
        <f t="shared" si="65"/>
        <v>41.291129172897605</v>
      </c>
      <c r="E37" s="20">
        <f t="shared" si="65"/>
        <v>39.868799560813166</v>
      </c>
      <c r="F37" s="20">
        <f t="shared" si="65"/>
        <v>56.098647183688655</v>
      </c>
      <c r="G37" s="20">
        <f t="shared" si="65"/>
        <v>31.856094121239586</v>
      </c>
      <c r="H37" s="20">
        <f t="shared" si="65"/>
        <v>48.279572022937536</v>
      </c>
      <c r="I37" s="20">
        <f t="shared" si="65"/>
        <v>85.192879952529282</v>
      </c>
      <c r="J37" s="20">
        <f t="shared" si="65"/>
        <v>54.660936945227924</v>
      </c>
      <c r="K37" s="20">
        <f t="shared" si="65"/>
        <v>76.579711060760644</v>
      </c>
    </row>
    <row r="38" spans="2:11" ht="15.75" thickBot="1" x14ac:dyDescent="0.3">
      <c r="B38" s="18"/>
      <c r="C38" s="18"/>
      <c r="D38" s="18"/>
      <c r="E38" s="18"/>
      <c r="F38" s="18"/>
      <c r="G38" s="18"/>
      <c r="H38" s="18"/>
      <c r="I38" s="18"/>
      <c r="J38" s="18"/>
    </row>
    <row r="39" spans="2:11" x14ac:dyDescent="0.25">
      <c r="B39" s="16" t="s">
        <v>5</v>
      </c>
      <c r="C39" s="7">
        <v>81.883285000000001</v>
      </c>
      <c r="D39" s="7">
        <v>69.833563157894744</v>
      </c>
      <c r="E39" s="7">
        <v>52.568605263157885</v>
      </c>
      <c r="F39" s="7">
        <v>59.863919999999993</v>
      </c>
      <c r="G39" s="7">
        <v>82.397925000000001</v>
      </c>
      <c r="H39" s="15">
        <v>86.535600000000002</v>
      </c>
      <c r="I39" s="7">
        <v>35.664394736842105</v>
      </c>
      <c r="J39" s="7">
        <v>41.908570588235285</v>
      </c>
      <c r="K39" s="14">
        <v>36.208236842105258</v>
      </c>
    </row>
    <row r="40" spans="2:11" x14ac:dyDescent="0.25">
      <c r="B40" s="9" t="s">
        <v>4</v>
      </c>
      <c r="C40" s="7">
        <v>89.713989999999995</v>
      </c>
      <c r="D40" s="7">
        <v>71.173631578947365</v>
      </c>
      <c r="E40" s="7">
        <v>55.305647368421049</v>
      </c>
      <c r="F40" s="7">
        <v>60.592489999999998</v>
      </c>
      <c r="G40" s="7">
        <v>100.20632500000001</v>
      </c>
      <c r="H40" s="8">
        <v>89.74924210526315</v>
      </c>
      <c r="I40" s="7">
        <v>46.024636842105267</v>
      </c>
      <c r="J40" s="7">
        <v>39.186094117647052</v>
      </c>
      <c r="K40" s="6">
        <v>46.699610526315794</v>
      </c>
    </row>
    <row r="41" spans="2:11" x14ac:dyDescent="0.25">
      <c r="B41" s="13" t="s">
        <v>3</v>
      </c>
      <c r="C41" s="11">
        <v>9.5632521338146059</v>
      </c>
      <c r="D41" s="11">
        <v>1.9189460775797818</v>
      </c>
      <c r="E41" s="11">
        <v>5.206609708516253</v>
      </c>
      <c r="F41" s="11">
        <v>1.2170435881913595</v>
      </c>
      <c r="G41" s="11">
        <v>21.612680173681564</v>
      </c>
      <c r="H41" s="12"/>
      <c r="I41" s="11">
        <v>29.049258179505294</v>
      </c>
      <c r="J41" s="11">
        <v>-6.4962284143198534</v>
      </c>
      <c r="K41" s="10">
        <v>28.975102350221306</v>
      </c>
    </row>
    <row r="42" spans="2:11" x14ac:dyDescent="0.25">
      <c r="B42" s="9" t="s">
        <v>2</v>
      </c>
      <c r="C42" s="7">
        <v>20.542238184440492</v>
      </c>
      <c r="D42" s="7">
        <v>18.099984957827413</v>
      </c>
      <c r="E42" s="7">
        <v>16.764791965082683</v>
      </c>
      <c r="F42" s="7">
        <v>21.253122783791152</v>
      </c>
      <c r="G42" s="7">
        <v>25.944982244903048</v>
      </c>
      <c r="H42" s="8">
        <v>16.976668539197018</v>
      </c>
      <c r="I42" s="7">
        <v>21.460683503493808</v>
      </c>
      <c r="J42" s="7">
        <v>21.16926582196573</v>
      </c>
      <c r="K42" s="6">
        <v>26.796705545161807</v>
      </c>
    </row>
    <row r="43" spans="2:11" x14ac:dyDescent="0.25">
      <c r="B43" s="9" t="s">
        <v>1</v>
      </c>
      <c r="C43" s="7">
        <v>20.563952583730259</v>
      </c>
      <c r="D43" s="7">
        <v>24.186173839049783</v>
      </c>
      <c r="E43" s="7">
        <v>18.755638703585813</v>
      </c>
      <c r="F43" s="7">
        <v>17.952065226438023</v>
      </c>
      <c r="G43" s="7">
        <v>25.469345841866808</v>
      </c>
      <c r="H43" s="8">
        <v>21.122206285360999</v>
      </c>
      <c r="I43" s="7">
        <v>20.920677668692804</v>
      </c>
      <c r="J43" s="7">
        <v>21.516645157098051</v>
      </c>
      <c r="K43" s="6">
        <v>22.163448217475334</v>
      </c>
    </row>
    <row r="44" spans="2:11" ht="15.75" thickBot="1" x14ac:dyDescent="0.3">
      <c r="B44" s="5" t="s">
        <v>0</v>
      </c>
      <c r="C44" s="2">
        <v>19.166624307161644</v>
      </c>
      <c r="D44" s="2">
        <v>27.991453769916028</v>
      </c>
      <c r="E44" s="2">
        <v>24.952118241263566</v>
      </c>
      <c r="F44" s="2">
        <v>19.639254464908088</v>
      </c>
      <c r="G44" s="2">
        <v>38.760040462140346</v>
      </c>
      <c r="H44" s="3">
        <v>18.177050136400428</v>
      </c>
      <c r="I44" s="2">
        <v>64.408032215683221</v>
      </c>
      <c r="J44" s="2">
        <v>24.080602180599598</v>
      </c>
      <c r="K44" s="1">
        <v>75.023172700739451</v>
      </c>
    </row>
  </sheetData>
  <mergeCells count="4">
    <mergeCell ref="B5:B7"/>
    <mergeCell ref="B14:B16"/>
    <mergeCell ref="B17:B19"/>
    <mergeCell ref="B26:B28"/>
  </mergeCells>
  <conditionalFormatting sqref="L33:X33 L36:X36 L39:X39 L42:X42 C34:K34 L45:X45 L48:X48 L51:X51 L54:X54 L57:X57">
    <cfRule type="colorScale" priority="1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4:AO4 AA7:AO7 AA10:AO10 AA13:AO13 AA16:AO16 AA19:AO19 AA22:AO22 AA25:AO25 AA28:AO28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 C10:K10 C13:K13 C16:K16 C19:K19 C22:K22 C25:K25 C28:K28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1:K41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18" sqref="C18:K18"/>
    </sheetView>
  </sheetViews>
  <sheetFormatPr defaultRowHeight="15" x14ac:dyDescent="0.25"/>
  <cols>
    <col min="1" max="1" width="27.7109375" customWidth="1"/>
    <col min="2" max="2" width="37.28515625" customWidth="1"/>
    <col min="3" max="3" width="11" customWidth="1"/>
    <col min="4" max="8" width="9.140625" customWidth="1"/>
    <col min="9" max="9" width="12.7109375" bestFit="1" customWidth="1"/>
    <col min="10" max="11" width="12.5703125" bestFit="1" customWidth="1"/>
    <col min="12" max="12" width="11.85546875" customWidth="1"/>
    <col min="13" max="13" width="13.140625" customWidth="1"/>
    <col min="14" max="14" width="12.42578125" customWidth="1"/>
    <col min="15" max="15" width="14.42578125" customWidth="1"/>
    <col min="16" max="16" width="14.7109375" customWidth="1"/>
    <col min="17" max="17" width="11" customWidth="1"/>
    <col min="18" max="22" width="9.140625" customWidth="1"/>
    <col min="23" max="23" width="12" bestFit="1" customWidth="1"/>
  </cols>
  <sheetData>
    <row r="1" spans="1:12" ht="15.75" thickBot="1" x14ac:dyDescent="0.3">
      <c r="A1" s="48" t="s">
        <v>41</v>
      </c>
      <c r="B1" s="47" t="s">
        <v>40</v>
      </c>
      <c r="C1" s="44" t="s">
        <v>39</v>
      </c>
      <c r="D1" s="44" t="s">
        <v>38</v>
      </c>
      <c r="E1" s="44" t="s">
        <v>37</v>
      </c>
      <c r="F1" s="44" t="s">
        <v>36</v>
      </c>
      <c r="G1" s="44" t="s">
        <v>35</v>
      </c>
      <c r="H1" s="45" t="s">
        <v>34</v>
      </c>
      <c r="I1" s="44" t="s">
        <v>33</v>
      </c>
      <c r="J1" s="44" t="s">
        <v>32</v>
      </c>
      <c r="K1" s="43" t="s">
        <v>31</v>
      </c>
      <c r="L1" s="46" t="s">
        <v>143</v>
      </c>
    </row>
    <row r="2" spans="1:12" ht="15.75" thickTop="1" x14ac:dyDescent="0.25">
      <c r="A2" s="58" t="s">
        <v>70</v>
      </c>
      <c r="B2" s="60"/>
      <c r="C2" s="50">
        <v>49.827100000000002</v>
      </c>
      <c r="D2" s="50">
        <v>85.609800000000007</v>
      </c>
      <c r="E2" s="50">
        <v>84.513300000000001</v>
      </c>
      <c r="F2" s="50">
        <v>73.77</v>
      </c>
      <c r="G2" s="50">
        <v>69.264600000000002</v>
      </c>
      <c r="H2" s="50">
        <v>87.8613</v>
      </c>
      <c r="I2" s="50">
        <v>37.662199999999999</v>
      </c>
      <c r="J2" s="50">
        <v>76.692400000000006</v>
      </c>
      <c r="K2" s="107">
        <v>64.894599999999997</v>
      </c>
      <c r="L2" s="108">
        <v>100</v>
      </c>
    </row>
    <row r="3" spans="1:12" x14ac:dyDescent="0.25">
      <c r="A3" s="58" t="s">
        <v>71</v>
      </c>
      <c r="B3" s="62"/>
      <c r="C3">
        <v>65.949200000000005</v>
      </c>
      <c r="D3">
        <v>68.348600000000005</v>
      </c>
      <c r="E3">
        <v>57.8827</v>
      </c>
      <c r="F3">
        <v>66.9833</v>
      </c>
      <c r="G3">
        <v>106.0689</v>
      </c>
      <c r="H3" s="57">
        <v>103.7016</v>
      </c>
      <c r="I3">
        <v>62.238199999999999</v>
      </c>
      <c r="J3">
        <v>54.122999999999998</v>
      </c>
      <c r="K3" s="21">
        <v>59.410699999999999</v>
      </c>
      <c r="L3" s="42">
        <v>100</v>
      </c>
    </row>
    <row r="4" spans="1:12" ht="15.75" thickBot="1" x14ac:dyDescent="0.3">
      <c r="A4" s="63" t="s">
        <v>9</v>
      </c>
      <c r="B4" s="56"/>
      <c r="C4" s="19">
        <f>(C3-C2)/C2*100</f>
        <v>32.356087350056498</v>
      </c>
      <c r="D4" s="19">
        <f t="shared" ref="D4:K4" si="0">(D3-D2)/D2*100</f>
        <v>-20.162644930837359</v>
      </c>
      <c r="E4" s="19">
        <f t="shared" si="0"/>
        <v>-31.510543310934491</v>
      </c>
      <c r="F4" s="19">
        <f t="shared" si="0"/>
        <v>-9.1998102209570227</v>
      </c>
      <c r="G4" s="19">
        <f t="shared" si="0"/>
        <v>53.13580097192505</v>
      </c>
      <c r="H4" s="19">
        <f t="shared" si="0"/>
        <v>18.02875668809817</v>
      </c>
      <c r="I4" s="19">
        <f t="shared" si="0"/>
        <v>65.25375575510725</v>
      </c>
      <c r="J4" s="19">
        <f t="shared" si="0"/>
        <v>-29.428470096124265</v>
      </c>
      <c r="K4" s="52">
        <f t="shared" si="0"/>
        <v>-8.4504719961291048</v>
      </c>
    </row>
    <row r="5" spans="1:12" x14ac:dyDescent="0.25">
      <c r="A5" s="30" t="s">
        <v>72</v>
      </c>
      <c r="B5" s="137" t="s">
        <v>185</v>
      </c>
      <c r="C5" s="7">
        <v>130.98670000000001</v>
      </c>
      <c r="D5" s="7">
        <v>113.9267</v>
      </c>
      <c r="E5" s="7">
        <v>66.760000000000005</v>
      </c>
      <c r="F5" s="7">
        <v>115.611</v>
      </c>
      <c r="G5" s="7">
        <v>109.75360000000001</v>
      </c>
      <c r="H5" s="15">
        <v>66.665400000000005</v>
      </c>
      <c r="I5" s="7">
        <v>33.975099999999998</v>
      </c>
      <c r="J5" s="7">
        <v>40.124899999999997</v>
      </c>
      <c r="K5" s="6">
        <v>47.714700000000001</v>
      </c>
      <c r="L5">
        <v>120</v>
      </c>
    </row>
    <row r="6" spans="1:12" x14ac:dyDescent="0.25">
      <c r="A6" t="s">
        <v>73</v>
      </c>
      <c r="B6" s="137"/>
      <c r="C6" s="7">
        <v>134.83240000000001</v>
      </c>
      <c r="D6" s="7">
        <v>121.0676</v>
      </c>
      <c r="E6" s="7">
        <v>70.922200000000004</v>
      </c>
      <c r="F6" s="7">
        <v>104.3095</v>
      </c>
      <c r="G6" s="7">
        <v>111.7257</v>
      </c>
      <c r="H6" s="8">
        <v>109.7364</v>
      </c>
      <c r="I6" s="7">
        <v>43.945799999999998</v>
      </c>
      <c r="J6" s="7">
        <v>71.587999999999994</v>
      </c>
      <c r="K6" s="6">
        <v>44.746499999999997</v>
      </c>
      <c r="L6">
        <v>120</v>
      </c>
    </row>
    <row r="7" spans="1:12" ht="15.75" thickBot="1" x14ac:dyDescent="0.3">
      <c r="A7" s="31" t="s">
        <v>9</v>
      </c>
      <c r="B7" s="137"/>
      <c r="C7" s="19">
        <f>(C6-C5)/C5*100</f>
        <v>2.935946932016757</v>
      </c>
      <c r="D7" s="19">
        <f t="shared" ref="D7" si="1">(D6-D5)/D5*100</f>
        <v>6.2679775680327818</v>
      </c>
      <c r="E7" s="19">
        <f t="shared" ref="E7" si="2">(E6-E5)/E5*100</f>
        <v>6.2345715997603328</v>
      </c>
      <c r="F7" s="19">
        <f t="shared" ref="F7" si="3">(F6-F5)/F5*100</f>
        <v>-9.7754538927956709</v>
      </c>
      <c r="G7" s="19">
        <f t="shared" ref="G7" si="4">(G6-G5)/G5*100</f>
        <v>1.7968431103854428</v>
      </c>
      <c r="H7" s="19">
        <f t="shared" ref="H7" si="5">(H6-H5)/H5*100</f>
        <v>64.607727546823384</v>
      </c>
      <c r="I7" s="19">
        <f t="shared" ref="I7" si="6">(I6-I5)/I5*100</f>
        <v>29.347080656127577</v>
      </c>
      <c r="J7" s="19">
        <f t="shared" ref="J7" si="7">(J6-J5)/J5*100</f>
        <v>78.412905701945675</v>
      </c>
      <c r="K7" s="52">
        <f t="shared" ref="K7" si="8">(K6-K5)/K5*100</f>
        <v>-6.2207244308357863</v>
      </c>
    </row>
    <row r="8" spans="1:12" ht="15" customHeight="1" x14ac:dyDescent="0.25">
      <c r="A8" s="30" t="s">
        <v>74</v>
      </c>
      <c r="B8" s="60"/>
      <c r="C8" s="25"/>
      <c r="D8" s="25"/>
      <c r="E8" s="25"/>
      <c r="F8" s="25"/>
      <c r="G8" s="25"/>
      <c r="H8" s="15"/>
      <c r="I8" s="25"/>
      <c r="J8" s="25"/>
      <c r="K8" s="14"/>
      <c r="L8">
        <v>100</v>
      </c>
    </row>
    <row r="9" spans="1:12" x14ac:dyDescent="0.25">
      <c r="A9" t="s">
        <v>75</v>
      </c>
      <c r="B9" s="62"/>
      <c r="C9" s="20"/>
      <c r="D9" s="20"/>
      <c r="E9" s="20"/>
      <c r="F9" s="20"/>
      <c r="G9" s="20"/>
      <c r="H9" s="8"/>
      <c r="I9" s="20"/>
      <c r="J9" s="20"/>
      <c r="K9" s="6"/>
      <c r="L9">
        <v>100</v>
      </c>
    </row>
    <row r="10" spans="1:12" ht="15.75" thickBot="1" x14ac:dyDescent="0.3">
      <c r="A10" s="28" t="s">
        <v>9</v>
      </c>
      <c r="B10" s="56"/>
      <c r="C10" s="19"/>
      <c r="D10" s="19"/>
      <c r="E10" s="19"/>
      <c r="F10" s="19"/>
      <c r="G10" s="19"/>
      <c r="H10" s="19"/>
      <c r="I10" s="19"/>
      <c r="J10" s="19"/>
      <c r="K10" s="52"/>
    </row>
    <row r="11" spans="1:12" ht="15" customHeight="1" x14ac:dyDescent="0.25">
      <c r="A11" t="s">
        <v>76</v>
      </c>
      <c r="B11" s="62"/>
      <c r="C11" s="29">
        <v>108.8035</v>
      </c>
      <c r="D11" s="29">
        <v>71.578699999999998</v>
      </c>
      <c r="E11" s="29">
        <v>94.154899999999998</v>
      </c>
      <c r="F11" s="29">
        <v>65.114400000000003</v>
      </c>
      <c r="G11" s="29">
        <v>88.598399999999998</v>
      </c>
      <c r="H11" s="111"/>
      <c r="I11" s="49">
        <v>34.3947</v>
      </c>
      <c r="J11" s="29">
        <v>63.960799999999999</v>
      </c>
      <c r="K11" s="29">
        <v>55.514299999999999</v>
      </c>
      <c r="L11">
        <v>200</v>
      </c>
    </row>
    <row r="12" spans="1:12" x14ac:dyDescent="0.25">
      <c r="A12" t="s">
        <v>77</v>
      </c>
      <c r="B12" s="62"/>
      <c r="C12" s="61">
        <v>116.7077</v>
      </c>
      <c r="D12" s="61">
        <v>92.033900000000003</v>
      </c>
      <c r="E12" s="61">
        <v>77.653300000000002</v>
      </c>
      <c r="F12" s="61">
        <v>87.603899999999996</v>
      </c>
      <c r="G12" s="61">
        <v>164.73</v>
      </c>
      <c r="H12" s="110"/>
      <c r="I12">
        <v>55.771799999999999</v>
      </c>
      <c r="J12" s="61">
        <v>67.246600000000001</v>
      </c>
      <c r="K12" s="61">
        <v>67.839799999999997</v>
      </c>
      <c r="L12">
        <v>200</v>
      </c>
    </row>
    <row r="13" spans="1:12" ht="15.75" thickBot="1" x14ac:dyDescent="0.3">
      <c r="A13" s="31" t="s">
        <v>9</v>
      </c>
      <c r="B13" s="56"/>
      <c r="C13" s="19">
        <f>(C12-C11)/C11*100</f>
        <v>7.2646560083085596</v>
      </c>
      <c r="D13" s="19">
        <f t="shared" ref="D13" si="9">(D12-D11)/D11*100</f>
        <v>28.577216406556705</v>
      </c>
      <c r="E13" s="19">
        <f t="shared" ref="E13" si="10">(E12-E11)/E11*100</f>
        <v>-17.526012984985375</v>
      </c>
      <c r="F13" s="19">
        <f t="shared" ref="F13" si="11">(F12-F11)/F11*100</f>
        <v>34.538443109358283</v>
      </c>
      <c r="G13" s="19">
        <f t="shared" ref="G13" si="12">(G12-G11)/G11*100</f>
        <v>85.928865532560394</v>
      </c>
      <c r="H13" s="19"/>
      <c r="I13" s="19">
        <f>(I12-I11)/I11*100</f>
        <v>62.152308349832964</v>
      </c>
      <c r="J13" s="19">
        <f>(J12-J11)/J11*100</f>
        <v>5.1372090405373321</v>
      </c>
      <c r="K13" s="52">
        <f>(K12-K11)/K11*100</f>
        <v>22.202387492952262</v>
      </c>
    </row>
    <row r="14" spans="1:12" x14ac:dyDescent="0.25">
      <c r="A14" s="30" t="s">
        <v>78</v>
      </c>
      <c r="B14" s="60"/>
      <c r="C14" s="25">
        <v>73.825199999999995</v>
      </c>
      <c r="D14" s="25">
        <v>66.470600000000005</v>
      </c>
      <c r="E14" s="25">
        <v>64.184700000000007</v>
      </c>
      <c r="F14" s="25">
        <v>60.332599999999999</v>
      </c>
      <c r="G14" s="25">
        <v>74.677800000000005</v>
      </c>
      <c r="H14" s="15">
        <v>66.868899999999996</v>
      </c>
      <c r="I14" s="25">
        <v>47.6616</v>
      </c>
      <c r="J14" s="25">
        <v>52.573700000000002</v>
      </c>
      <c r="K14" s="14">
        <v>48.213999999999999</v>
      </c>
      <c r="L14">
        <v>60</v>
      </c>
    </row>
    <row r="15" spans="1:12" x14ac:dyDescent="0.25">
      <c r="A15" t="s">
        <v>79</v>
      </c>
      <c r="B15" s="62"/>
      <c r="C15" s="20">
        <v>98.416899999999998</v>
      </c>
      <c r="D15" s="20">
        <v>95.572800000000001</v>
      </c>
      <c r="E15" s="20">
        <v>92.316999999999993</v>
      </c>
      <c r="F15" s="20">
        <v>75.767200000000003</v>
      </c>
      <c r="G15" s="20">
        <v>119.4799</v>
      </c>
      <c r="H15" s="8">
        <v>104.164</v>
      </c>
      <c r="I15" s="20">
        <v>66.5869</v>
      </c>
      <c r="J15" s="20">
        <v>74.320400000000006</v>
      </c>
      <c r="K15" s="6">
        <v>104.79989999999999</v>
      </c>
      <c r="L15">
        <v>100</v>
      </c>
    </row>
    <row r="16" spans="1:12" ht="15.75" thickBot="1" x14ac:dyDescent="0.3">
      <c r="A16" s="28" t="s">
        <v>9</v>
      </c>
      <c r="B16" s="56"/>
      <c r="C16" s="19">
        <f>(C15-C14)/C14*100</f>
        <v>33.310712331290674</v>
      </c>
      <c r="D16" s="19">
        <f t="shared" ref="D16" si="13">(D15-D14)/D14*100</f>
        <v>43.782063047422461</v>
      </c>
      <c r="E16" s="19">
        <f t="shared" ref="E16" si="14">(E15-E14)/E14*100</f>
        <v>43.830227452959946</v>
      </c>
      <c r="F16" s="19">
        <f t="shared" ref="F16" si="15">(F15-F14)/F14*100</f>
        <v>25.582520892519138</v>
      </c>
      <c r="G16" s="19">
        <f t="shared" ref="G16" si="16">(G15-G14)/G14*100</f>
        <v>59.993866985904774</v>
      </c>
      <c r="H16" s="19">
        <f t="shared" ref="H16" si="17">(H15-H14)/H14*100</f>
        <v>55.773461205433328</v>
      </c>
      <c r="I16" s="19">
        <f t="shared" ref="I16" si="18">(I15-I14)/I14*100</f>
        <v>39.707647246420599</v>
      </c>
      <c r="J16" s="19">
        <f t="shared" ref="J16" si="19">(J15-J14)/J14*100</f>
        <v>41.364218230788403</v>
      </c>
      <c r="K16" s="52">
        <f t="shared" ref="K16" si="20">(K15-K14)/K14*100</f>
        <v>117.3640436387771</v>
      </c>
    </row>
    <row r="17" spans="1:12" ht="15" customHeight="1" x14ac:dyDescent="0.25">
      <c r="A17" s="58" t="s">
        <v>80</v>
      </c>
      <c r="B17" s="9"/>
      <c r="C17" s="7">
        <v>135.934</v>
      </c>
      <c r="D17" s="7">
        <v>123.91</v>
      </c>
      <c r="E17" s="7">
        <v>86.200800000000001</v>
      </c>
      <c r="F17" s="7">
        <v>81.874899999999997</v>
      </c>
      <c r="G17" s="7">
        <v>61.058799999999998</v>
      </c>
      <c r="H17" s="8">
        <v>86.587100000000007</v>
      </c>
      <c r="I17" s="7">
        <v>47.237200000000001</v>
      </c>
      <c r="J17" s="7">
        <v>29.943200000000001</v>
      </c>
      <c r="K17" s="6">
        <v>57.166400000000003</v>
      </c>
      <c r="L17" t="s">
        <v>184</v>
      </c>
    </row>
    <row r="18" spans="1:12" x14ac:dyDescent="0.25">
      <c r="A18" s="58" t="s">
        <v>81</v>
      </c>
      <c r="B18" s="9"/>
      <c r="C18" s="7">
        <v>133.01849999999999</v>
      </c>
      <c r="D18" s="7">
        <v>123.9312</v>
      </c>
      <c r="E18" s="7">
        <v>73.606399999999994</v>
      </c>
      <c r="F18" s="7">
        <v>81.714500000000001</v>
      </c>
      <c r="G18" s="7">
        <v>94.189800000000005</v>
      </c>
      <c r="H18" s="8">
        <v>88.342799999999997</v>
      </c>
      <c r="I18" s="7">
        <v>48.1434</v>
      </c>
      <c r="J18" s="7">
        <v>31.920100000000001</v>
      </c>
      <c r="K18" s="6">
        <v>60.114699999999999</v>
      </c>
      <c r="L18" t="s">
        <v>184</v>
      </c>
    </row>
    <row r="19" spans="1:12" ht="15.75" thickBot="1" x14ac:dyDescent="0.3">
      <c r="A19" s="37" t="s">
        <v>9</v>
      </c>
      <c r="B19" s="32"/>
      <c r="C19" s="19">
        <f>(C18-C17)/C17*100</f>
        <v>-2.144790854385223</v>
      </c>
      <c r="D19" s="19">
        <f t="shared" ref="D19" si="21">(D18-D17)/D17*100</f>
        <v>1.7109192155602804E-2</v>
      </c>
      <c r="E19" s="19">
        <f t="shared" ref="E19" si="22">(E18-E17)/E17*100</f>
        <v>-14.610537257194837</v>
      </c>
      <c r="F19" s="19">
        <f t="shared" ref="F19" si="23">(F18-F17)/F17*100</f>
        <v>-0.19590863622428323</v>
      </c>
      <c r="G19" s="19">
        <f t="shared" ref="G19" si="24">(G18-G17)/G17*100</f>
        <v>54.260810890485914</v>
      </c>
      <c r="H19" s="19">
        <f t="shared" ref="H19" si="25">(H18-H17)/H17*100</f>
        <v>2.0276692486525012</v>
      </c>
      <c r="I19" s="19">
        <f t="shared" ref="I19" si="26">(I18-I17)/I17*100</f>
        <v>1.9184032923204559</v>
      </c>
      <c r="J19" s="19">
        <f t="shared" ref="J19" si="27">(J18-J17)/J17*100</f>
        <v>6.6021667690827988</v>
      </c>
      <c r="K19" s="52">
        <f t="shared" ref="K19" si="28">(K18-K17)/K17*100</f>
        <v>5.1574001511377237</v>
      </c>
    </row>
    <row r="22" spans="1:12" ht="15.75" thickBot="1" x14ac:dyDescent="0.3">
      <c r="C22" s="19"/>
    </row>
    <row r="23" spans="1:12" x14ac:dyDescent="0.25">
      <c r="B23" s="16" t="s">
        <v>5</v>
      </c>
      <c r="C23" s="25">
        <f t="shared" ref="C23:K24" si="29">AVERAGE(C14,C11,C8,C5,C2)</f>
        <v>90.860624999999999</v>
      </c>
      <c r="D23" s="25">
        <f t="shared" si="29"/>
        <v>84.396450000000002</v>
      </c>
      <c r="E23" s="25">
        <f t="shared" si="29"/>
        <v>77.403225000000006</v>
      </c>
      <c r="F23" s="25">
        <f t="shared" si="29"/>
        <v>78.706999999999994</v>
      </c>
      <c r="G23" s="25">
        <f t="shared" si="29"/>
        <v>85.573599999999999</v>
      </c>
      <c r="H23" s="15">
        <f>AVERAGE(H14,H11,H8,H5,H2)</f>
        <v>73.798533333333339</v>
      </c>
      <c r="I23" s="25">
        <f>AVERAGE(I14,I11,I8,I5,I2)</f>
        <v>38.423400000000001</v>
      </c>
      <c r="J23" s="25">
        <f>AVERAGE(J14,J11,J8,J5,J2)</f>
        <v>58.337950000000006</v>
      </c>
      <c r="K23" s="14">
        <f>AVERAGE(K14,K11,K8,K5,K2)</f>
        <v>54.084399999999995</v>
      </c>
    </row>
    <row r="24" spans="1:12" x14ac:dyDescent="0.25">
      <c r="B24" s="9" t="s">
        <v>4</v>
      </c>
      <c r="C24" s="20">
        <f t="shared" si="29"/>
        <v>103.97655</v>
      </c>
      <c r="D24" s="20">
        <f t="shared" si="29"/>
        <v>94.255725000000012</v>
      </c>
      <c r="E24" s="20">
        <f t="shared" si="29"/>
        <v>74.69380000000001</v>
      </c>
      <c r="F24" s="20">
        <f t="shared" si="29"/>
        <v>83.665975000000003</v>
      </c>
      <c r="G24" s="20">
        <f t="shared" si="29"/>
        <v>125.501125</v>
      </c>
      <c r="H24" s="8">
        <f t="shared" si="29"/>
        <v>105.86733333333332</v>
      </c>
      <c r="I24" s="20">
        <f t="shared" si="29"/>
        <v>57.135674999999999</v>
      </c>
      <c r="J24" s="20">
        <f t="shared" si="29"/>
        <v>66.819500000000005</v>
      </c>
      <c r="K24" s="6">
        <f t="shared" si="29"/>
        <v>69.199224999999998</v>
      </c>
    </row>
    <row r="25" spans="1:12" x14ac:dyDescent="0.25">
      <c r="B25" s="24" t="s">
        <v>7</v>
      </c>
      <c r="C25" s="11">
        <f t="shared" ref="C25:K25" si="30">AVERAGE(C16,C13,C10,C7,C4,C1)</f>
        <v>18.966850655418121</v>
      </c>
      <c r="D25" s="11">
        <f t="shared" si="30"/>
        <v>14.616153022793647</v>
      </c>
      <c r="E25" s="11">
        <f t="shared" si="30"/>
        <v>0.25706068920010328</v>
      </c>
      <c r="F25" s="11">
        <f t="shared" si="30"/>
        <v>10.286424972031185</v>
      </c>
      <c r="G25" s="11">
        <f t="shared" si="30"/>
        <v>50.213844150193921</v>
      </c>
      <c r="H25" s="12">
        <f t="shared" si="30"/>
        <v>46.136648480118289</v>
      </c>
      <c r="I25" s="11">
        <f t="shared" si="30"/>
        <v>49.115198001872102</v>
      </c>
      <c r="J25" s="11">
        <f t="shared" si="30"/>
        <v>23.871465719286789</v>
      </c>
      <c r="K25" s="10">
        <f t="shared" si="30"/>
        <v>31.223808676191116</v>
      </c>
    </row>
    <row r="26" spans="1:12" x14ac:dyDescent="0.25">
      <c r="B26" s="9" t="s">
        <v>2</v>
      </c>
      <c r="C26" s="20">
        <f t="shared" ref="C26:K27" si="31">_xlfn.STDEV.S(C14,C11,C8,C5,C2)</f>
        <v>36.083258061634332</v>
      </c>
      <c r="D26" s="20">
        <f t="shared" si="31"/>
        <v>21.284882714969356</v>
      </c>
      <c r="E26" s="20">
        <f t="shared" si="31"/>
        <v>14.366389286426999</v>
      </c>
      <c r="F26" s="20">
        <f t="shared" si="31"/>
        <v>25.223378937802948</v>
      </c>
      <c r="G26" s="20">
        <f t="shared" si="31"/>
        <v>18.060304110396384</v>
      </c>
      <c r="H26" s="8">
        <f>_xlfn.STDEV.S(H14,H11,H8,H5,H2)</f>
        <v>12.179138220881303</v>
      </c>
      <c r="I26" s="20">
        <f>_xlfn.STDEV.S(I14,I11,I8,I5,I2)</f>
        <v>6.3755146526901294</v>
      </c>
      <c r="J26" s="20">
        <f>_xlfn.STDEV.S(J14,J11,J8,J5,J2)</f>
        <v>15.635899348294615</v>
      </c>
      <c r="K26" s="6">
        <f>_xlfn.STDEV.S(K14,K11,K8,K5,K2)</f>
        <v>8.0403091213377635</v>
      </c>
    </row>
    <row r="27" spans="1:12" x14ac:dyDescent="0.25">
      <c r="B27" s="9" t="s">
        <v>1</v>
      </c>
      <c r="C27" s="20">
        <f t="shared" si="31"/>
        <v>29.38908366321299</v>
      </c>
      <c r="D27" s="20">
        <f t="shared" si="31"/>
        <v>21.577202163915882</v>
      </c>
      <c r="E27" s="20">
        <f t="shared" si="31"/>
        <v>14.33147896834091</v>
      </c>
      <c r="F27" s="20">
        <f t="shared" si="31"/>
        <v>16.148938761700869</v>
      </c>
      <c r="G27" s="20">
        <f t="shared" si="31"/>
        <v>26.724105763944625</v>
      </c>
      <c r="H27" s="8">
        <f t="shared" si="31"/>
        <v>3.3586769855604373</v>
      </c>
      <c r="I27" s="20">
        <f t="shared" si="31"/>
        <v>9.8521465158190686</v>
      </c>
      <c r="J27" s="20">
        <f t="shared" si="31"/>
        <v>8.9514546251805776</v>
      </c>
      <c r="K27" s="6">
        <f t="shared" si="31"/>
        <v>25.579986176615353</v>
      </c>
    </row>
    <row r="28" spans="1:12" ht="15.75" thickBot="1" x14ac:dyDescent="0.3">
      <c r="B28" s="5" t="s">
        <v>0</v>
      </c>
      <c r="C28" s="2">
        <f t="shared" ref="C28:K28" si="32">_xlfn.STDEV.S(C16,C13,C10,C7,C4,C1)</f>
        <v>16.113651156596177</v>
      </c>
      <c r="D28" s="2">
        <f t="shared" si="32"/>
        <v>27.837734695272612</v>
      </c>
      <c r="E28" s="2">
        <f t="shared" si="32"/>
        <v>32.963463975130445</v>
      </c>
      <c r="F28" s="2">
        <f t="shared" si="32"/>
        <v>23.125190303544525</v>
      </c>
      <c r="G28" s="2">
        <f t="shared" si="32"/>
        <v>35.232349814561012</v>
      </c>
      <c r="H28" s="3">
        <f t="shared" si="32"/>
        <v>24.739669585335786</v>
      </c>
      <c r="I28" s="2">
        <f t="shared" si="32"/>
        <v>17.413593992347241</v>
      </c>
      <c r="J28" s="2">
        <f t="shared" si="32"/>
        <v>46.449329370985303</v>
      </c>
      <c r="K28" s="1">
        <f t="shared" si="32"/>
        <v>59.097850288156806</v>
      </c>
    </row>
    <row r="29" spans="1:12" ht="15" customHeight="1" thickBot="1" x14ac:dyDescent="0.3">
      <c r="A29" t="s">
        <v>82</v>
      </c>
      <c r="B29" s="18"/>
      <c r="C29" s="18"/>
      <c r="D29" s="18"/>
      <c r="E29" s="18"/>
      <c r="F29" s="18"/>
      <c r="G29" s="18"/>
      <c r="H29" s="18"/>
      <c r="I29" s="18"/>
      <c r="J29" s="18"/>
    </row>
    <row r="30" spans="1:12" x14ac:dyDescent="0.25">
      <c r="B30" s="16" t="s">
        <v>5</v>
      </c>
      <c r="C30" s="7">
        <v>81.883285000000001</v>
      </c>
      <c r="D30" s="7">
        <v>69.833563157894744</v>
      </c>
      <c r="E30" s="7">
        <v>52.568605263157885</v>
      </c>
      <c r="F30" s="7">
        <v>59.863919999999993</v>
      </c>
      <c r="G30" s="7">
        <v>82.397925000000001</v>
      </c>
      <c r="H30" s="15">
        <v>86.535600000000002</v>
      </c>
      <c r="I30" s="7">
        <v>35.664394736842105</v>
      </c>
      <c r="J30" s="7">
        <v>41.908570588235285</v>
      </c>
      <c r="K30" s="14">
        <v>36.208236842105258</v>
      </c>
    </row>
    <row r="31" spans="1:12" x14ac:dyDescent="0.25">
      <c r="B31" s="9" t="s">
        <v>4</v>
      </c>
      <c r="C31" s="7">
        <v>89.713989999999995</v>
      </c>
      <c r="D31" s="7">
        <v>71.173631578947365</v>
      </c>
      <c r="E31" s="7">
        <v>55.305647368421049</v>
      </c>
      <c r="F31" s="7">
        <v>60.592489999999998</v>
      </c>
      <c r="G31" s="7">
        <v>100.20632500000001</v>
      </c>
      <c r="H31" s="8">
        <v>89.74924210526315</v>
      </c>
      <c r="I31" s="7">
        <v>46.024636842105267</v>
      </c>
      <c r="J31" s="7">
        <v>39.186094117647052</v>
      </c>
      <c r="K31" s="6">
        <v>46.699610526315794</v>
      </c>
    </row>
    <row r="32" spans="1:12" x14ac:dyDescent="0.25">
      <c r="B32" s="13" t="s">
        <v>3</v>
      </c>
      <c r="C32" s="11">
        <v>9.5632521338146059</v>
      </c>
      <c r="D32" s="11">
        <v>1.9189460775797818</v>
      </c>
      <c r="E32" s="11">
        <v>5.206609708516253</v>
      </c>
      <c r="F32" s="11">
        <v>1.2170435881913595</v>
      </c>
      <c r="G32" s="11">
        <v>21.612680173681564</v>
      </c>
      <c r="H32" s="12"/>
      <c r="I32" s="11">
        <v>29.049258179505294</v>
      </c>
      <c r="J32" s="11">
        <v>-6.4962284143198534</v>
      </c>
      <c r="K32" s="10">
        <v>28.975102350221306</v>
      </c>
    </row>
    <row r="33" spans="2:11" x14ac:dyDescent="0.25">
      <c r="B33" s="9" t="s">
        <v>2</v>
      </c>
      <c r="C33" s="7">
        <v>20.542238184440492</v>
      </c>
      <c r="D33" s="7">
        <v>18.099984957827413</v>
      </c>
      <c r="E33" s="7">
        <v>16.764791965082683</v>
      </c>
      <c r="F33" s="7">
        <v>21.253122783791152</v>
      </c>
      <c r="G33" s="7">
        <v>25.944982244903048</v>
      </c>
      <c r="H33" s="8">
        <v>16.976668539197018</v>
      </c>
      <c r="I33" s="7">
        <v>21.460683503493808</v>
      </c>
      <c r="J33" s="7">
        <v>21.16926582196573</v>
      </c>
      <c r="K33" s="6">
        <v>26.796705545161807</v>
      </c>
    </row>
    <row r="34" spans="2:11" x14ac:dyDescent="0.25">
      <c r="B34" s="9" t="s">
        <v>1</v>
      </c>
      <c r="C34" s="7">
        <v>20.563952583730259</v>
      </c>
      <c r="D34" s="7">
        <v>24.186173839049783</v>
      </c>
      <c r="E34" s="7">
        <v>18.755638703585813</v>
      </c>
      <c r="F34" s="7">
        <v>17.952065226438023</v>
      </c>
      <c r="G34" s="7">
        <v>25.469345841866808</v>
      </c>
      <c r="H34" s="8">
        <v>21.122206285360999</v>
      </c>
      <c r="I34" s="7">
        <v>20.920677668692804</v>
      </c>
      <c r="J34" s="7">
        <v>21.516645157098051</v>
      </c>
      <c r="K34" s="6">
        <v>22.163448217475334</v>
      </c>
    </row>
    <row r="35" spans="2:11" ht="15.75" thickBot="1" x14ac:dyDescent="0.3">
      <c r="B35" s="5" t="s">
        <v>0</v>
      </c>
      <c r="C35" s="2">
        <v>19.166624307161644</v>
      </c>
      <c r="D35" s="2">
        <v>27.991453769916028</v>
      </c>
      <c r="E35" s="2">
        <v>24.952118241263566</v>
      </c>
      <c r="F35" s="2">
        <v>19.639254464908088</v>
      </c>
      <c r="G35" s="2">
        <v>38.760040462140346</v>
      </c>
      <c r="H35" s="3">
        <v>18.177050136400428</v>
      </c>
      <c r="I35" s="2">
        <v>64.408032215683221</v>
      </c>
      <c r="J35" s="2">
        <v>24.080602180599598</v>
      </c>
      <c r="K35" s="1">
        <v>75.023172700739451</v>
      </c>
    </row>
  </sheetData>
  <mergeCells count="1">
    <mergeCell ref="B5:B7"/>
  </mergeCells>
  <conditionalFormatting sqref="N39:Y39 L20:M20 N36:Y36 M17 N33:Y33 M14 N30:Y30 N27:Y27 M8 M11:Z11 C25:K25 C32:K32">
    <cfRule type="colorScale" priority="1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B19:AP19 AB16:AP16 AB13:AP13 AB10:AP10 AB7:AP7">
    <cfRule type="colorScale" priority="1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7:K7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0:K10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3:K1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6:K16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9:K19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zoomScaleNormal="100" workbookViewId="0">
      <selection activeCell="H80" sqref="H80"/>
    </sheetView>
  </sheetViews>
  <sheetFormatPr defaultRowHeight="15" x14ac:dyDescent="0.25"/>
  <cols>
    <col min="1" max="1" width="32" customWidth="1"/>
    <col min="2" max="2" width="29.85546875" customWidth="1"/>
    <col min="3" max="3" width="11" customWidth="1"/>
    <col min="4" max="8" width="9.140625" customWidth="1"/>
    <col min="9" max="10" width="11.85546875" bestFit="1" customWidth="1"/>
    <col min="11" max="11" width="11.7109375" bestFit="1" customWidth="1"/>
    <col min="12" max="12" width="12" customWidth="1"/>
    <col min="13" max="13" width="13" customWidth="1"/>
    <col min="14" max="14" width="13.140625" customWidth="1"/>
    <col min="15" max="16" width="13.7109375" customWidth="1"/>
    <col min="17" max="17" width="11" customWidth="1"/>
    <col min="18" max="22" width="9.140625" customWidth="1"/>
    <col min="23" max="24" width="11.5703125" bestFit="1" customWidth="1"/>
  </cols>
  <sheetData>
    <row r="1" spans="1:13" ht="15.75" thickBot="1" x14ac:dyDescent="0.3">
      <c r="A1" s="48" t="s">
        <v>83</v>
      </c>
      <c r="B1" s="47" t="s">
        <v>84</v>
      </c>
      <c r="C1" s="66" t="s">
        <v>39</v>
      </c>
      <c r="D1" s="66" t="s">
        <v>38</v>
      </c>
      <c r="E1" s="66" t="s">
        <v>37</v>
      </c>
      <c r="F1" s="66" t="s">
        <v>36</v>
      </c>
      <c r="G1" s="66" t="s">
        <v>35</v>
      </c>
      <c r="H1" s="67" t="s">
        <v>34</v>
      </c>
      <c r="I1" s="66" t="s">
        <v>33</v>
      </c>
      <c r="J1" s="66" t="s">
        <v>32</v>
      </c>
      <c r="K1" s="51" t="s">
        <v>31</v>
      </c>
      <c r="L1" s="42" t="s">
        <v>143</v>
      </c>
    </row>
    <row r="2" spans="1:13" ht="15.75" thickTop="1" x14ac:dyDescent="0.25">
      <c r="A2" s="68" t="s">
        <v>85</v>
      </c>
      <c r="B2" s="21"/>
      <c r="C2" s="7">
        <v>73.483999999999995</v>
      </c>
      <c r="D2" s="7">
        <v>59.110799999999998</v>
      </c>
      <c r="E2" s="7">
        <v>37.503300000000003</v>
      </c>
      <c r="F2" s="7">
        <v>43.5456</v>
      </c>
      <c r="G2" s="7">
        <v>72.793999999999997</v>
      </c>
      <c r="H2" s="40">
        <v>74.733400000000003</v>
      </c>
      <c r="I2" s="7">
        <v>38.5488</v>
      </c>
      <c r="J2" s="7">
        <v>25.147400000000001</v>
      </c>
      <c r="K2" s="39">
        <v>23.402100000000001</v>
      </c>
      <c r="L2" s="80">
        <v>100</v>
      </c>
    </row>
    <row r="3" spans="1:13" x14ac:dyDescent="0.25">
      <c r="A3" s="21" t="s">
        <v>86</v>
      </c>
      <c r="B3" s="9"/>
      <c r="C3" s="7">
        <v>106.2637</v>
      </c>
      <c r="D3" s="7">
        <v>68.131200000000007</v>
      </c>
      <c r="E3" s="7">
        <v>54.771299999999997</v>
      </c>
      <c r="F3" s="7">
        <v>54.564500000000002</v>
      </c>
      <c r="G3" s="7">
        <v>102.6297</v>
      </c>
      <c r="H3" s="8">
        <v>58.0321</v>
      </c>
      <c r="I3" s="7">
        <v>41.566800000000001</v>
      </c>
      <c r="J3" s="7">
        <v>25.664999999999999</v>
      </c>
      <c r="K3" s="6">
        <v>38.984000000000002</v>
      </c>
      <c r="L3" s="80">
        <v>120</v>
      </c>
    </row>
    <row r="4" spans="1:13" ht="15.75" thickBot="1" x14ac:dyDescent="0.3">
      <c r="A4" s="28" t="s">
        <v>9</v>
      </c>
      <c r="B4" s="9"/>
      <c r="C4" s="4">
        <f>(C3-C2)/C2*100</f>
        <v>44.607941864895771</v>
      </c>
      <c r="D4" s="2">
        <f t="shared" ref="D4:K4" si="0">(D3-D2)/D2*100</f>
        <v>15.26015550457786</v>
      </c>
      <c r="E4" s="2">
        <f t="shared" si="0"/>
        <v>46.043948132564317</v>
      </c>
      <c r="F4" s="2">
        <f t="shared" si="0"/>
        <v>25.304278733098183</v>
      </c>
      <c r="G4" s="2">
        <f t="shared" si="0"/>
        <v>40.986482402395808</v>
      </c>
      <c r="H4" s="3">
        <f t="shared" si="0"/>
        <v>-22.347839118787586</v>
      </c>
      <c r="I4" s="2">
        <f t="shared" si="0"/>
        <v>7.8290374797659084</v>
      </c>
      <c r="J4" s="2">
        <f t="shared" si="0"/>
        <v>2.0582644726691348</v>
      </c>
      <c r="K4" s="1">
        <f t="shared" si="0"/>
        <v>66.583340811294704</v>
      </c>
      <c r="L4" s="65"/>
      <c r="M4" s="65"/>
    </row>
    <row r="5" spans="1:13" x14ac:dyDescent="0.25">
      <c r="A5" s="69" t="s">
        <v>87</v>
      </c>
      <c r="B5" s="142" t="s">
        <v>88</v>
      </c>
      <c r="C5" s="20">
        <v>86.410899999999998</v>
      </c>
      <c r="D5" s="20">
        <v>59.865400000000001</v>
      </c>
      <c r="E5" s="20">
        <v>41.614800000000002</v>
      </c>
      <c r="F5" s="20">
        <v>66.683400000000006</v>
      </c>
      <c r="G5" s="20">
        <v>51.991500000000002</v>
      </c>
      <c r="H5" s="8">
        <v>68.3934</v>
      </c>
      <c r="I5" s="20">
        <v>24.851500000000001</v>
      </c>
      <c r="J5" s="20">
        <v>34.995800000000003</v>
      </c>
      <c r="K5" s="6">
        <v>28.193999999999999</v>
      </c>
      <c r="L5" s="80">
        <v>120</v>
      </c>
      <c r="M5" s="65"/>
    </row>
    <row r="6" spans="1:13" x14ac:dyDescent="0.25">
      <c r="A6" s="69" t="s">
        <v>89</v>
      </c>
      <c r="B6" s="143"/>
      <c r="C6" s="20">
        <v>88.811700000000002</v>
      </c>
      <c r="D6" s="20">
        <v>29.767399999999999</v>
      </c>
      <c r="E6" s="20">
        <v>41.258899999999997</v>
      </c>
      <c r="F6" s="20">
        <v>50.6798</v>
      </c>
      <c r="G6" s="20">
        <v>44.7746</v>
      </c>
      <c r="H6" s="8">
        <v>87.156499999999994</v>
      </c>
      <c r="I6" s="20">
        <v>31.3322</v>
      </c>
      <c r="J6" s="20">
        <v>34.67</v>
      </c>
      <c r="K6" s="6">
        <v>35.976599999999998</v>
      </c>
      <c r="L6" s="80">
        <v>120</v>
      </c>
      <c r="M6" s="65"/>
    </row>
    <row r="7" spans="1:13" ht="15.75" thickBot="1" x14ac:dyDescent="0.3">
      <c r="A7" s="70" t="s">
        <v>90</v>
      </c>
      <c r="B7" s="144"/>
      <c r="C7" s="7">
        <f>(C6-C5)/C5*100</f>
        <v>2.7783531938679076</v>
      </c>
      <c r="D7" s="7">
        <f t="shared" ref="D7" si="1">(D6-D5)/D5*100</f>
        <v>-50.276119427916633</v>
      </c>
      <c r="E7" s="7">
        <f t="shared" ref="E7" si="2">(E6-E5)/E5*100</f>
        <v>-0.85522458356163056</v>
      </c>
      <c r="F7" s="7">
        <f t="shared" ref="F7" si="3">(F6-F5)/F5*100</f>
        <v>-23.999376156584702</v>
      </c>
      <c r="G7" s="7">
        <f t="shared" ref="G7" si="4">(G6-G5)/G5*100</f>
        <v>-13.880922843157059</v>
      </c>
      <c r="H7" s="8">
        <f t="shared" ref="H7" si="5">(H6-H5)/H5*100</f>
        <v>27.434079896598202</v>
      </c>
      <c r="I7" s="7">
        <f t="shared" ref="I7" si="6">(I6-I5)/I5*100</f>
        <v>26.077701547190301</v>
      </c>
      <c r="J7" s="7">
        <f t="shared" ref="J7" si="7">(J6-J5)/J5*100</f>
        <v>-0.93096885912023997</v>
      </c>
      <c r="K7" s="6">
        <f t="shared" ref="K7" si="8">(K6-K5)/K5*100</f>
        <v>27.603745477761223</v>
      </c>
      <c r="M7" s="65"/>
    </row>
    <row r="8" spans="1:13" x14ac:dyDescent="0.25">
      <c r="A8" s="21" t="s">
        <v>91</v>
      </c>
      <c r="B8" s="9"/>
      <c r="C8" s="25">
        <v>116.2384</v>
      </c>
      <c r="D8" s="25">
        <v>88.290499999999994</v>
      </c>
      <c r="E8" s="25">
        <v>48.686799999999998</v>
      </c>
      <c r="F8" s="25">
        <v>50.650500000000001</v>
      </c>
      <c r="G8" s="25">
        <v>86.874700000000004</v>
      </c>
      <c r="H8" s="15">
        <v>85.5535</v>
      </c>
      <c r="I8" s="25">
        <v>19.691299999999998</v>
      </c>
      <c r="J8" s="25">
        <v>24.272600000000001</v>
      </c>
      <c r="K8" s="14">
        <v>20.709399999999999</v>
      </c>
      <c r="L8" s="80">
        <v>120</v>
      </c>
      <c r="M8" s="65"/>
    </row>
    <row r="9" spans="1:13" x14ac:dyDescent="0.25">
      <c r="A9" s="21" t="s">
        <v>92</v>
      </c>
      <c r="B9" s="9"/>
      <c r="C9" s="20">
        <v>86.410899999999998</v>
      </c>
      <c r="D9" s="20">
        <v>59.865400000000001</v>
      </c>
      <c r="E9" s="20">
        <v>41.614800000000002</v>
      </c>
      <c r="F9" s="20">
        <v>66.683400000000006</v>
      </c>
      <c r="G9" s="20">
        <v>51.991500000000002</v>
      </c>
      <c r="H9" s="8">
        <v>68.3934</v>
      </c>
      <c r="I9" s="20">
        <v>24.851500000000001</v>
      </c>
      <c r="J9" s="20">
        <v>34.995800000000003</v>
      </c>
      <c r="K9" s="6">
        <v>28.193999999999999</v>
      </c>
      <c r="L9" s="80">
        <v>120</v>
      </c>
      <c r="M9" s="65"/>
    </row>
    <row r="10" spans="1:13" ht="15.75" thickBot="1" x14ac:dyDescent="0.3">
      <c r="A10" s="28" t="s">
        <v>9</v>
      </c>
      <c r="B10" s="32"/>
      <c r="C10" s="2">
        <f>(C9-C8)/C8*100</f>
        <v>-25.660625060221065</v>
      </c>
      <c r="D10" s="2">
        <f t="shared" ref="D10" si="9">(D9-D8)/D8*100</f>
        <v>-32.194970013761385</v>
      </c>
      <c r="E10" s="2">
        <f t="shared" ref="E10" si="10">(E9-E8)/E8*100</f>
        <v>-14.525497670826581</v>
      </c>
      <c r="F10" s="2">
        <f t="shared" ref="F10" si="11">(F9-F8)/F8*100</f>
        <v>31.653981698107632</v>
      </c>
      <c r="G10" s="2">
        <f t="shared" ref="G10" si="12">(G9-G8)/G8*100</f>
        <v>-40.153462400445697</v>
      </c>
      <c r="H10" s="3">
        <f t="shared" ref="H10" si="13">(H9-H8)/H8*100</f>
        <v>-20.057741647039574</v>
      </c>
      <c r="I10" s="2">
        <f t="shared" ref="I10" si="14">(I9-I8)/I8*100</f>
        <v>26.20548160862921</v>
      </c>
      <c r="J10" s="2">
        <f t="shared" ref="J10" si="15">(J9-J8)/J8*100</f>
        <v>44.178209174130508</v>
      </c>
      <c r="K10" s="1">
        <f t="shared" ref="K10" si="16">(K9-K8)/K8*100</f>
        <v>36.141076033105747</v>
      </c>
      <c r="M10" s="42"/>
    </row>
    <row r="11" spans="1:13" x14ac:dyDescent="0.25">
      <c r="A11" s="21" t="s">
        <v>93</v>
      </c>
      <c r="B11" s="9"/>
      <c r="C11" s="7">
        <v>74.911000000000001</v>
      </c>
      <c r="D11" s="7">
        <v>76.343999999999994</v>
      </c>
      <c r="E11" s="7">
        <v>41.953800000000001</v>
      </c>
      <c r="F11" s="7">
        <v>36.026299999999999</v>
      </c>
      <c r="G11" s="7">
        <v>81.680499999999995</v>
      </c>
      <c r="H11" s="8">
        <v>58.692300000000003</v>
      </c>
      <c r="I11" s="7">
        <v>17.361799999999999</v>
      </c>
      <c r="J11" s="7">
        <v>23.148399999999999</v>
      </c>
      <c r="K11" s="6">
        <v>23.0657</v>
      </c>
      <c r="L11" s="80">
        <v>100</v>
      </c>
      <c r="M11" s="65"/>
    </row>
    <row r="12" spans="1:13" x14ac:dyDescent="0.25">
      <c r="A12" s="21" t="s">
        <v>94</v>
      </c>
      <c r="B12" s="9"/>
      <c r="C12" s="7">
        <v>58.658799999999999</v>
      </c>
      <c r="D12" s="7">
        <v>52.108800000000002</v>
      </c>
      <c r="E12" s="7">
        <v>33.796399999999998</v>
      </c>
      <c r="F12" s="7">
        <v>39.7697</v>
      </c>
      <c r="G12" s="7">
        <v>93.167199999999994</v>
      </c>
      <c r="H12" s="8">
        <v>84.667400000000001</v>
      </c>
      <c r="I12" s="7">
        <v>45.177999999999997</v>
      </c>
      <c r="J12" s="7">
        <v>17.227</v>
      </c>
      <c r="K12" s="6">
        <v>34.910200000000003</v>
      </c>
      <c r="L12" s="80">
        <v>120</v>
      </c>
      <c r="M12" s="50"/>
    </row>
    <row r="13" spans="1:13" ht="15.75" thickBot="1" x14ac:dyDescent="0.3">
      <c r="A13" s="28" t="s">
        <v>9</v>
      </c>
      <c r="B13" s="32"/>
      <c r="C13" s="7">
        <f>(C12-C11)/C11*100</f>
        <v>-21.695345142902912</v>
      </c>
      <c r="D13" s="7">
        <f t="shared" ref="D13" si="17">(D12-D11)/D11*100</f>
        <v>-31.744734360264061</v>
      </c>
      <c r="E13" s="7">
        <f t="shared" ref="E13" si="18">(E12-E11)/E11*100</f>
        <v>-19.443769098389186</v>
      </c>
      <c r="F13" s="7">
        <f t="shared" ref="F13" si="19">(F12-F11)/F11*100</f>
        <v>10.390742318805987</v>
      </c>
      <c r="G13" s="7">
        <f t="shared" ref="G13" si="20">(G12-G11)/G11*100</f>
        <v>14.062964844730383</v>
      </c>
      <c r="H13" s="8">
        <f t="shared" ref="H13" si="21">(H12-H11)/H11*100</f>
        <v>44.256401606343587</v>
      </c>
      <c r="I13" s="7">
        <f t="shared" ref="I13" si="22">(I12-I11)/I11*100</f>
        <v>160.21495467059867</v>
      </c>
      <c r="J13" s="7">
        <f t="shared" ref="J13" si="23">(J12-J11)/J11*100</f>
        <v>-25.580169687753791</v>
      </c>
      <c r="K13" s="6">
        <f t="shared" ref="K13" si="24">(K12-K11)/K11*100</f>
        <v>51.35114043796635</v>
      </c>
      <c r="M13" s="65"/>
    </row>
    <row r="14" spans="1:13" x14ac:dyDescent="0.25">
      <c r="A14" s="21" t="s">
        <v>95</v>
      </c>
      <c r="B14" s="9"/>
      <c r="C14" s="25">
        <v>91.984099999999998</v>
      </c>
      <c r="D14" s="25">
        <v>64.248000000000005</v>
      </c>
      <c r="E14" s="25">
        <v>34.708199999999998</v>
      </c>
      <c r="F14" s="25">
        <v>36.951000000000001</v>
      </c>
      <c r="G14" s="25">
        <v>57.674900000000001</v>
      </c>
      <c r="H14" s="15">
        <v>78.815899999999999</v>
      </c>
      <c r="I14" s="25">
        <v>39.657899999999998</v>
      </c>
      <c r="J14" s="25">
        <v>38.858899999999998</v>
      </c>
      <c r="K14" s="14">
        <v>31.787800000000001</v>
      </c>
      <c r="L14" s="80">
        <v>100</v>
      </c>
      <c r="M14" s="65"/>
    </row>
    <row r="15" spans="1:13" x14ac:dyDescent="0.25">
      <c r="A15" s="21" t="s">
        <v>96</v>
      </c>
      <c r="B15" s="9"/>
      <c r="C15" s="20">
        <v>97.755899999999997</v>
      </c>
      <c r="D15" s="20">
        <v>73.787899999999993</v>
      </c>
      <c r="E15" s="20">
        <v>41.291400000000003</v>
      </c>
      <c r="F15" s="20">
        <v>52.222499999999997</v>
      </c>
      <c r="G15" s="20">
        <v>106.62730000000001</v>
      </c>
      <c r="H15" s="8">
        <v>75.229200000000006</v>
      </c>
      <c r="I15" s="20">
        <v>46.125799999999998</v>
      </c>
      <c r="J15" s="20">
        <v>37.101100000000002</v>
      </c>
      <c r="K15" s="6">
        <v>54.3155</v>
      </c>
      <c r="L15" s="80">
        <v>120</v>
      </c>
      <c r="M15" s="65"/>
    </row>
    <row r="16" spans="1:13" ht="15.75" thickBot="1" x14ac:dyDescent="0.3">
      <c r="A16" s="28" t="s">
        <v>9</v>
      </c>
      <c r="B16" s="32"/>
      <c r="C16" s="7">
        <f>(C15-C14)/C14*100</f>
        <v>6.2747800978647392</v>
      </c>
      <c r="D16" s="7">
        <f t="shared" ref="D16" si="25">(D15-D14)/D14*100</f>
        <v>14.848555597061369</v>
      </c>
      <c r="E16" s="7">
        <f t="shared" ref="E16" si="26">(E15-E14)/E14*100</f>
        <v>18.96727574463673</v>
      </c>
      <c r="F16" s="7">
        <f t="shared" ref="F16" si="27">(F15-F14)/F14*100</f>
        <v>41.329057400340979</v>
      </c>
      <c r="G16" s="7">
        <f t="shared" ref="G16" si="28">(G15-G14)/G14*100</f>
        <v>84.876436716838697</v>
      </c>
      <c r="H16" s="8">
        <f t="shared" ref="H16" si="29">(H15-H14)/H14*100</f>
        <v>-4.5507315148339273</v>
      </c>
      <c r="I16" s="7">
        <f t="shared" ref="I16" si="30">(I15-I14)/I14*100</f>
        <v>16.309234730028571</v>
      </c>
      <c r="J16" s="7">
        <f t="shared" ref="J16" si="31">(J15-J14)/J14*100</f>
        <v>-4.5235454426141661</v>
      </c>
      <c r="K16" s="6">
        <f t="shared" ref="K16" si="32">(K15-K14)/K14*100</f>
        <v>70.869012640069457</v>
      </c>
      <c r="M16" s="65"/>
    </row>
    <row r="17" spans="1:29" x14ac:dyDescent="0.25">
      <c r="A17" s="21" t="s">
        <v>97</v>
      </c>
      <c r="B17" s="9"/>
      <c r="C17" s="25">
        <v>74.655799999999999</v>
      </c>
      <c r="D17" s="25">
        <v>62.169199999999996</v>
      </c>
      <c r="E17" s="25">
        <v>72.028099999999995</v>
      </c>
      <c r="F17" s="25">
        <v>43.251399999999997</v>
      </c>
      <c r="G17" s="25">
        <v>90.993700000000004</v>
      </c>
      <c r="H17" s="15">
        <v>82.939099999999996</v>
      </c>
      <c r="I17" s="25">
        <v>31.314399999999999</v>
      </c>
      <c r="J17" s="25">
        <v>36.404000000000003</v>
      </c>
      <c r="K17" s="14">
        <v>33.223799999999997</v>
      </c>
      <c r="L17" s="80">
        <v>100</v>
      </c>
      <c r="M17" s="65"/>
    </row>
    <row r="18" spans="1:29" x14ac:dyDescent="0.25">
      <c r="A18" s="21" t="s">
        <v>98</v>
      </c>
      <c r="B18" s="9"/>
      <c r="C18" s="20">
        <v>96.147599999999997</v>
      </c>
      <c r="D18" s="20">
        <v>64.705799999999996</v>
      </c>
      <c r="E18" s="20">
        <v>47.506599999999999</v>
      </c>
      <c r="F18" s="20">
        <v>49.268000000000001</v>
      </c>
      <c r="G18" s="20">
        <v>122.02030000000001</v>
      </c>
      <c r="H18" s="8">
        <v>99.291600000000003</v>
      </c>
      <c r="I18" s="20">
        <v>38.456699999999998</v>
      </c>
      <c r="J18" s="20">
        <v>36.817100000000003</v>
      </c>
      <c r="K18" s="6">
        <v>34.4602</v>
      </c>
      <c r="L18" s="80">
        <v>125</v>
      </c>
      <c r="M18" s="65"/>
    </row>
    <row r="19" spans="1:29" ht="15.75" thickBot="1" x14ac:dyDescent="0.3">
      <c r="A19" s="28" t="s">
        <v>9</v>
      </c>
      <c r="B19" s="32"/>
      <c r="C19" s="4">
        <f>(C18-C17)/C17*100</f>
        <v>28.787850374652734</v>
      </c>
      <c r="D19" s="2">
        <f t="shared" ref="D19" si="33">(D18-D17)/D17*100</f>
        <v>4.0801554467485515</v>
      </c>
      <c r="E19" s="2">
        <f t="shared" ref="E19" si="34">(E18-E17)/E17*100</f>
        <v>-34.044352134791836</v>
      </c>
      <c r="F19" s="2">
        <f t="shared" ref="F19" si="35">(F18-F17)/F17*100</f>
        <v>13.910763582219316</v>
      </c>
      <c r="G19" s="2">
        <f t="shared" ref="G19" si="36">(G18-G17)/G17*100</f>
        <v>34.097525433079433</v>
      </c>
      <c r="H19" s="3">
        <f t="shared" ref="H19" si="37">(H18-H17)/H17*100</f>
        <v>19.716273747846319</v>
      </c>
      <c r="I19" s="2">
        <f t="shared" ref="I19" si="38">(I18-I17)/I17*100</f>
        <v>22.808356538844745</v>
      </c>
      <c r="J19" s="2">
        <f t="shared" ref="J19" si="39">(J18-J17)/J17*100</f>
        <v>1.134765410394462</v>
      </c>
      <c r="K19" s="1">
        <f t="shared" ref="K19" si="40">(K18-K17)/K17*100</f>
        <v>3.7214286144270172</v>
      </c>
      <c r="M19" s="65"/>
    </row>
    <row r="20" spans="1:29" x14ac:dyDescent="0.25">
      <c r="A20" s="69" t="s">
        <v>99</v>
      </c>
      <c r="B20" s="143" t="s">
        <v>100</v>
      </c>
      <c r="C20" s="7">
        <v>90.831999999999994</v>
      </c>
      <c r="D20" s="7">
        <v>71.664100000000005</v>
      </c>
      <c r="E20" s="7">
        <v>47.784999999999997</v>
      </c>
      <c r="F20" s="7">
        <v>57.9803</v>
      </c>
      <c r="G20" s="7">
        <v>55.157600000000002</v>
      </c>
      <c r="H20" s="8">
        <v>84.988299999999995</v>
      </c>
      <c r="I20" s="7">
        <v>21.621200000000002</v>
      </c>
      <c r="J20" s="7">
        <v>30.223299999999998</v>
      </c>
      <c r="K20" s="6">
        <v>29.236699999999999</v>
      </c>
      <c r="L20">
        <v>125</v>
      </c>
      <c r="M20" s="65"/>
      <c r="AA20" s="42"/>
    </row>
    <row r="21" spans="1:29" x14ac:dyDescent="0.25">
      <c r="A21" s="69" t="s">
        <v>101</v>
      </c>
      <c r="B21" s="143"/>
      <c r="C21" s="7">
        <v>85.280600000000007</v>
      </c>
      <c r="D21" s="7">
        <v>73.437600000000003</v>
      </c>
      <c r="E21" s="7">
        <v>40.219799999999999</v>
      </c>
      <c r="F21" s="7">
        <v>60.880699999999997</v>
      </c>
      <c r="G21" s="7">
        <v>54.296700000000001</v>
      </c>
      <c r="H21" s="8">
        <v>78.989699999999999</v>
      </c>
      <c r="I21" s="7">
        <v>21.062799999999999</v>
      </c>
      <c r="J21" s="7">
        <v>22.1264</v>
      </c>
      <c r="K21" s="6">
        <v>26.749700000000001</v>
      </c>
      <c r="L21">
        <v>125</v>
      </c>
      <c r="M21" s="65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 spans="1:29" ht="15.75" thickBot="1" x14ac:dyDescent="0.3">
      <c r="A22" s="70" t="s">
        <v>102</v>
      </c>
      <c r="B22" s="145"/>
      <c r="C22" s="7">
        <f>(C21-C20)/C20*100</f>
        <v>-6.1117227408842556</v>
      </c>
      <c r="D22" s="7">
        <f t="shared" ref="D22" si="41">(D21-D20)/D20*100</f>
        <v>2.4747397930065378</v>
      </c>
      <c r="E22" s="7">
        <f t="shared" ref="E22" si="42">(E21-E20)/E20*100</f>
        <v>-15.831746363921727</v>
      </c>
      <c r="F22" s="7">
        <f t="shared" ref="F22" si="43">(F21-F20)/F20*100</f>
        <v>5.002388742383185</v>
      </c>
      <c r="G22" s="7">
        <f t="shared" ref="G22" si="44">(G21-G20)/G20*100</f>
        <v>-1.5608003248872337</v>
      </c>
      <c r="H22" s="8">
        <f t="shared" ref="H22" si="45">(H21-H20)/H20*100</f>
        <v>-7.0581480039017102</v>
      </c>
      <c r="I22" s="7">
        <f t="shared" ref="I22" si="46">(I21-I20)/I20*100</f>
        <v>-2.582650361682064</v>
      </c>
      <c r="J22" s="7">
        <f t="shared" ref="J22" si="47">(J21-J20)/J20*100</f>
        <v>-26.79025784742235</v>
      </c>
      <c r="K22" s="6">
        <f t="shared" ref="K22" si="48">(K21-K20)/K20*100</f>
        <v>-8.5064319844578851</v>
      </c>
      <c r="M22" s="65"/>
    </row>
    <row r="23" spans="1:29" x14ac:dyDescent="0.25">
      <c r="A23" s="21" t="s">
        <v>103</v>
      </c>
      <c r="B23" s="134" t="s">
        <v>104</v>
      </c>
      <c r="C23" s="25">
        <v>88.703900000000004</v>
      </c>
      <c r="D23" s="25">
        <v>58.934899999999999</v>
      </c>
      <c r="E23" s="25">
        <v>47.991100000000003</v>
      </c>
      <c r="F23" s="25">
        <v>63.007599999999996</v>
      </c>
      <c r="G23" s="25">
        <v>88.419799999999995</v>
      </c>
      <c r="H23" s="15">
        <v>98.868399999999994</v>
      </c>
      <c r="I23" s="25">
        <v>65.5364</v>
      </c>
      <c r="J23" s="25">
        <v>83.483400000000003</v>
      </c>
      <c r="K23" s="14">
        <v>69.612399999999994</v>
      </c>
      <c r="L23">
        <v>100</v>
      </c>
    </row>
    <row r="24" spans="1:29" x14ac:dyDescent="0.25">
      <c r="A24" s="21" t="s">
        <v>105</v>
      </c>
      <c r="B24" s="126"/>
      <c r="C24" s="20">
        <v>101.6267</v>
      </c>
      <c r="D24" s="20">
        <v>80.933599999999998</v>
      </c>
      <c r="E24" s="20">
        <v>51.3673</v>
      </c>
      <c r="F24" s="20">
        <v>54.537399999999998</v>
      </c>
      <c r="G24" s="20">
        <v>136.214</v>
      </c>
      <c r="H24" s="8">
        <v>114.1725</v>
      </c>
      <c r="I24" s="20">
        <v>83.112200000000001</v>
      </c>
      <c r="J24" s="20">
        <v>68.716899999999995</v>
      </c>
      <c r="K24" s="6">
        <v>55.177500000000002</v>
      </c>
      <c r="L24">
        <v>100</v>
      </c>
    </row>
    <row r="25" spans="1:29" ht="15.75" thickBot="1" x14ac:dyDescent="0.3">
      <c r="A25" s="71" t="s">
        <v>9</v>
      </c>
      <c r="B25" s="135"/>
      <c r="C25" s="4">
        <f>(C24-C23)/C23*100</f>
        <v>14.568468804641052</v>
      </c>
      <c r="D25" s="2">
        <f t="shared" ref="D25" si="49">(D24-D23)/D23*100</f>
        <v>37.3271185664182</v>
      </c>
      <c r="E25" s="2">
        <f t="shared" ref="E25" si="50">(E24-E23)/E23*100</f>
        <v>7.0350544163396895</v>
      </c>
      <c r="F25" s="2">
        <f t="shared" ref="F25" si="51">(F24-F23)/F23*100</f>
        <v>-13.443140192611683</v>
      </c>
      <c r="G25" s="2">
        <f t="shared" ref="G25" si="52">(G24-G23)/G23*100</f>
        <v>54.05373004688996</v>
      </c>
      <c r="H25" s="3">
        <f t="shared" ref="H25" si="53">(H24-H23)/H23*100</f>
        <v>15.479263344000719</v>
      </c>
      <c r="I25" s="2">
        <f t="shared" ref="I25" si="54">(I24-I23)/I23*100</f>
        <v>26.818378794074743</v>
      </c>
      <c r="J25" s="2">
        <f t="shared" ref="J25" si="55">(J24-J23)/J23*100</f>
        <v>-17.687947544062659</v>
      </c>
      <c r="K25" s="6">
        <f t="shared" ref="K25" si="56">(K24-K23)/K23*100</f>
        <v>-20.736104487131595</v>
      </c>
    </row>
    <row r="26" spans="1:29" x14ac:dyDescent="0.25">
      <c r="A26" s="72" t="s">
        <v>106</v>
      </c>
      <c r="B26" s="125" t="s">
        <v>107</v>
      </c>
      <c r="C26" s="7">
        <v>92.435299999999998</v>
      </c>
      <c r="D26" s="7">
        <v>82.386099999999999</v>
      </c>
      <c r="E26" s="7">
        <v>79.986400000000003</v>
      </c>
      <c r="F26" s="7">
        <v>78.717500000000001</v>
      </c>
      <c r="G26" s="7">
        <v>79.943299999999994</v>
      </c>
      <c r="H26" s="8">
        <v>97.316900000000004</v>
      </c>
      <c r="I26" s="78"/>
      <c r="J26" s="36"/>
      <c r="K26" s="73"/>
      <c r="L26">
        <v>100</v>
      </c>
    </row>
    <row r="27" spans="1:29" x14ac:dyDescent="0.25">
      <c r="A27" s="9" t="s">
        <v>108</v>
      </c>
      <c r="B27" s="126"/>
      <c r="C27" s="7">
        <v>121.97320000000001</v>
      </c>
      <c r="D27" s="7">
        <v>141.9769</v>
      </c>
      <c r="E27" s="7">
        <v>94.714100000000002</v>
      </c>
      <c r="F27" s="7">
        <v>87.597099999999998</v>
      </c>
      <c r="G27" s="7">
        <v>94.931399999999996</v>
      </c>
      <c r="H27" s="8">
        <v>118.7067</v>
      </c>
      <c r="I27" s="76"/>
      <c r="J27" s="34"/>
      <c r="K27" s="74"/>
      <c r="L27">
        <v>100</v>
      </c>
    </row>
    <row r="28" spans="1:29" ht="15.75" thickBot="1" x14ac:dyDescent="0.3">
      <c r="A28" s="75" t="s">
        <v>9</v>
      </c>
      <c r="B28" s="135"/>
      <c r="C28" s="4">
        <f>(C27-C26)/C26*100</f>
        <v>31.955216243145212</v>
      </c>
      <c r="D28" s="2">
        <f t="shared" ref="D28" si="57">(D27-D26)/D26*100</f>
        <v>72.331133528592815</v>
      </c>
      <c r="E28" s="2">
        <f t="shared" ref="E28" si="58">(E27-E26)/E26*100</f>
        <v>18.412755168378624</v>
      </c>
      <c r="F28" s="2">
        <f t="shared" ref="F28" si="59">(F27-F26)/F26*100</f>
        <v>11.280337917235681</v>
      </c>
      <c r="G28" s="2">
        <f t="shared" ref="G28" si="60">(G27-G26)/G26*100</f>
        <v>18.748412937669578</v>
      </c>
      <c r="H28" s="3">
        <f t="shared" ref="H28" si="61">(H27-H26)/H26*100</f>
        <v>21.979532845785258</v>
      </c>
      <c r="I28" s="2"/>
      <c r="J28" s="2"/>
      <c r="K28" s="1"/>
    </row>
    <row r="29" spans="1:29" x14ac:dyDescent="0.25">
      <c r="A29" s="16" t="s">
        <v>111</v>
      </c>
      <c r="B29" s="60"/>
      <c r="C29" s="7">
        <v>68.257900000000006</v>
      </c>
      <c r="D29" s="7">
        <v>66.618499999999997</v>
      </c>
      <c r="E29" s="7">
        <v>61.054099999999998</v>
      </c>
      <c r="F29" s="7">
        <v>68.633399999999995</v>
      </c>
      <c r="G29" s="7">
        <v>59.976100000000002</v>
      </c>
      <c r="H29" s="8">
        <v>76.846900000000005</v>
      </c>
      <c r="I29" s="7">
        <v>42.195500000000003</v>
      </c>
      <c r="J29" s="7">
        <v>42.603499999999997</v>
      </c>
      <c r="K29" s="6">
        <v>37.257300000000001</v>
      </c>
      <c r="L29" s="123">
        <v>60</v>
      </c>
    </row>
    <row r="30" spans="1:29" x14ac:dyDescent="0.25">
      <c r="A30" s="9" t="s">
        <v>112</v>
      </c>
      <c r="B30" s="62"/>
      <c r="C30" s="7">
        <v>71.224999999999994</v>
      </c>
      <c r="D30" s="7">
        <v>71.014399999999995</v>
      </c>
      <c r="E30" s="7">
        <v>58.149900000000002</v>
      </c>
      <c r="F30" s="7">
        <v>56.238900000000001</v>
      </c>
      <c r="G30" s="7">
        <v>70.833399999999997</v>
      </c>
      <c r="H30" s="8">
        <v>75.998699999999999</v>
      </c>
      <c r="I30" s="7">
        <v>48.874400000000001</v>
      </c>
      <c r="J30" s="7">
        <v>63.061999999999998</v>
      </c>
      <c r="K30" s="6">
        <v>46.7776</v>
      </c>
      <c r="L30" s="123">
        <v>60</v>
      </c>
    </row>
    <row r="31" spans="1:29" ht="15.75" thickBot="1" x14ac:dyDescent="0.3">
      <c r="A31" s="75" t="s">
        <v>9</v>
      </c>
      <c r="B31" s="56"/>
      <c r="C31" s="4">
        <f>(C30-C29)/C29*100</f>
        <v>4.3468961101938204</v>
      </c>
      <c r="D31" s="2">
        <f t="shared" ref="D31" si="62">(D30-D29)/D29*100</f>
        <v>6.5986175011445729</v>
      </c>
      <c r="E31" s="2">
        <f t="shared" ref="E31" si="63">(E30-E29)/E29*100</f>
        <v>-4.7567649019476104</v>
      </c>
      <c r="F31" s="2">
        <f t="shared" ref="F31" si="64">(F30-F29)/F29*100</f>
        <v>-18.058991686263532</v>
      </c>
      <c r="G31" s="2">
        <f t="shared" ref="G31" si="65">(G30-G29)/G29*100</f>
        <v>18.10271091318041</v>
      </c>
      <c r="H31" s="3">
        <f t="shared" ref="H31" si="66">(H30-H29)/H29*100</f>
        <v>-1.1037530466420971</v>
      </c>
      <c r="I31" s="2">
        <f t="shared" ref="I31" si="67">(I30-I29)/I29*100</f>
        <v>15.82846512068822</v>
      </c>
      <c r="J31" s="2">
        <f t="shared" ref="J31" si="68">(J30-J29)/J29*100</f>
        <v>48.02070252444048</v>
      </c>
      <c r="K31" s="1">
        <f t="shared" ref="K31" si="69">(K30-K29)/K29*100</f>
        <v>25.552844677418918</v>
      </c>
      <c r="L31" s="124"/>
    </row>
    <row r="32" spans="1:29" x14ac:dyDescent="0.25">
      <c r="A32" s="16" t="s">
        <v>113</v>
      </c>
      <c r="B32" s="146" t="s">
        <v>114</v>
      </c>
      <c r="C32" s="7">
        <v>81.256500000000003</v>
      </c>
      <c r="E32" s="36">
        <v>58.191899999999997</v>
      </c>
      <c r="F32" s="7">
        <v>61.311399999999999</v>
      </c>
      <c r="G32" s="7">
        <v>66.246399999999994</v>
      </c>
      <c r="H32" s="8">
        <v>80.137</v>
      </c>
      <c r="I32" s="8">
        <v>55.789499999999997</v>
      </c>
      <c r="J32" s="7">
        <v>58.453099999999999</v>
      </c>
      <c r="K32" s="6">
        <v>30.390599999999999</v>
      </c>
      <c r="L32" s="123">
        <v>60</v>
      </c>
    </row>
    <row r="33" spans="1:12" x14ac:dyDescent="0.25">
      <c r="A33" s="9" t="s">
        <v>115</v>
      </c>
      <c r="B33" s="146"/>
      <c r="C33" s="7">
        <v>89.401799999999994</v>
      </c>
      <c r="D33" s="7"/>
      <c r="E33" s="7">
        <v>65.570400000000006</v>
      </c>
      <c r="F33" s="7">
        <v>69.973799999999997</v>
      </c>
      <c r="G33" s="7">
        <v>69.064999999999998</v>
      </c>
      <c r="H33" s="8">
        <v>75.967100000000002</v>
      </c>
      <c r="I33" s="8">
        <v>41.182699999999997</v>
      </c>
      <c r="J33" s="7">
        <v>33.658799999999999</v>
      </c>
      <c r="K33" s="6">
        <v>55.192700000000002</v>
      </c>
      <c r="L33" s="123">
        <v>60</v>
      </c>
    </row>
    <row r="34" spans="1:12" ht="15.75" thickBot="1" x14ac:dyDescent="0.3">
      <c r="A34" s="75" t="s">
        <v>9</v>
      </c>
      <c r="B34" s="147"/>
      <c r="C34" s="7">
        <f>(C33-C32)/C32*100</f>
        <v>10.024182680770144</v>
      </c>
      <c r="D34" s="7"/>
      <c r="E34" s="7">
        <f t="shared" ref="E34" si="70">(E33-E32)/E32*100</f>
        <v>12.6795997381079</v>
      </c>
      <c r="F34" s="7">
        <f t="shared" ref="F34" si="71">(F33-F32)/F32*100</f>
        <v>14.128530746321236</v>
      </c>
      <c r="G34" s="7">
        <f t="shared" ref="G34" si="72">(G33-G32)/G32*100</f>
        <v>4.2547217660129508</v>
      </c>
      <c r="H34" s="8">
        <f t="shared" ref="H34" si="73">(H33-H32)/H32*100</f>
        <v>-5.2034640677839183</v>
      </c>
      <c r="I34" s="7">
        <f t="shared" ref="I34" si="74">(I33-I32)/I32*100</f>
        <v>-26.181987650005826</v>
      </c>
      <c r="J34" s="7">
        <f t="shared" ref="J34" si="75">(J33-J32)/J32*100</f>
        <v>-42.417425252039671</v>
      </c>
      <c r="K34" s="6">
        <f t="shared" ref="K34" si="76">(K33-K32)/K32*100</f>
        <v>81.611090271333907</v>
      </c>
    </row>
    <row r="35" spans="1:12" ht="16.5" customHeight="1" x14ac:dyDescent="0.25">
      <c r="A35" s="16" t="s">
        <v>116</v>
      </c>
      <c r="B35" s="60"/>
      <c r="C35" s="25">
        <v>109.0424</v>
      </c>
      <c r="D35" s="25">
        <v>103.4573</v>
      </c>
      <c r="E35" s="25">
        <v>92.022199999999998</v>
      </c>
      <c r="F35" s="25">
        <v>77.617099999999994</v>
      </c>
      <c r="G35" s="25">
        <v>117.6053</v>
      </c>
      <c r="H35" s="15">
        <v>134.65469999999999</v>
      </c>
      <c r="I35" s="25">
        <v>26.4741</v>
      </c>
      <c r="J35" s="25">
        <v>37.791200000000003</v>
      </c>
      <c r="K35" s="14">
        <v>39.615000000000002</v>
      </c>
      <c r="L35" s="80">
        <v>120</v>
      </c>
    </row>
    <row r="36" spans="1:12" ht="16.5" customHeight="1" x14ac:dyDescent="0.25">
      <c r="A36" s="9" t="s">
        <v>117</v>
      </c>
      <c r="B36" s="62"/>
      <c r="C36" s="20">
        <v>119.7522</v>
      </c>
      <c r="D36" s="20">
        <v>90.747200000000007</v>
      </c>
      <c r="E36" s="20">
        <v>86.225200000000001</v>
      </c>
      <c r="F36" s="20">
        <v>81.604900000000001</v>
      </c>
      <c r="G36" s="20">
        <v>142.6217</v>
      </c>
      <c r="H36" s="8">
        <v>133.1671</v>
      </c>
      <c r="I36" s="20">
        <v>45.604599999999998</v>
      </c>
      <c r="J36" s="20">
        <v>35.7074</v>
      </c>
      <c r="K36" s="6">
        <v>49.099899999999998</v>
      </c>
      <c r="L36" s="80">
        <v>120</v>
      </c>
    </row>
    <row r="37" spans="1:12" ht="15.75" customHeight="1" thickBot="1" x14ac:dyDescent="0.3">
      <c r="A37" s="75" t="s">
        <v>9</v>
      </c>
      <c r="B37" s="56"/>
      <c r="C37" s="4">
        <f>(C36-C35)/C35*100</f>
        <v>9.8216840421707534</v>
      </c>
      <c r="D37" s="2">
        <f t="shared" ref="D37" si="77">(D36-D35)/D35*100</f>
        <v>-12.285358307243662</v>
      </c>
      <c r="E37" s="2">
        <f t="shared" ref="E37" si="78">(E36-E35)/E35*100</f>
        <v>-6.2995668436529417</v>
      </c>
      <c r="F37" s="2">
        <f t="shared" ref="F37" si="79">(F36-F35)/F35*100</f>
        <v>5.1377853591541136</v>
      </c>
      <c r="G37" s="2">
        <f t="shared" ref="G37" si="80">(G36-G35)/G35*100</f>
        <v>21.271490315487487</v>
      </c>
      <c r="H37" s="3">
        <f t="shared" ref="H37" si="81">(H36-H35)/H35*100</f>
        <v>-1.1047516351081592</v>
      </c>
      <c r="I37" s="2">
        <f t="shared" ref="I37" si="82">(I36-I35)/I35*100</f>
        <v>72.261191126421664</v>
      </c>
      <c r="J37" s="2">
        <f t="shared" ref="J37" si="83">(J36-J35)/J35*100</f>
        <v>-5.5139820910688293</v>
      </c>
      <c r="K37" s="1">
        <f t="shared" ref="K37" si="84">(K36-K35)/K35*100</f>
        <v>23.942698472800696</v>
      </c>
    </row>
    <row r="38" spans="1:12" x14ac:dyDescent="0.25">
      <c r="A38" s="16" t="s">
        <v>118</v>
      </c>
      <c r="B38" s="60"/>
      <c r="C38" s="7">
        <v>47.661900000000003</v>
      </c>
      <c r="D38" s="7">
        <v>38.1143</v>
      </c>
      <c r="E38" s="7">
        <v>31.978400000000001</v>
      </c>
      <c r="F38" s="7">
        <v>25.718900000000001</v>
      </c>
      <c r="G38" s="7">
        <v>39.935899999999997</v>
      </c>
      <c r="H38" s="8">
        <v>74.682699999999997</v>
      </c>
      <c r="I38" s="7">
        <v>48.529400000000003</v>
      </c>
      <c r="J38" s="7">
        <v>46.844700000000003</v>
      </c>
      <c r="K38" s="6">
        <v>31.7041</v>
      </c>
      <c r="L38" s="123">
        <v>60</v>
      </c>
    </row>
    <row r="39" spans="1:12" x14ac:dyDescent="0.25">
      <c r="A39" s="9" t="s">
        <v>119</v>
      </c>
      <c r="B39" s="62"/>
      <c r="C39" s="7">
        <v>60.548000000000002</v>
      </c>
      <c r="D39" s="7">
        <v>31.933399999999999</v>
      </c>
      <c r="E39" s="7">
        <v>25.314699999999998</v>
      </c>
      <c r="F39" s="7">
        <v>34.656500000000001</v>
      </c>
      <c r="G39" s="7">
        <v>70.668099999999995</v>
      </c>
      <c r="H39" s="8">
        <v>66.980199999999996</v>
      </c>
      <c r="I39" s="7">
        <v>75.450599999999994</v>
      </c>
      <c r="J39" s="7">
        <v>54.989699999999999</v>
      </c>
      <c r="K39" s="6">
        <v>64.8947</v>
      </c>
      <c r="L39" s="123">
        <v>60</v>
      </c>
    </row>
    <row r="40" spans="1:12" ht="15.75" thickBot="1" x14ac:dyDescent="0.3">
      <c r="A40" s="75" t="s">
        <v>9</v>
      </c>
      <c r="B40" s="56"/>
      <c r="C40" s="7">
        <f>(C39-C38)/C38*100</f>
        <v>27.036479871763397</v>
      </c>
      <c r="D40" s="7">
        <f t="shared" ref="D40" si="85">(D39-D38)/D38*100</f>
        <v>-16.216748044697137</v>
      </c>
      <c r="E40" s="7">
        <f t="shared" ref="E40" si="86">(E39-E38)/E38*100</f>
        <v>-20.838128236559683</v>
      </c>
      <c r="F40" s="7">
        <f t="shared" ref="F40" si="87">(F39-F38)/F38*100</f>
        <v>34.751097441959026</v>
      </c>
      <c r="G40" s="7">
        <f t="shared" ref="G40" si="88">(G39-G38)/G38*100</f>
        <v>76.953818494136854</v>
      </c>
      <c r="H40" s="8">
        <f t="shared" ref="H40" si="89">(H39-H38)/H38*100</f>
        <v>-10.313633545653813</v>
      </c>
      <c r="I40" s="7">
        <f t="shared" ref="I40" si="90">(I39-I38)/I38*100</f>
        <v>55.474001327030606</v>
      </c>
      <c r="J40" s="7">
        <f t="shared" ref="J40" si="91">(J39-J38)/J38*100</f>
        <v>17.387239111361573</v>
      </c>
      <c r="K40" s="6">
        <f t="shared" ref="K40" si="92">(K39-K38)/K38*100</f>
        <v>104.68866802716367</v>
      </c>
    </row>
    <row r="41" spans="1:12" x14ac:dyDescent="0.25">
      <c r="A41" s="16" t="s">
        <v>120</v>
      </c>
      <c r="B41" s="60"/>
      <c r="C41" s="25">
        <v>72.259100000000004</v>
      </c>
      <c r="D41" s="25">
        <v>78.977599999999995</v>
      </c>
      <c r="E41" s="25">
        <v>50.789900000000003</v>
      </c>
      <c r="F41" s="25">
        <v>50.207700000000003</v>
      </c>
      <c r="G41" s="25">
        <v>105.482</v>
      </c>
      <c r="H41" s="15">
        <v>93.250100000000003</v>
      </c>
      <c r="I41" s="25">
        <v>17.8933</v>
      </c>
      <c r="J41" s="25">
        <v>40.274799999999999</v>
      </c>
      <c r="K41" s="14">
        <v>37.299999999999997</v>
      </c>
      <c r="L41" s="80">
        <v>120</v>
      </c>
    </row>
    <row r="42" spans="1:12" ht="15" customHeight="1" x14ac:dyDescent="0.25">
      <c r="A42" s="9" t="s">
        <v>121</v>
      </c>
      <c r="B42" s="62"/>
      <c r="C42" s="20">
        <v>76.888199999999998</v>
      </c>
      <c r="D42" s="20">
        <v>74.700299999999999</v>
      </c>
      <c r="E42" s="20">
        <v>53.7256</v>
      </c>
      <c r="F42" s="20">
        <v>64.024100000000004</v>
      </c>
      <c r="G42" s="20">
        <v>124.6592</v>
      </c>
      <c r="H42" s="8">
        <v>125.69459999999999</v>
      </c>
      <c r="I42" s="20">
        <v>46.888300000000001</v>
      </c>
      <c r="J42" s="20">
        <v>31.174199999999999</v>
      </c>
      <c r="K42" s="6">
        <v>54.258899999999997</v>
      </c>
      <c r="L42" s="80">
        <v>120</v>
      </c>
    </row>
    <row r="43" spans="1:12" ht="15.75" thickBot="1" x14ac:dyDescent="0.3">
      <c r="A43" s="75" t="s">
        <v>9</v>
      </c>
      <c r="B43" s="56"/>
      <c r="C43" s="4">
        <f>(C42-C41)/C41*100</f>
        <v>6.4062519461216567</v>
      </c>
      <c r="D43" s="2">
        <f t="shared" ref="D43" si="93">(D42-D41)/D41*100</f>
        <v>-5.4158394278884101</v>
      </c>
      <c r="E43" s="2">
        <f t="shared" ref="E43" si="94">(E42-E41)/E41*100</f>
        <v>5.7800861982401956</v>
      </c>
      <c r="F43" s="2">
        <f t="shared" ref="F43" si="95">(F42-F41)/F41*100</f>
        <v>27.518488200017131</v>
      </c>
      <c r="G43" s="2">
        <f t="shared" ref="G43" si="96">(G42-G41)/G41*100</f>
        <v>18.180542651826851</v>
      </c>
      <c r="H43" s="3">
        <f t="shared" ref="H43" si="97">(H42-H41)/H41*100</f>
        <v>34.792992179096849</v>
      </c>
      <c r="I43" s="2">
        <f t="shared" ref="I43" si="98">(I42-I41)/I41*100</f>
        <v>162.04389352439182</v>
      </c>
      <c r="J43" s="2">
        <f t="shared" ref="J43" si="99">(J42-J41)/J41*100</f>
        <v>-22.596263668596741</v>
      </c>
      <c r="K43" s="1">
        <f t="shared" ref="K43" si="100">(K42-K41)/K41*100</f>
        <v>45.466219839142099</v>
      </c>
    </row>
    <row r="44" spans="1:12" x14ac:dyDescent="0.25">
      <c r="A44" s="16" t="s">
        <v>122</v>
      </c>
      <c r="B44" s="128" t="s">
        <v>123</v>
      </c>
      <c r="C44" s="7">
        <v>65.562799999999996</v>
      </c>
      <c r="D44" s="7">
        <v>62.775300000000001</v>
      </c>
      <c r="E44" s="36"/>
      <c r="F44" s="7">
        <v>97.416899999999998</v>
      </c>
      <c r="G44" s="7">
        <v>93.04</v>
      </c>
      <c r="H44" s="8">
        <v>106.5531</v>
      </c>
      <c r="I44" s="8">
        <v>36.943199999999997</v>
      </c>
      <c r="J44" s="7">
        <v>33.864400000000003</v>
      </c>
      <c r="K44" s="6">
        <v>32.982700000000001</v>
      </c>
      <c r="L44" s="80">
        <v>100</v>
      </c>
    </row>
    <row r="45" spans="1:12" x14ac:dyDescent="0.25">
      <c r="A45" s="9" t="s">
        <v>124</v>
      </c>
      <c r="B45" s="129"/>
      <c r="C45" s="7">
        <v>98.8994</v>
      </c>
      <c r="D45" s="7">
        <v>87.837400000000002</v>
      </c>
      <c r="E45" s="34"/>
      <c r="F45">
        <v>71.518600000000006</v>
      </c>
      <c r="G45" s="7">
        <v>115.6224</v>
      </c>
      <c r="H45" s="8">
        <v>102.7709</v>
      </c>
      <c r="I45" s="8">
        <v>37.012099999999997</v>
      </c>
      <c r="J45" s="7">
        <v>32.009</v>
      </c>
      <c r="K45" s="6">
        <v>35.908099999999997</v>
      </c>
      <c r="L45" s="80">
        <v>100</v>
      </c>
    </row>
    <row r="46" spans="1:12" ht="15.75" thickBot="1" x14ac:dyDescent="0.3">
      <c r="A46" s="75" t="s">
        <v>9</v>
      </c>
      <c r="B46" s="130"/>
      <c r="C46" s="7">
        <f>(C45-C44)/C44*100</f>
        <v>50.84682167326595</v>
      </c>
      <c r="D46" s="7">
        <f t="shared" ref="D46" si="101">(D45-D44)/D44*100</f>
        <v>39.923504945416433</v>
      </c>
      <c r="E46" s="7"/>
      <c r="F46" s="7">
        <f t="shared" ref="F46" si="102">(F45-F44)/F44*100</f>
        <v>-26.585017589350507</v>
      </c>
      <c r="G46" s="7">
        <f t="shared" ref="G46" si="103">(G45-G44)/G44*100</f>
        <v>24.271711092003432</v>
      </c>
      <c r="H46" s="8">
        <f t="shared" ref="H46" si="104">(H45-H44)/H44*100</f>
        <v>-3.5495917059193993</v>
      </c>
      <c r="I46" s="7">
        <f t="shared" ref="I46" si="105">(I45-I44)/I44*100</f>
        <v>0.18650252279174329</v>
      </c>
      <c r="J46" s="7">
        <f t="shared" ref="J46" si="106">(J45-J44)/J44*100</f>
        <v>-5.4789100057877977</v>
      </c>
      <c r="K46" s="6">
        <f t="shared" ref="K46" si="107">(K45-K44)/K44*100</f>
        <v>8.8694982521139742</v>
      </c>
    </row>
    <row r="47" spans="1:12" x14ac:dyDescent="0.25">
      <c r="A47" t="s">
        <v>125</v>
      </c>
      <c r="B47" s="128" t="s">
        <v>126</v>
      </c>
      <c r="C47" s="25">
        <v>70.440100000000001</v>
      </c>
      <c r="D47" s="25">
        <v>53.255600000000001</v>
      </c>
      <c r="E47" s="25">
        <v>51.501899999999999</v>
      </c>
      <c r="F47" s="25">
        <v>63.120100000000001</v>
      </c>
      <c r="G47" s="25">
        <v>52.560200000000002</v>
      </c>
      <c r="H47" s="15">
        <v>58.115200000000002</v>
      </c>
      <c r="I47" s="25">
        <v>13.8102</v>
      </c>
      <c r="J47" s="25">
        <v>20.808499999999999</v>
      </c>
      <c r="K47" s="14">
        <v>20.5502</v>
      </c>
      <c r="L47" s="80">
        <v>100</v>
      </c>
    </row>
    <row r="48" spans="1:12" x14ac:dyDescent="0.25">
      <c r="A48" t="s">
        <v>127</v>
      </c>
      <c r="B48" s="129"/>
      <c r="C48" s="20">
        <v>86.914599999999993</v>
      </c>
      <c r="D48" s="20">
        <v>47.570999999999998</v>
      </c>
      <c r="E48" s="20">
        <v>67.696100000000001</v>
      </c>
      <c r="F48" s="20">
        <v>68.2727</v>
      </c>
      <c r="G48" s="20">
        <v>97.822800000000001</v>
      </c>
      <c r="H48" s="8">
        <v>76.708100000000002</v>
      </c>
      <c r="I48" s="20">
        <v>42.749699999999997</v>
      </c>
      <c r="J48" s="20">
        <v>17.162600000000001</v>
      </c>
      <c r="K48" s="6">
        <v>36.827300000000001</v>
      </c>
      <c r="L48" s="80">
        <v>100</v>
      </c>
    </row>
    <row r="49" spans="1:12" ht="15.75" thickBot="1" x14ac:dyDescent="0.3">
      <c r="A49" s="75" t="s">
        <v>9</v>
      </c>
      <c r="B49" s="130"/>
      <c r="C49" s="2">
        <f>(C48-C47)/C47*100</f>
        <v>23.387956575870835</v>
      </c>
      <c r="D49" s="2">
        <f t="shared" ref="D49" si="108">(D48-D47)/D47*100</f>
        <v>-10.674182621170361</v>
      </c>
      <c r="E49" s="2">
        <f t="shared" ref="E49" si="109">(E48-E47)/E47*100</f>
        <v>31.443888477900821</v>
      </c>
      <c r="F49" s="2">
        <f t="shared" ref="F49" si="110">(F48-F47)/F47*100</f>
        <v>8.1631683093024243</v>
      </c>
      <c r="G49" s="2">
        <f t="shared" ref="G49" si="111">(G48-G47)/G47*100</f>
        <v>86.115730153233812</v>
      </c>
      <c r="H49" s="3">
        <f t="shared" ref="H49" si="112">(H48-H47)/H47*100</f>
        <v>31.993179065029459</v>
      </c>
      <c r="I49" s="2">
        <f t="shared" ref="I49" si="113">(I48-I47)/I47*100</f>
        <v>209.55163574749096</v>
      </c>
      <c r="J49" s="2">
        <f t="shared" ref="J49" si="114">(J48-J47)/J47*100</f>
        <v>-17.521205276689802</v>
      </c>
      <c r="K49" s="1">
        <f t="shared" ref="K49" si="115">(K48-K47)/K47*100</f>
        <v>79.206528403616517</v>
      </c>
    </row>
    <row r="50" spans="1:12" x14ac:dyDescent="0.25">
      <c r="A50" s="16" t="s">
        <v>128</v>
      </c>
      <c r="B50" s="129" t="s">
        <v>129</v>
      </c>
      <c r="C50" s="7">
        <v>78.3536</v>
      </c>
      <c r="D50" s="7">
        <v>56.196100000000001</v>
      </c>
      <c r="E50" s="7">
        <v>42.563000000000002</v>
      </c>
      <c r="F50" s="7">
        <v>77.360900000000001</v>
      </c>
      <c r="G50" s="7">
        <v>96.379599999999996</v>
      </c>
      <c r="H50" s="8">
        <v>83.7898</v>
      </c>
      <c r="I50" s="7">
        <v>26.0077</v>
      </c>
      <c r="J50" s="36"/>
      <c r="K50" s="6">
        <v>20.805299999999999</v>
      </c>
      <c r="L50" s="80">
        <v>100</v>
      </c>
    </row>
    <row r="51" spans="1:12" ht="18" customHeight="1" x14ac:dyDescent="0.25">
      <c r="A51" s="9" t="s">
        <v>130</v>
      </c>
      <c r="B51" s="129"/>
      <c r="C51" s="7">
        <v>77.796899999999994</v>
      </c>
      <c r="D51" s="7">
        <v>71.203100000000006</v>
      </c>
      <c r="E51" s="7">
        <v>46.098999999999997</v>
      </c>
      <c r="F51" s="7">
        <v>62.290999999999997</v>
      </c>
      <c r="G51" s="7">
        <v>112.7791</v>
      </c>
      <c r="H51" s="8">
        <v>78.196899999999999</v>
      </c>
      <c r="I51" s="7">
        <v>37.536999999999999</v>
      </c>
      <c r="J51" s="34"/>
      <c r="K51" s="6">
        <v>86.7607</v>
      </c>
      <c r="L51" s="80">
        <v>100</v>
      </c>
    </row>
    <row r="52" spans="1:12" ht="15.75" thickBot="1" x14ac:dyDescent="0.3">
      <c r="A52" s="75" t="s">
        <v>9</v>
      </c>
      <c r="B52" s="130"/>
      <c r="C52" s="7">
        <f>(C51-C50)/C50*100</f>
        <v>-0.7104970288538196</v>
      </c>
      <c r="D52" s="7">
        <f t="shared" ref="D52" si="116">(D51-D50)/D50*100</f>
        <v>26.704700148230938</v>
      </c>
      <c r="E52" s="7">
        <f t="shared" ref="E52" si="117">(E51-E50)/E50*100</f>
        <v>8.3076850785893726</v>
      </c>
      <c r="F52" s="7">
        <f t="shared" ref="F52" si="118">(F51-F50)/F50*100</f>
        <v>-19.479995708426355</v>
      </c>
      <c r="G52" s="7">
        <f t="shared" ref="G52" si="119">(G51-G50)/G50*100</f>
        <v>17.015530257440375</v>
      </c>
      <c r="H52" s="8">
        <f t="shared" ref="H52" si="120">(H51-H50)/H50*100</f>
        <v>-6.6749174720550712</v>
      </c>
      <c r="I52" s="7">
        <f t="shared" ref="I52" si="121">(I51-I50)/I50*100</f>
        <v>44.330332939860121</v>
      </c>
      <c r="J52" s="7"/>
      <c r="K52" s="6">
        <f t="shared" ref="K52" si="122">(K51-K50)/K50*100</f>
        <v>317.01249200924764</v>
      </c>
    </row>
    <row r="53" spans="1:12" ht="15" customHeight="1" x14ac:dyDescent="0.25">
      <c r="A53" s="16" t="s">
        <v>131</v>
      </c>
      <c r="B53" s="60"/>
      <c r="C53" s="25">
        <v>89.667400000000001</v>
      </c>
      <c r="D53" s="25">
        <v>95.266099999999994</v>
      </c>
      <c r="E53" s="25">
        <v>41.740699999999997</v>
      </c>
      <c r="F53" s="25">
        <v>50.480200000000004</v>
      </c>
      <c r="G53" s="25">
        <v>121.54219999999999</v>
      </c>
      <c r="H53" s="15">
        <v>82.549599999999998</v>
      </c>
      <c r="I53" s="25">
        <v>43.753799999999998</v>
      </c>
      <c r="J53" s="25">
        <v>30.769200000000001</v>
      </c>
      <c r="K53" s="14">
        <v>40.898299999999999</v>
      </c>
      <c r="L53" s="80">
        <v>100</v>
      </c>
    </row>
    <row r="54" spans="1:12" x14ac:dyDescent="0.25">
      <c r="A54" s="9" t="s">
        <v>132</v>
      </c>
      <c r="B54" s="62"/>
      <c r="C54" s="20">
        <v>102.1918</v>
      </c>
      <c r="D54" s="20">
        <v>90.623000000000005</v>
      </c>
      <c r="E54" s="20">
        <v>60.837200000000003</v>
      </c>
      <c r="F54" s="20">
        <v>42.057299999999998</v>
      </c>
      <c r="G54" s="20">
        <v>99.353399999999993</v>
      </c>
      <c r="H54" s="8">
        <v>82.150400000000005</v>
      </c>
      <c r="I54" s="20">
        <v>32.726900000000001</v>
      </c>
      <c r="J54" s="20">
        <v>25.825800000000001</v>
      </c>
      <c r="K54" s="6">
        <v>26.337299999999999</v>
      </c>
      <c r="L54" s="80">
        <v>100</v>
      </c>
    </row>
    <row r="55" spans="1:12" ht="15.75" thickBot="1" x14ac:dyDescent="0.3">
      <c r="A55" s="75" t="s">
        <v>9</v>
      </c>
      <c r="B55" s="56"/>
      <c r="C55" s="4">
        <f>(C54-C53)/C53*100</f>
        <v>13.967618108699483</v>
      </c>
      <c r="D55" s="2">
        <f t="shared" ref="D55" si="123">(D54-D53)/D53*100</f>
        <v>-4.8738218526842081</v>
      </c>
      <c r="E55" s="2">
        <f t="shared" ref="E55" si="124">(E54-E53)/E53*100</f>
        <v>45.750310847685846</v>
      </c>
      <c r="F55" s="2">
        <f t="shared" ref="F55" si="125">(F54-F53)/F53*100</f>
        <v>-16.685551958985908</v>
      </c>
      <c r="G55" s="2">
        <f t="shared" ref="G55" si="126">(G54-G53)/G53*100</f>
        <v>-18.256046048203835</v>
      </c>
      <c r="H55" s="3">
        <f t="shared" ref="H55" si="127">(H54-H53)/H53*100</f>
        <v>-0.48358804888211859</v>
      </c>
      <c r="I55" s="2">
        <f t="shared" ref="I55" si="128">(I54-I53)/I53*100</f>
        <v>-25.202153870063853</v>
      </c>
      <c r="J55" s="2">
        <f t="shared" ref="J55" si="129">(J54-J53)/J53*100</f>
        <v>-16.066066066066067</v>
      </c>
      <c r="K55" s="1">
        <f t="shared" ref="K55" si="130">(K54-K53)/K53*100</f>
        <v>-35.602946821750535</v>
      </c>
    </row>
    <row r="56" spans="1:12" x14ac:dyDescent="0.25">
      <c r="A56" s="16" t="s">
        <v>133</v>
      </c>
      <c r="B56" s="128" t="s">
        <v>134</v>
      </c>
      <c r="C56" s="7">
        <v>101.39019999999999</v>
      </c>
      <c r="D56" s="7">
        <v>65.798699999999997</v>
      </c>
      <c r="E56" s="7">
        <v>36.495399999999997</v>
      </c>
      <c r="F56" s="7">
        <v>31.535499999999999</v>
      </c>
      <c r="G56" s="7">
        <v>86.813299999999998</v>
      </c>
      <c r="H56" s="8">
        <v>105.1461</v>
      </c>
      <c r="I56" s="7">
        <v>25.4968</v>
      </c>
      <c r="J56" s="7"/>
      <c r="K56" s="6">
        <v>22.341999999999999</v>
      </c>
      <c r="L56" s="80">
        <v>100</v>
      </c>
    </row>
    <row r="57" spans="1:12" x14ac:dyDescent="0.25">
      <c r="A57" s="9" t="s">
        <v>135</v>
      </c>
      <c r="B57" s="129"/>
      <c r="C57" s="7">
        <v>103.1073</v>
      </c>
      <c r="D57" s="7">
        <v>58.925699999999999</v>
      </c>
      <c r="E57" s="7">
        <v>31.311299999999999</v>
      </c>
      <c r="F57" s="7">
        <v>28.119199999999999</v>
      </c>
      <c r="G57" s="7">
        <v>96.400400000000005</v>
      </c>
      <c r="H57" s="8">
        <v>108.3206</v>
      </c>
      <c r="I57" s="7">
        <v>32.313699999999997</v>
      </c>
      <c r="J57" s="34"/>
      <c r="K57" s="6">
        <v>26.234000000000002</v>
      </c>
      <c r="L57" s="80">
        <v>100</v>
      </c>
    </row>
    <row r="58" spans="1:12" ht="15.75" thickBot="1" x14ac:dyDescent="0.3">
      <c r="A58" s="75" t="s">
        <v>9</v>
      </c>
      <c r="B58" s="130"/>
      <c r="C58" s="7">
        <f>(C57-C56)/C56*100</f>
        <v>1.6935561819584162</v>
      </c>
      <c r="D58" s="7">
        <f t="shared" ref="D58" si="131">(D57-D56)/D56*100</f>
        <v>-10.445495123763839</v>
      </c>
      <c r="E58" s="7">
        <f t="shared" ref="E58" si="132">(E57-E56)/E56*100</f>
        <v>-14.20480389309337</v>
      </c>
      <c r="F58" s="7">
        <f t="shared" ref="F58" si="133">(F57-F56)/F56*100</f>
        <v>-10.833187994482408</v>
      </c>
      <c r="G58" s="7">
        <f t="shared" ref="G58" si="134">(G57-G56)/G56*100</f>
        <v>11.043353956133457</v>
      </c>
      <c r="H58" s="8">
        <f t="shared" ref="H58" si="135">(H57-H56)/H56*100</f>
        <v>3.0191324262145667</v>
      </c>
      <c r="I58" s="7">
        <f t="shared" ref="I58" si="136">(I57-I56)/I56*100</f>
        <v>26.736296319538127</v>
      </c>
      <c r="J58" s="7"/>
      <c r="K58" s="6">
        <f t="shared" ref="K58" si="137">(K57-K56)/K56*100</f>
        <v>17.420105630650806</v>
      </c>
    </row>
    <row r="59" spans="1:12" x14ac:dyDescent="0.25">
      <c r="A59" s="16" t="s">
        <v>136</v>
      </c>
      <c r="B59" s="60"/>
      <c r="C59" s="25">
        <v>44.767499999999998</v>
      </c>
      <c r="D59" s="25">
        <v>40.9893</v>
      </c>
      <c r="E59" s="25">
        <v>36.792099999999998</v>
      </c>
      <c r="F59" s="25">
        <v>52.873800000000003</v>
      </c>
      <c r="G59" s="25">
        <v>37.605400000000003</v>
      </c>
      <c r="H59" s="15">
        <v>86.784599999999998</v>
      </c>
      <c r="I59" s="25">
        <v>6.6993999999999998</v>
      </c>
      <c r="J59" s="25">
        <v>17.455400000000001</v>
      </c>
      <c r="K59" s="14">
        <v>10.7744</v>
      </c>
      <c r="L59" s="80">
        <v>100</v>
      </c>
    </row>
    <row r="60" spans="1:12" x14ac:dyDescent="0.25">
      <c r="A60" s="9" t="s">
        <v>137</v>
      </c>
      <c r="B60" s="62"/>
      <c r="C60" s="20">
        <v>50.051099999999998</v>
      </c>
      <c r="D60" s="20">
        <v>51.920999999999999</v>
      </c>
      <c r="E60" s="20">
        <v>40.819699999999997</v>
      </c>
      <c r="F60" s="20">
        <v>51.936999999999998</v>
      </c>
      <c r="G60" s="20">
        <v>84.803899999999999</v>
      </c>
      <c r="H60" s="8">
        <v>83.277699999999996</v>
      </c>
      <c r="I60" s="20">
        <v>12.542</v>
      </c>
      <c r="J60" s="20">
        <v>15.264200000000001</v>
      </c>
      <c r="K60" s="6">
        <v>10.6258</v>
      </c>
      <c r="L60" s="80">
        <v>100</v>
      </c>
    </row>
    <row r="61" spans="1:12" ht="15.75" thickBot="1" x14ac:dyDescent="0.3">
      <c r="A61" s="75" t="s">
        <v>9</v>
      </c>
      <c r="B61" s="56"/>
      <c r="C61" s="4">
        <f>(C60-C59)/C59*100</f>
        <v>11.802311945049421</v>
      </c>
      <c r="D61" s="2">
        <f t="shared" ref="D61" si="138">(D60-D59)/D59*100</f>
        <v>26.669643053187048</v>
      </c>
      <c r="E61" s="2">
        <f t="shared" ref="E61" si="139">(E60-E59)/E59*100</f>
        <v>10.946915234520453</v>
      </c>
      <c r="F61" s="2">
        <f t="shared" ref="F61" si="140">(F60-F59)/F59*100</f>
        <v>-1.771765978613236</v>
      </c>
      <c r="G61" s="2">
        <f t="shared" ref="G61" si="141">(G60-G59)/G59*100</f>
        <v>125.50990017391118</v>
      </c>
      <c r="H61" s="3">
        <f t="shared" ref="H61" si="142">(H60-H59)/H59*100</f>
        <v>-4.0409243114561821</v>
      </c>
      <c r="I61" s="2">
        <f t="shared" ref="I61" si="143">(I60-I59)/I59*100</f>
        <v>87.210794996566861</v>
      </c>
      <c r="J61" s="2">
        <f t="shared" ref="J61" si="144">(J60-J59)/J59*100</f>
        <v>-12.55313541941176</v>
      </c>
      <c r="K61" s="1">
        <f t="shared" ref="K61" si="145">(K60-K59)/K59*100</f>
        <v>-1.3791951291951299</v>
      </c>
    </row>
    <row r="62" spans="1:12" x14ac:dyDescent="0.25">
      <c r="A62" s="16" t="s">
        <v>138</v>
      </c>
      <c r="B62" s="60"/>
      <c r="C62" s="7">
        <v>68.320400000000006</v>
      </c>
      <c r="D62" s="7">
        <v>70.602999999999994</v>
      </c>
      <c r="E62" s="7">
        <v>78.597700000000003</v>
      </c>
      <c r="F62" s="7">
        <v>83.563599999999994</v>
      </c>
      <c r="G62" s="7">
        <v>77.152100000000004</v>
      </c>
      <c r="H62" s="8">
        <v>84.747100000000003</v>
      </c>
      <c r="I62" s="7">
        <v>21.1845</v>
      </c>
      <c r="J62" s="7">
        <v>55.101999999999997</v>
      </c>
      <c r="K62" s="6">
        <v>23.834800000000001</v>
      </c>
      <c r="L62" s="80">
        <v>100</v>
      </c>
    </row>
    <row r="63" spans="1:12" x14ac:dyDescent="0.25">
      <c r="A63" s="9" t="s">
        <v>139</v>
      </c>
      <c r="B63" s="62"/>
      <c r="C63" s="7">
        <v>67.347899999999996</v>
      </c>
      <c r="D63" s="7">
        <v>37.571199999999997</v>
      </c>
      <c r="E63" s="7">
        <v>65.254000000000005</v>
      </c>
      <c r="F63" s="7">
        <v>71.576700000000002</v>
      </c>
      <c r="G63" s="7">
        <v>84.477699999999999</v>
      </c>
      <c r="H63" s="8">
        <v>77.510400000000004</v>
      </c>
      <c r="I63" s="7">
        <v>39.433</v>
      </c>
      <c r="J63" s="7">
        <v>35.906199999999998</v>
      </c>
      <c r="K63" s="6">
        <v>40.9574</v>
      </c>
      <c r="L63" s="80">
        <v>120</v>
      </c>
    </row>
    <row r="64" spans="1:12" ht="15.75" thickBot="1" x14ac:dyDescent="0.3">
      <c r="A64" s="75" t="s">
        <v>9</v>
      </c>
      <c r="B64" s="56"/>
      <c r="C64" s="7">
        <f>(C63-C62)/C62*100</f>
        <v>-1.4234401437930848</v>
      </c>
      <c r="D64" s="7">
        <f t="shared" ref="D64" si="146">(D63-D62)/D62*100</f>
        <v>-46.785264082262792</v>
      </c>
      <c r="E64" s="7">
        <f t="shared" ref="E64" si="147">(E63-E62)/E62*100</f>
        <v>-16.977214345966864</v>
      </c>
      <c r="F64" s="7">
        <f t="shared" ref="F64" si="148">(F63-F62)/F62*100</f>
        <v>-14.344642882786276</v>
      </c>
      <c r="G64" s="7">
        <f t="shared" ref="G64" si="149">(G63-G62)/G62*100</f>
        <v>9.4950105052227922</v>
      </c>
      <c r="H64" s="8">
        <f t="shared" ref="H64" si="150">(H63-H62)/H62*100</f>
        <v>-8.5391712518776437</v>
      </c>
      <c r="I64" s="7">
        <f t="shared" ref="I64" si="151">(I63-I62)/I62*100</f>
        <v>86.140810498241635</v>
      </c>
      <c r="J64" s="7">
        <f t="shared" ref="J64" si="152">(J63-J62)/J62*100</f>
        <v>-34.836848027294835</v>
      </c>
      <c r="K64" s="6">
        <f t="shared" ref="K64" si="153">(K63-K62)/K62*100</f>
        <v>71.838656082702585</v>
      </c>
    </row>
    <row r="65" spans="1:12" x14ac:dyDescent="0.25">
      <c r="A65" s="16" t="s">
        <v>140</v>
      </c>
      <c r="B65" s="139" t="s">
        <v>141</v>
      </c>
      <c r="C65" s="25">
        <v>128.27340000000001</v>
      </c>
      <c r="D65" s="25">
        <v>103.30240000000001</v>
      </c>
      <c r="E65" s="25">
        <v>54.218499999999999</v>
      </c>
      <c r="F65" s="25">
        <v>105.289</v>
      </c>
      <c r="G65" s="25">
        <v>135.23910000000001</v>
      </c>
      <c r="H65" s="77"/>
      <c r="I65">
        <v>100.7355</v>
      </c>
      <c r="J65">
        <v>97.164199999999994</v>
      </c>
      <c r="K65" s="14">
        <v>137.70060000000001</v>
      </c>
      <c r="L65" s="80">
        <v>100</v>
      </c>
    </row>
    <row r="66" spans="1:12" x14ac:dyDescent="0.25">
      <c r="A66" s="9" t="s">
        <v>142</v>
      </c>
      <c r="B66" s="140"/>
      <c r="C66" s="20">
        <v>121.3188</v>
      </c>
      <c r="D66" s="20">
        <v>96.741699999999994</v>
      </c>
      <c r="E66" s="20">
        <v>84.7423</v>
      </c>
      <c r="F66" s="20">
        <v>104.9365</v>
      </c>
      <c r="G66" s="20">
        <v>127.438</v>
      </c>
      <c r="H66" s="77"/>
      <c r="I66">
        <v>102.8621</v>
      </c>
      <c r="J66">
        <v>100.88079999999999</v>
      </c>
      <c r="K66" s="6">
        <v>107.3768</v>
      </c>
      <c r="L66" s="80">
        <v>100</v>
      </c>
    </row>
    <row r="67" spans="1:12" ht="15.75" thickBot="1" x14ac:dyDescent="0.3">
      <c r="A67" s="75" t="s">
        <v>9</v>
      </c>
      <c r="B67" s="141"/>
      <c r="C67" s="4">
        <f>(C66-C65)/C65*100</f>
        <v>-5.421700835870892</v>
      </c>
      <c r="D67" s="2">
        <f t="shared" ref="D67" si="154">(D66-D65)/D65*100</f>
        <v>-6.3509657084443454</v>
      </c>
      <c r="E67" s="2">
        <f t="shared" ref="E67" si="155">(E66-E65)/E65*100</f>
        <v>56.297758145282515</v>
      </c>
      <c r="F67" s="2">
        <f t="shared" ref="F67" si="156">(F66-F65)/F65*100</f>
        <v>-0.3347928083655522</v>
      </c>
      <c r="G67" s="2">
        <f t="shared" ref="G67" si="157">(G66-G65)/G65*100</f>
        <v>-5.7683761574870029</v>
      </c>
      <c r="H67" s="3"/>
      <c r="I67" s="2">
        <f>(I66-I65)/I65*100</f>
        <v>2.1110730576609003</v>
      </c>
      <c r="J67" s="2">
        <f>(J66-J65)/J65*100</f>
        <v>3.825071374024589</v>
      </c>
      <c r="K67" s="1">
        <f>(K66-K65)/K65*100</f>
        <v>-22.021545294646504</v>
      </c>
    </row>
    <row r="68" spans="1:12" x14ac:dyDescent="0.25">
      <c r="C68" s="7"/>
      <c r="D68" s="7"/>
      <c r="E68" s="7"/>
      <c r="F68" s="7"/>
      <c r="G68" s="7"/>
      <c r="H68" s="7"/>
      <c r="I68" s="7"/>
      <c r="J68" s="7"/>
      <c r="K68" s="7"/>
    </row>
    <row r="69" spans="1:12" x14ac:dyDescent="0.25">
      <c r="C69" s="7"/>
      <c r="D69" s="7"/>
      <c r="E69" s="7"/>
      <c r="F69" s="7"/>
      <c r="G69" s="7"/>
      <c r="H69" s="7"/>
      <c r="I69" s="7"/>
      <c r="J69" s="7"/>
      <c r="K69" s="7"/>
    </row>
    <row r="70" spans="1:12" ht="15.75" thickBot="1" x14ac:dyDescent="0.3">
      <c r="C70" s="66" t="s">
        <v>39</v>
      </c>
      <c r="D70" s="66" t="s">
        <v>38</v>
      </c>
      <c r="E70" s="66" t="s">
        <v>37</v>
      </c>
      <c r="F70" s="66" t="s">
        <v>36</v>
      </c>
      <c r="G70" s="66" t="s">
        <v>35</v>
      </c>
      <c r="H70" s="67" t="s">
        <v>34</v>
      </c>
      <c r="I70" s="66" t="s">
        <v>33</v>
      </c>
      <c r="J70" s="66" t="s">
        <v>32</v>
      </c>
      <c r="K70" s="51" t="s">
        <v>31</v>
      </c>
    </row>
    <row r="71" spans="1:12" ht="15.75" thickTop="1" x14ac:dyDescent="0.25">
      <c r="B71" s="16" t="s">
        <v>5</v>
      </c>
      <c r="C71" s="26">
        <f>AVERAGE(C65,C62,C59,C56,C53,C50,C47,C44,C41,C38,C35,C32,C29,C26,C23,C17,C14,C11,C8,C2)</f>
        <v>81.883285000000001</v>
      </c>
      <c r="D71" s="25">
        <f t="shared" ref="D71:K71" si="158">AVERAGE(D65,D62,D59,D56,D53,D50,D47,D44,D41,D38,D35,D32,D29,D26,D23,D17,D14,D11,D8,D2)</f>
        <v>69.833563157894744</v>
      </c>
      <c r="E71" s="25">
        <f t="shared" si="158"/>
        <v>52.568605263157885</v>
      </c>
      <c r="F71" s="25">
        <f t="shared" si="158"/>
        <v>59.863919999999993</v>
      </c>
      <c r="G71" s="25">
        <f t="shared" si="158"/>
        <v>82.397925000000001</v>
      </c>
      <c r="H71" s="15">
        <f t="shared" si="158"/>
        <v>86.535600000000002</v>
      </c>
      <c r="I71" s="25">
        <f t="shared" si="158"/>
        <v>35.664394736842105</v>
      </c>
      <c r="J71" s="25">
        <f t="shared" si="158"/>
        <v>41.908570588235285</v>
      </c>
      <c r="K71" s="14">
        <f t="shared" si="158"/>
        <v>36.208236842105258</v>
      </c>
    </row>
    <row r="72" spans="1:12" x14ac:dyDescent="0.25">
      <c r="B72" s="9" t="s">
        <v>4</v>
      </c>
      <c r="C72" s="22">
        <f t="shared" ref="C72:K72" si="159">AVERAGE(C66,C63,C60,C57,C54,C51,C48,C45,C42,C39,C36,C33,C30,C27,C24,C18,C15,C12,C9,C3)</f>
        <v>89.713989999999995</v>
      </c>
      <c r="D72" s="20">
        <f t="shared" si="159"/>
        <v>71.173631578947365</v>
      </c>
      <c r="E72" s="20">
        <f t="shared" si="159"/>
        <v>55.305647368421049</v>
      </c>
      <c r="F72" s="20">
        <f t="shared" si="159"/>
        <v>60.592489999999998</v>
      </c>
      <c r="G72" s="20">
        <f t="shared" si="159"/>
        <v>100.20632500000001</v>
      </c>
      <c r="H72" s="8">
        <f t="shared" si="159"/>
        <v>89.74924210526315</v>
      </c>
      <c r="I72" s="20">
        <f t="shared" si="159"/>
        <v>46.024636842105267</v>
      </c>
      <c r="J72" s="20">
        <f t="shared" si="159"/>
        <v>39.186094117647052</v>
      </c>
      <c r="K72" s="6">
        <f t="shared" si="159"/>
        <v>46.699610526315794</v>
      </c>
    </row>
    <row r="73" spans="1:12" x14ac:dyDescent="0.25">
      <c r="B73" s="13" t="s">
        <v>3</v>
      </c>
      <c r="C73" s="23">
        <f>(C72-C71)/C71*100</f>
        <v>9.5632521338146059</v>
      </c>
      <c r="D73" s="11">
        <f t="shared" ref="D73" si="160">(D72-D71)/D71*100</f>
        <v>1.9189460775797818</v>
      </c>
      <c r="E73" s="11">
        <f t="shared" ref="E73" si="161">(E72-E71)/E71*100</f>
        <v>5.206609708516253</v>
      </c>
      <c r="F73" s="11">
        <f t="shared" ref="F73" si="162">(F72-F71)/F71*100</f>
        <v>1.2170435881913595</v>
      </c>
      <c r="G73" s="11">
        <f t="shared" ref="G73" si="163">(G72-G71)/G71*100</f>
        <v>21.612680173681564</v>
      </c>
      <c r="H73" s="12"/>
      <c r="I73" s="11">
        <f>(I72-I71)/I71*100</f>
        <v>29.049258179505294</v>
      </c>
      <c r="J73" s="11">
        <f>(J72-J71)/J71*100</f>
        <v>-6.4962284143198534</v>
      </c>
      <c r="K73" s="10">
        <f>(K72-K71)/K71*100</f>
        <v>28.975102350221306</v>
      </c>
    </row>
    <row r="74" spans="1:12" x14ac:dyDescent="0.25">
      <c r="B74" s="9" t="s">
        <v>2</v>
      </c>
      <c r="C74" s="22">
        <f>_xlfn.STDEV.S(C65,C62,C59,C56,C53,C50,C47,C44,C41,C38,C35,C32,C29,C26,C23,C20,C17,C14,C11,C8,C2)</f>
        <v>20.542238184440492</v>
      </c>
      <c r="D74" s="20">
        <f t="shared" ref="D74:K74" si="164">_xlfn.STDEV.S(D65,D62,D59,D56,D53,D50,D47,D44,D41,D38,D35,D32,D29,D26,D23,D20,D17,D14,D11,D8,D2)</f>
        <v>18.099984957827413</v>
      </c>
      <c r="E74" s="20">
        <f t="shared" si="164"/>
        <v>16.764791965082683</v>
      </c>
      <c r="F74" s="20">
        <f t="shared" si="164"/>
        <v>21.253122783791152</v>
      </c>
      <c r="G74" s="20">
        <f t="shared" si="164"/>
        <v>25.944982244903048</v>
      </c>
      <c r="H74" s="8">
        <f t="shared" si="164"/>
        <v>16.976668539197018</v>
      </c>
      <c r="I74" s="20">
        <f t="shared" si="164"/>
        <v>21.460683503493808</v>
      </c>
      <c r="J74" s="20">
        <f t="shared" si="164"/>
        <v>21.16926582196573</v>
      </c>
      <c r="K74" s="6">
        <f t="shared" si="164"/>
        <v>26.796705545161807</v>
      </c>
    </row>
    <row r="75" spans="1:12" x14ac:dyDescent="0.25">
      <c r="B75" s="9" t="s">
        <v>1</v>
      </c>
      <c r="C75" s="22">
        <f t="shared" ref="C75:K75" si="165">_xlfn.STDEV.S(C66,C63,C60,C57,C54,C51,C48,C45,C42,C39,C36,C33,C30,C27,C24,C21,C18,C15,C12,C9,C3)</f>
        <v>20.563952583730259</v>
      </c>
      <c r="D75" s="20">
        <f t="shared" si="165"/>
        <v>24.186173839049783</v>
      </c>
      <c r="E75" s="20">
        <f t="shared" si="165"/>
        <v>18.755638703585813</v>
      </c>
      <c r="F75" s="20">
        <f t="shared" si="165"/>
        <v>17.952065226438023</v>
      </c>
      <c r="G75" s="20">
        <f t="shared" si="165"/>
        <v>25.469345841866808</v>
      </c>
      <c r="H75" s="8">
        <f t="shared" si="165"/>
        <v>21.122206285360999</v>
      </c>
      <c r="I75" s="20">
        <f t="shared" si="165"/>
        <v>20.920677668692804</v>
      </c>
      <c r="J75" s="20">
        <f t="shared" si="165"/>
        <v>21.516645157098051</v>
      </c>
      <c r="K75" s="6">
        <f t="shared" si="165"/>
        <v>22.163448217475334</v>
      </c>
    </row>
    <row r="76" spans="1:12" ht="15.75" thickBot="1" x14ac:dyDescent="0.3">
      <c r="B76" s="5" t="s">
        <v>0</v>
      </c>
      <c r="C76" s="4">
        <f t="shared" ref="C76:K76" si="166">_xlfn.STDEV.S(C67,C64,C61,C58,C55,C52,C49,C46,C43,C40,C37,C34,C31,C28,C25,C22,C19,C16,C13,C10,C4)</f>
        <v>19.166624307161644</v>
      </c>
      <c r="D76" s="2">
        <f t="shared" si="166"/>
        <v>27.991453769916028</v>
      </c>
      <c r="E76" s="2">
        <f t="shared" si="166"/>
        <v>24.952118241263566</v>
      </c>
      <c r="F76" s="2">
        <f t="shared" si="166"/>
        <v>19.639254464908088</v>
      </c>
      <c r="G76" s="2">
        <f t="shared" si="166"/>
        <v>38.760040462140346</v>
      </c>
      <c r="H76" s="3">
        <f t="shared" si="166"/>
        <v>18.177050136400428</v>
      </c>
      <c r="I76" s="2">
        <f t="shared" si="166"/>
        <v>64.408032215683221</v>
      </c>
      <c r="J76" s="2">
        <f t="shared" si="166"/>
        <v>24.080602180599598</v>
      </c>
      <c r="K76" s="1">
        <f t="shared" si="166"/>
        <v>75.023172700739451</v>
      </c>
    </row>
    <row r="84" ht="60" customHeight="1" x14ac:dyDescent="0.25"/>
    <row r="108" ht="15" customHeight="1" x14ac:dyDescent="0.25"/>
  </sheetData>
  <mergeCells count="10">
    <mergeCell ref="B5:B7"/>
    <mergeCell ref="B20:B22"/>
    <mergeCell ref="B23:B25"/>
    <mergeCell ref="B26:B28"/>
    <mergeCell ref="B32:B34"/>
    <mergeCell ref="B44:B46"/>
    <mergeCell ref="B47:B49"/>
    <mergeCell ref="B50:B52"/>
    <mergeCell ref="B56:B58"/>
    <mergeCell ref="B65:B67"/>
  </mergeCells>
  <conditionalFormatting sqref="M21:M22 O21:AC21 AA20">
    <cfRule type="colorScale" priority="7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70:AO70 AA67:AO67 AA64:AO64 AA61:AO61 AA58:AO58 AA55:AO55 AA52:AO52 AA49:AO49 AA46:AO46 AA43:AO43 AA40:AO40 AA37:AO37 AA34:AO34 AA31:AO31 AA28:AO28 AA25:AO25 AA22:AO22 AA19:AO19 AA16:AO16 AA13:AO13 AA10:AO10">
    <cfRule type="colorScale" priority="6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A7:AO7 AA4:AO4">
    <cfRule type="colorScale" priority="6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P7:BD7 AP4:BD4">
    <cfRule type="colorScale" priority="6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:K4 C7:K7">
    <cfRule type="colorScale" priority="5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P70:BD70 AP67:BD67 AP64:BD64 AP61:BD61 AP58:BD58 AP55:BD55 AP52:BD52 AP49:BD49 AP46:BD46 AP43:BD43 AP40:BD40 AP37:BD37 AP34:BD34 AP31:BD31 AP28:BD28 AP25:BD25 AP22:BD22 AP19:BD19 AP16:BD16 AP13:BD13 AP10:BD10">
    <cfRule type="colorScale" priority="6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0:K10">
    <cfRule type="colorScale" priority="2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3:K13">
    <cfRule type="colorScale" priority="2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6:K16">
    <cfRule type="colorScale" priority="2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19:K19">
    <cfRule type="colorScale" priority="1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2:K22">
    <cfRule type="colorScale" priority="1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5:K25">
    <cfRule type="colorScale" priority="1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28:K28">
    <cfRule type="colorScale" priority="1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1:K31">
    <cfRule type="colorScale" priority="1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4:K34">
    <cfRule type="colorScale" priority="1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37:K37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0:K40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3:K43">
    <cfRule type="colorScale" priority="10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6:K46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49:K49">
    <cfRule type="colorScale" priority="8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2:K52">
    <cfRule type="colorScale" priority="7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5:K55">
    <cfRule type="colorScale" priority="6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58:K58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1:K6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4:K64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67:K67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C73:K7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9"/>
  <sheetViews>
    <sheetView tabSelected="1" topLeftCell="D10" workbookViewId="0">
      <selection activeCell="B1" sqref="B1:L4"/>
    </sheetView>
  </sheetViews>
  <sheetFormatPr defaultRowHeight="15" x14ac:dyDescent="0.25"/>
  <cols>
    <col min="2" max="2" width="23.28515625" customWidth="1"/>
    <col min="14" max="14" width="24.140625" customWidth="1"/>
    <col min="26" max="26" width="19.5703125" customWidth="1"/>
    <col min="38" max="38" width="19.42578125" customWidth="1"/>
  </cols>
  <sheetData>
    <row r="1" spans="1:47" ht="21" x14ac:dyDescent="0.35">
      <c r="B1" s="81" t="s">
        <v>6</v>
      </c>
      <c r="N1" s="81" t="s">
        <v>144</v>
      </c>
      <c r="Z1" s="81" t="s">
        <v>145</v>
      </c>
      <c r="AL1" s="81" t="s">
        <v>8</v>
      </c>
    </row>
    <row r="2" spans="1:47" ht="21" x14ac:dyDescent="0.35">
      <c r="B2" s="81"/>
    </row>
    <row r="3" spans="1:47" ht="18.75" x14ac:dyDescent="0.3">
      <c r="B3" s="82" t="s">
        <v>146</v>
      </c>
      <c r="N3" s="82" t="s">
        <v>146</v>
      </c>
      <c r="Z3" s="82" t="s">
        <v>146</v>
      </c>
      <c r="AL3" s="82" t="s">
        <v>146</v>
      </c>
    </row>
    <row r="4" spans="1:47" ht="15.75" thickBot="1" x14ac:dyDescent="0.3">
      <c r="A4" s="21"/>
      <c r="B4" s="48" t="s">
        <v>83</v>
      </c>
      <c r="C4" s="66" t="s">
        <v>39</v>
      </c>
      <c r="D4" s="66" t="s">
        <v>38</v>
      </c>
      <c r="E4" s="66" t="s">
        <v>37</v>
      </c>
      <c r="F4" s="66" t="s">
        <v>36</v>
      </c>
      <c r="G4" s="66" t="s">
        <v>35</v>
      </c>
      <c r="H4" s="67" t="s">
        <v>34</v>
      </c>
      <c r="I4" s="66" t="s">
        <v>33</v>
      </c>
      <c r="J4" s="66" t="s">
        <v>32</v>
      </c>
      <c r="K4" s="51" t="s">
        <v>31</v>
      </c>
      <c r="L4" s="83"/>
      <c r="M4" s="54"/>
      <c r="N4" s="48" t="s">
        <v>41</v>
      </c>
      <c r="O4" s="44" t="s">
        <v>39</v>
      </c>
      <c r="P4" s="44" t="s">
        <v>38</v>
      </c>
      <c r="Q4" s="44" t="s">
        <v>37</v>
      </c>
      <c r="R4" s="44" t="s">
        <v>36</v>
      </c>
      <c r="S4" s="44" t="s">
        <v>35</v>
      </c>
      <c r="T4" s="45" t="s">
        <v>34</v>
      </c>
      <c r="U4" s="44" t="s">
        <v>33</v>
      </c>
      <c r="V4" s="44" t="s">
        <v>32</v>
      </c>
      <c r="W4" s="43" t="s">
        <v>31</v>
      </c>
      <c r="X4" s="83"/>
      <c r="Y4" s="54"/>
      <c r="Z4" s="84" t="s">
        <v>41</v>
      </c>
      <c r="AA4" s="85" t="s">
        <v>39</v>
      </c>
      <c r="AB4" s="85" t="s">
        <v>38</v>
      </c>
      <c r="AC4" s="85" t="s">
        <v>37</v>
      </c>
      <c r="AD4" s="85" t="s">
        <v>36</v>
      </c>
      <c r="AE4" s="85" t="s">
        <v>35</v>
      </c>
      <c r="AF4" s="85" t="s">
        <v>34</v>
      </c>
      <c r="AG4" s="85" t="s">
        <v>33</v>
      </c>
      <c r="AH4" s="85" t="s">
        <v>32</v>
      </c>
      <c r="AI4" s="86" t="s">
        <v>31</v>
      </c>
      <c r="AJ4" s="83"/>
      <c r="AK4" s="83"/>
      <c r="AL4" s="48" t="s">
        <v>41</v>
      </c>
      <c r="AM4" s="87" t="s">
        <v>39</v>
      </c>
      <c r="AN4" s="87" t="s">
        <v>38</v>
      </c>
      <c r="AO4" s="87" t="s">
        <v>37</v>
      </c>
      <c r="AP4" s="87" t="s">
        <v>36</v>
      </c>
      <c r="AQ4" s="87" t="s">
        <v>35</v>
      </c>
      <c r="AR4" s="88" t="s">
        <v>34</v>
      </c>
      <c r="AS4" s="87" t="s">
        <v>33</v>
      </c>
      <c r="AT4" s="87" t="s">
        <v>32</v>
      </c>
      <c r="AU4" s="89" t="s">
        <v>31</v>
      </c>
    </row>
    <row r="5" spans="1:47" ht="16.5" thickTop="1" thickBot="1" x14ac:dyDescent="0.3">
      <c r="A5" s="21"/>
      <c r="B5" s="39" t="s">
        <v>85</v>
      </c>
      <c r="C5">
        <v>73.483999999999995</v>
      </c>
      <c r="D5">
        <v>59.110799999999998</v>
      </c>
      <c r="E5">
        <v>37.503300000000003</v>
      </c>
      <c r="F5">
        <v>43.5456</v>
      </c>
      <c r="G5">
        <v>72.793999999999997</v>
      </c>
      <c r="H5">
        <v>74.733400000000003</v>
      </c>
      <c r="I5">
        <v>38.5488</v>
      </c>
      <c r="J5">
        <v>25.147400000000001</v>
      </c>
      <c r="K5" s="68">
        <v>23.402100000000001</v>
      </c>
      <c r="L5" s="83"/>
      <c r="M5" s="54"/>
      <c r="N5" s="21" t="s">
        <v>155</v>
      </c>
      <c r="O5" s="7">
        <v>91.352400000000003</v>
      </c>
      <c r="P5" s="7">
        <v>89.106700000000004</v>
      </c>
      <c r="Q5" s="7">
        <v>56.889200000000002</v>
      </c>
      <c r="R5" s="7">
        <v>60.131700000000002</v>
      </c>
      <c r="S5" s="7">
        <v>70.891099999999994</v>
      </c>
      <c r="T5" s="40">
        <v>66.015900000000002</v>
      </c>
      <c r="U5" s="7">
        <v>67.820899999999995</v>
      </c>
      <c r="V5" s="7">
        <v>52.083300000000001</v>
      </c>
      <c r="W5" s="39">
        <v>50.945900000000002</v>
      </c>
      <c r="X5" s="83"/>
      <c r="Y5" s="54"/>
      <c r="Z5" s="9" t="s">
        <v>42</v>
      </c>
      <c r="AA5" s="7">
        <v>111.68</v>
      </c>
      <c r="AB5" s="7">
        <v>104.24079999999999</v>
      </c>
      <c r="AC5" s="7">
        <v>91.819199999999995</v>
      </c>
      <c r="AD5" s="7">
        <v>90.759299999999996</v>
      </c>
      <c r="AE5" s="7">
        <v>103.0004</v>
      </c>
      <c r="AF5" s="40">
        <v>100.1477</v>
      </c>
      <c r="AG5" s="7">
        <v>73.668000000000006</v>
      </c>
      <c r="AH5" s="7">
        <v>99.748800000000003</v>
      </c>
      <c r="AI5" s="39">
        <v>92.357699999999994</v>
      </c>
      <c r="AJ5" s="83"/>
      <c r="AK5" s="54"/>
      <c r="AL5" s="68" t="s">
        <v>30</v>
      </c>
      <c r="AM5" s="115">
        <v>71.351399999999998</v>
      </c>
      <c r="AN5" s="79">
        <v>51.518099999999997</v>
      </c>
      <c r="AO5" s="79">
        <v>83.254199999999997</v>
      </c>
      <c r="AP5" s="79">
        <v>63.613700000000001</v>
      </c>
      <c r="AQ5" s="79">
        <v>51.439100000000003</v>
      </c>
      <c r="AR5" s="79">
        <v>110.2041</v>
      </c>
      <c r="AS5" s="79">
        <v>21.853400000000001</v>
      </c>
      <c r="AT5" s="79">
        <v>62.011800000000001</v>
      </c>
      <c r="AU5" s="30">
        <v>27.086200000000002</v>
      </c>
    </row>
    <row r="6" spans="1:47" ht="15.75" thickTop="1" x14ac:dyDescent="0.25">
      <c r="A6" s="21"/>
      <c r="B6" s="6" t="s">
        <v>91</v>
      </c>
      <c r="C6">
        <v>116.2384</v>
      </c>
      <c r="D6">
        <v>88.290499999999994</v>
      </c>
      <c r="E6">
        <v>48.686799999999998</v>
      </c>
      <c r="F6">
        <v>50.650500000000001</v>
      </c>
      <c r="G6">
        <v>86.874700000000004</v>
      </c>
      <c r="H6">
        <v>85.5535</v>
      </c>
      <c r="I6">
        <v>19.691299999999998</v>
      </c>
      <c r="J6">
        <v>24.272600000000001</v>
      </c>
      <c r="K6" s="21">
        <v>20.709399999999999</v>
      </c>
      <c r="L6" s="83"/>
      <c r="M6" s="21"/>
      <c r="N6" s="21" t="s">
        <v>157</v>
      </c>
      <c r="P6">
        <v>54.377899999999997</v>
      </c>
      <c r="Q6">
        <v>104.5073</v>
      </c>
      <c r="R6">
        <v>53.816099999999999</v>
      </c>
      <c r="S6">
        <v>70.792500000000004</v>
      </c>
      <c r="T6">
        <v>95.459800000000001</v>
      </c>
      <c r="U6">
        <v>30.245200000000001</v>
      </c>
      <c r="V6">
        <v>20.547999999999998</v>
      </c>
      <c r="W6" s="21">
        <v>28.7118</v>
      </c>
      <c r="X6" s="83"/>
      <c r="Y6" s="54"/>
      <c r="Z6" s="9" t="s">
        <v>44</v>
      </c>
      <c r="AA6" s="7">
        <v>60.966500000000003</v>
      </c>
      <c r="AB6" s="7">
        <v>69.037499999999994</v>
      </c>
      <c r="AC6" s="7">
        <v>61.208199999999998</v>
      </c>
      <c r="AD6" s="7">
        <v>70.067400000000006</v>
      </c>
      <c r="AE6" s="7">
        <v>70.277799999999999</v>
      </c>
      <c r="AF6" s="8">
        <v>77.037800000000004</v>
      </c>
      <c r="AG6" s="7">
        <v>61.9345</v>
      </c>
      <c r="AH6" s="7">
        <v>63.9846</v>
      </c>
      <c r="AI6" s="39">
        <v>64.237099999999998</v>
      </c>
      <c r="AJ6" s="83"/>
      <c r="AK6" s="54"/>
      <c r="AL6" s="21" t="s">
        <v>28</v>
      </c>
      <c r="AM6" s="116">
        <v>87.133799999999994</v>
      </c>
      <c r="AN6" s="65">
        <v>62.895299999999999</v>
      </c>
      <c r="AO6" s="65">
        <v>51.743699999999997</v>
      </c>
      <c r="AP6" s="65">
        <v>44.797199999999997</v>
      </c>
      <c r="AQ6" s="65">
        <v>114.87090000000001</v>
      </c>
      <c r="AR6" s="65">
        <v>89.143799999999999</v>
      </c>
      <c r="AS6" s="65">
        <v>51.014800000000001</v>
      </c>
      <c r="AT6" s="65">
        <v>83.498900000000006</v>
      </c>
      <c r="AU6" s="21">
        <v>40.406799999999997</v>
      </c>
    </row>
    <row r="7" spans="1:47" ht="15.75" thickBot="1" x14ac:dyDescent="0.3">
      <c r="A7" s="21"/>
      <c r="B7" s="6" t="s">
        <v>93</v>
      </c>
      <c r="C7">
        <v>74.911000000000001</v>
      </c>
      <c r="D7">
        <v>76.343999999999994</v>
      </c>
      <c r="E7">
        <v>41.953800000000001</v>
      </c>
      <c r="F7">
        <v>36.026299999999999</v>
      </c>
      <c r="G7">
        <v>81.680499999999995</v>
      </c>
      <c r="H7">
        <v>58.692300000000003</v>
      </c>
      <c r="I7">
        <v>17.361799999999999</v>
      </c>
      <c r="J7">
        <v>23.148399999999999</v>
      </c>
      <c r="K7" s="21">
        <v>23.0657</v>
      </c>
      <c r="L7" s="83"/>
      <c r="M7" s="21"/>
      <c r="N7" s="21" t="s">
        <v>53</v>
      </c>
      <c r="O7">
        <v>57.364600000000003</v>
      </c>
      <c r="P7">
        <v>74.200900000000004</v>
      </c>
      <c r="Q7">
        <v>31.7666</v>
      </c>
      <c r="R7">
        <v>49.228099999999998</v>
      </c>
      <c r="S7">
        <v>84.234999999999999</v>
      </c>
      <c r="T7">
        <v>77.161500000000004</v>
      </c>
      <c r="U7">
        <v>58.445399999999999</v>
      </c>
      <c r="V7">
        <v>53.446599999999997</v>
      </c>
      <c r="W7" s="21">
        <v>58.775799999999997</v>
      </c>
      <c r="X7" s="83"/>
      <c r="Y7" s="54"/>
      <c r="Z7" s="32" t="s">
        <v>46</v>
      </c>
      <c r="AA7" s="7">
        <v>104.259</v>
      </c>
      <c r="AB7" s="7">
        <v>94.660399999999996</v>
      </c>
      <c r="AC7" s="7">
        <v>128.62610000000001</v>
      </c>
      <c r="AD7" s="7">
        <v>95.844999999999999</v>
      </c>
      <c r="AE7" s="7">
        <v>111.65170000000001</v>
      </c>
      <c r="AF7" s="8">
        <v>121.0645</v>
      </c>
      <c r="AG7" s="7">
        <v>85.345100000000002</v>
      </c>
      <c r="AH7" s="7">
        <v>110.46429999999999</v>
      </c>
      <c r="AI7" s="6">
        <v>90.243099999999998</v>
      </c>
      <c r="AJ7" s="83"/>
      <c r="AK7" s="54"/>
      <c r="AL7" s="21" t="s">
        <v>26</v>
      </c>
      <c r="AM7" s="116">
        <v>108.36969999999999</v>
      </c>
      <c r="AN7" s="65">
        <v>43.654899999999998</v>
      </c>
      <c r="AO7" s="65">
        <v>43.118000000000002</v>
      </c>
      <c r="AP7" s="65">
        <v>49.308700000000002</v>
      </c>
      <c r="AQ7" s="65">
        <v>51.259900000000002</v>
      </c>
      <c r="AR7" s="65">
        <v>71.7393</v>
      </c>
      <c r="AS7" s="65">
        <v>19.639700000000001</v>
      </c>
      <c r="AT7" s="65">
        <v>21.667899999999999</v>
      </c>
      <c r="AU7" s="21">
        <v>25.677499999999998</v>
      </c>
    </row>
    <row r="8" spans="1:47" ht="15.75" x14ac:dyDescent="0.25">
      <c r="A8" s="21"/>
      <c r="B8" s="6" t="s">
        <v>95</v>
      </c>
      <c r="C8">
        <v>91.984099999999998</v>
      </c>
      <c r="D8">
        <v>64.248000000000005</v>
      </c>
      <c r="E8">
        <v>34.708199999999998</v>
      </c>
      <c r="F8">
        <v>36.951000000000001</v>
      </c>
      <c r="G8">
        <v>57.674900000000001</v>
      </c>
      <c r="H8">
        <v>78.815899999999999</v>
      </c>
      <c r="I8">
        <v>39.657899999999998</v>
      </c>
      <c r="J8">
        <v>38.858899999999998</v>
      </c>
      <c r="K8" s="21">
        <v>31.787800000000001</v>
      </c>
      <c r="L8" s="83"/>
      <c r="M8" s="21"/>
      <c r="N8" s="21" t="s">
        <v>55</v>
      </c>
      <c r="O8">
        <v>39.881799999999998</v>
      </c>
      <c r="P8">
        <v>29.0471</v>
      </c>
      <c r="Q8">
        <v>77.510300000000001</v>
      </c>
      <c r="R8">
        <v>32.719299999999997</v>
      </c>
      <c r="S8">
        <v>104.9813</v>
      </c>
      <c r="T8">
        <v>54.928100000000001</v>
      </c>
      <c r="U8">
        <v>29.811299999999999</v>
      </c>
      <c r="V8">
        <v>24.047799999999999</v>
      </c>
      <c r="W8" s="21">
        <v>32.491</v>
      </c>
      <c r="X8" s="83"/>
      <c r="Z8" s="90" t="s">
        <v>147</v>
      </c>
      <c r="AA8" s="91">
        <f t="shared" ref="AA8:AI8" si="0">AVERAGE(AA5:AA7)</f>
        <v>92.301833333333335</v>
      </c>
      <c r="AB8" s="91">
        <f t="shared" si="0"/>
        <v>89.312899999999999</v>
      </c>
      <c r="AC8" s="91">
        <f t="shared" si="0"/>
        <v>93.884500000000003</v>
      </c>
      <c r="AD8" s="91">
        <f t="shared" si="0"/>
        <v>85.557233333333329</v>
      </c>
      <c r="AE8" s="91">
        <f t="shared" si="0"/>
        <v>94.976633333333325</v>
      </c>
      <c r="AF8" s="91">
        <f t="shared" si="0"/>
        <v>99.416666666666671</v>
      </c>
      <c r="AG8" s="91">
        <f t="shared" si="0"/>
        <v>73.649200000000008</v>
      </c>
      <c r="AH8" s="91">
        <f t="shared" si="0"/>
        <v>91.399233333333328</v>
      </c>
      <c r="AI8" s="91">
        <f t="shared" si="0"/>
        <v>82.279299999999992</v>
      </c>
      <c r="AJ8" s="83"/>
      <c r="AK8" s="54"/>
      <c r="AL8" s="21" t="s">
        <v>24</v>
      </c>
      <c r="AM8" s="116">
        <v>75.739699999999999</v>
      </c>
      <c r="AN8" s="65">
        <v>69.052499999999995</v>
      </c>
      <c r="AO8" s="65">
        <v>71.6541</v>
      </c>
      <c r="AP8" s="65">
        <v>69.260999999999996</v>
      </c>
      <c r="AQ8" s="65">
        <v>68.9923</v>
      </c>
      <c r="AR8" s="65">
        <v>58.645299999999999</v>
      </c>
      <c r="AS8" s="65">
        <v>49.2485</v>
      </c>
      <c r="AT8" s="65">
        <v>52.94</v>
      </c>
      <c r="AU8" s="21">
        <v>41.504100000000001</v>
      </c>
    </row>
    <row r="9" spans="1:47" ht="15.75" x14ac:dyDescent="0.25">
      <c r="A9" s="21"/>
      <c r="B9" s="6" t="s">
        <v>97</v>
      </c>
      <c r="C9">
        <v>74.655799999999999</v>
      </c>
      <c r="D9">
        <v>62.169199999999996</v>
      </c>
      <c r="E9">
        <v>72.028099999999995</v>
      </c>
      <c r="F9">
        <v>43.251399999999997</v>
      </c>
      <c r="G9">
        <v>90.993700000000004</v>
      </c>
      <c r="H9">
        <v>82.939099999999996</v>
      </c>
      <c r="I9">
        <v>31.314399999999999</v>
      </c>
      <c r="J9">
        <v>36.404000000000003</v>
      </c>
      <c r="K9" s="21">
        <v>33.223799999999997</v>
      </c>
      <c r="L9" s="83"/>
      <c r="M9" s="21"/>
      <c r="N9" s="9" t="s">
        <v>57</v>
      </c>
      <c r="O9">
        <v>86.484800000000007</v>
      </c>
      <c r="P9">
        <v>149.56290000000001</v>
      </c>
      <c r="Q9">
        <v>94.534499999999994</v>
      </c>
      <c r="R9">
        <v>160.5085</v>
      </c>
      <c r="S9">
        <v>82.293199999999999</v>
      </c>
      <c r="T9">
        <v>88.499200000000002</v>
      </c>
      <c r="U9">
        <v>36.052100000000003</v>
      </c>
      <c r="V9">
        <v>40.676900000000003</v>
      </c>
      <c r="W9" s="21">
        <v>58.943100000000001</v>
      </c>
      <c r="X9" s="83"/>
      <c r="Z9" s="90" t="s">
        <v>148</v>
      </c>
      <c r="AA9" s="91">
        <f t="shared" ref="AA9:AI9" si="1">_xlfn.STDEV.S(AA5:AA7)</f>
        <v>27.389690516384693</v>
      </c>
      <c r="AB9" s="91">
        <f t="shared" si="1"/>
        <v>18.200684050606355</v>
      </c>
      <c r="AC9" s="91">
        <f t="shared" si="1"/>
        <v>33.756368409086889</v>
      </c>
      <c r="AD9" s="91">
        <f t="shared" si="1"/>
        <v>13.653471669994239</v>
      </c>
      <c r="AE9" s="91">
        <f t="shared" si="1"/>
        <v>21.822821172876218</v>
      </c>
      <c r="AF9" s="91">
        <f t="shared" si="1"/>
        <v>22.02245185085745</v>
      </c>
      <c r="AG9" s="91">
        <f t="shared" si="1"/>
        <v>11.705311323070344</v>
      </c>
      <c r="AH9" s="91">
        <f t="shared" si="1"/>
        <v>24.338797744821637</v>
      </c>
      <c r="AI9" s="91">
        <f t="shared" si="1"/>
        <v>15.660734941885684</v>
      </c>
      <c r="AJ9" s="83"/>
      <c r="AK9" s="54"/>
      <c r="AL9" s="21" t="s">
        <v>22</v>
      </c>
      <c r="AM9" s="116">
        <v>35.7288</v>
      </c>
      <c r="AN9" s="65"/>
      <c r="AO9" s="65">
        <v>36.276000000000003</v>
      </c>
      <c r="AP9" s="65"/>
      <c r="AQ9" s="65">
        <v>77.994100000000003</v>
      </c>
      <c r="AR9" s="65">
        <v>106.06019999999999</v>
      </c>
      <c r="AS9" s="65">
        <v>19.2409</v>
      </c>
      <c r="AT9" s="65">
        <v>22.804200000000002</v>
      </c>
      <c r="AU9" s="21">
        <v>23.2516</v>
      </c>
    </row>
    <row r="10" spans="1:47" ht="15.75" x14ac:dyDescent="0.25">
      <c r="A10" s="21"/>
      <c r="B10" s="6" t="s">
        <v>103</v>
      </c>
      <c r="C10">
        <v>88.703900000000004</v>
      </c>
      <c r="D10">
        <v>58.934899999999999</v>
      </c>
      <c r="E10">
        <v>47.991100000000003</v>
      </c>
      <c r="F10">
        <v>63.007599999999996</v>
      </c>
      <c r="G10">
        <v>88.419799999999995</v>
      </c>
      <c r="H10">
        <v>98.868399999999994</v>
      </c>
      <c r="I10">
        <v>65.5364</v>
      </c>
      <c r="J10">
        <v>83.483400000000003</v>
      </c>
      <c r="K10" s="21">
        <v>69.612399999999994</v>
      </c>
      <c r="L10" s="83"/>
      <c r="M10" s="21"/>
      <c r="N10" s="9" t="s">
        <v>60</v>
      </c>
      <c r="O10">
        <v>98.987300000000005</v>
      </c>
      <c r="P10">
        <v>54.439</v>
      </c>
      <c r="Q10">
        <v>111.43810000000001</v>
      </c>
      <c r="R10">
        <v>79.860600000000005</v>
      </c>
      <c r="S10">
        <v>53.509500000000003</v>
      </c>
      <c r="T10">
        <v>102.5753</v>
      </c>
      <c r="U10">
        <v>87.430099999999996</v>
      </c>
      <c r="V10">
        <v>89.564700000000002</v>
      </c>
      <c r="W10" s="21">
        <v>48.865900000000003</v>
      </c>
      <c r="X10" s="83"/>
      <c r="Z10" s="90" t="s">
        <v>149</v>
      </c>
      <c r="AA10" s="92">
        <f t="shared" ref="AA10:AI10" si="2">COUNT(AA5:AA7)</f>
        <v>3</v>
      </c>
      <c r="AB10" s="92">
        <f t="shared" si="2"/>
        <v>3</v>
      </c>
      <c r="AC10" s="92">
        <f t="shared" si="2"/>
        <v>3</v>
      </c>
      <c r="AD10" s="92">
        <f t="shared" si="2"/>
        <v>3</v>
      </c>
      <c r="AE10" s="92">
        <f t="shared" si="2"/>
        <v>3</v>
      </c>
      <c r="AF10" s="92">
        <f t="shared" si="2"/>
        <v>3</v>
      </c>
      <c r="AG10" s="92">
        <f t="shared" si="2"/>
        <v>3</v>
      </c>
      <c r="AH10" s="92">
        <f t="shared" si="2"/>
        <v>3</v>
      </c>
      <c r="AI10" s="92">
        <f t="shared" si="2"/>
        <v>3</v>
      </c>
      <c r="AJ10" s="83"/>
      <c r="AK10" s="54"/>
      <c r="AL10" s="21" t="s">
        <v>19</v>
      </c>
      <c r="AM10" s="116">
        <v>105.1707</v>
      </c>
      <c r="AN10" s="65">
        <v>61.675800000000002</v>
      </c>
      <c r="AO10" s="65">
        <v>62.3996</v>
      </c>
      <c r="AP10" s="65">
        <v>64.165599999999998</v>
      </c>
      <c r="AQ10" s="65">
        <v>101.78189999999999</v>
      </c>
      <c r="AR10" s="65">
        <v>49.930100000000003</v>
      </c>
      <c r="AS10" s="65">
        <v>43.850299999999997</v>
      </c>
      <c r="AT10" s="65">
        <v>54.232900000000001</v>
      </c>
      <c r="AU10" s="21">
        <v>59.0197</v>
      </c>
    </row>
    <row r="11" spans="1:47" x14ac:dyDescent="0.25">
      <c r="A11" s="21"/>
      <c r="B11" s="6" t="s">
        <v>106</v>
      </c>
      <c r="C11">
        <v>92.435299999999998</v>
      </c>
      <c r="D11">
        <v>82.386099999999999</v>
      </c>
      <c r="E11">
        <v>79.986400000000003</v>
      </c>
      <c r="F11">
        <v>78.717500000000001</v>
      </c>
      <c r="G11">
        <v>79.943299999999994</v>
      </c>
      <c r="H11">
        <v>97.316900000000004</v>
      </c>
      <c r="K11" s="21"/>
      <c r="L11" s="83"/>
      <c r="M11" s="21"/>
      <c r="N11" s="9" t="s">
        <v>63</v>
      </c>
      <c r="O11">
        <v>105.1481</v>
      </c>
      <c r="P11">
        <v>88.527500000000003</v>
      </c>
      <c r="Q11">
        <v>59.503700000000002</v>
      </c>
      <c r="R11">
        <v>56.292200000000001</v>
      </c>
      <c r="S11">
        <v>88.6126</v>
      </c>
      <c r="T11">
        <v>69.175700000000006</v>
      </c>
      <c r="U11">
        <v>32.473300000000002</v>
      </c>
      <c r="V11">
        <v>41.489899999999999</v>
      </c>
      <c r="W11" s="21">
        <v>42.613700000000001</v>
      </c>
      <c r="X11" s="83"/>
      <c r="AA11" s="7"/>
      <c r="AB11" s="7"/>
      <c r="AC11" s="7"/>
      <c r="AD11" s="7"/>
      <c r="AE11" s="7"/>
      <c r="AF11" s="7"/>
      <c r="AG11" s="7"/>
      <c r="AH11" s="7"/>
      <c r="AI11" s="7"/>
      <c r="AJ11" s="83"/>
      <c r="AK11" s="54"/>
      <c r="AL11" s="21" t="s">
        <v>17</v>
      </c>
      <c r="AM11" s="116">
        <v>98.051400000000001</v>
      </c>
      <c r="AN11" s="65">
        <v>90.748199999999997</v>
      </c>
      <c r="AO11" s="65">
        <v>71.516800000000003</v>
      </c>
      <c r="AP11" s="65">
        <v>103.9402</v>
      </c>
      <c r="AQ11" s="65">
        <v>101.22880000000001</v>
      </c>
      <c r="AR11" s="65">
        <v>115.31570000000001</v>
      </c>
      <c r="AS11" s="65">
        <v>79.664900000000003</v>
      </c>
      <c r="AT11" s="65">
        <v>59.495800000000003</v>
      </c>
      <c r="AU11" s="21">
        <v>54.387099999999997</v>
      </c>
    </row>
    <row r="12" spans="1:47" x14ac:dyDescent="0.25">
      <c r="A12" s="21"/>
      <c r="B12" s="21" t="s">
        <v>109</v>
      </c>
      <c r="K12" s="21"/>
      <c r="L12" s="83"/>
      <c r="M12" s="21"/>
      <c r="N12" s="9" t="s">
        <v>65</v>
      </c>
      <c r="O12">
        <v>81.944599999999994</v>
      </c>
      <c r="P12">
        <v>86.317099999999996</v>
      </c>
      <c r="Q12">
        <v>70.585599999999999</v>
      </c>
      <c r="R12">
        <v>62.846499999999999</v>
      </c>
      <c r="S12">
        <v>133.18690000000001</v>
      </c>
      <c r="U12">
        <v>46.371200000000002</v>
      </c>
      <c r="V12">
        <v>58.052500000000002</v>
      </c>
      <c r="W12" s="21">
        <v>20.270800000000001</v>
      </c>
      <c r="X12" s="83"/>
      <c r="AA12" s="7"/>
      <c r="AB12" s="7"/>
      <c r="AC12" s="7"/>
      <c r="AD12" s="7"/>
      <c r="AE12" s="7"/>
      <c r="AF12" s="7"/>
      <c r="AG12" s="7"/>
      <c r="AH12" s="7"/>
      <c r="AI12" s="7"/>
      <c r="AJ12" s="83"/>
      <c r="AK12" s="54"/>
      <c r="AL12" s="21" t="s">
        <v>15</v>
      </c>
      <c r="AM12" s="116">
        <v>110.4969</v>
      </c>
      <c r="AN12" s="65">
        <v>100.7124</v>
      </c>
      <c r="AO12" s="65">
        <v>58.280700000000003</v>
      </c>
      <c r="AP12" s="65">
        <v>65.545000000000002</v>
      </c>
      <c r="AQ12" s="65">
        <v>100.05670000000001</v>
      </c>
      <c r="AR12" s="65">
        <v>119.6093</v>
      </c>
      <c r="AS12" s="65">
        <v>24.658799999999999</v>
      </c>
      <c r="AT12" s="65">
        <v>37.119700000000002</v>
      </c>
      <c r="AU12" s="21">
        <v>32.574199999999998</v>
      </c>
    </row>
    <row r="13" spans="1:47" ht="15.75" thickBot="1" x14ac:dyDescent="0.3">
      <c r="A13" s="21"/>
      <c r="B13" s="6" t="s">
        <v>111</v>
      </c>
      <c r="C13">
        <v>68.257900000000006</v>
      </c>
      <c r="D13">
        <v>66.618499999999997</v>
      </c>
      <c r="E13">
        <v>61.054099999999998</v>
      </c>
      <c r="F13">
        <v>68.633399999999995</v>
      </c>
      <c r="G13">
        <v>59.976100000000002</v>
      </c>
      <c r="H13">
        <v>76.846900000000005</v>
      </c>
      <c r="I13">
        <v>42.195500000000003</v>
      </c>
      <c r="J13">
        <v>42.603499999999997</v>
      </c>
      <c r="K13" s="21">
        <v>37.257300000000001</v>
      </c>
      <c r="L13" s="83"/>
      <c r="M13" s="21"/>
      <c r="N13" s="32" t="s">
        <v>67</v>
      </c>
      <c r="O13" s="101">
        <v>102.1006</v>
      </c>
      <c r="P13" s="19">
        <v>139.63499999999999</v>
      </c>
      <c r="Q13" s="19">
        <v>117.4858</v>
      </c>
      <c r="R13" s="19"/>
      <c r="S13" s="19">
        <v>126.2072</v>
      </c>
      <c r="T13" s="19">
        <v>144.4205</v>
      </c>
      <c r="U13" s="19">
        <v>85.367999999999995</v>
      </c>
      <c r="V13" s="19">
        <v>103.95740000000001</v>
      </c>
      <c r="W13" s="52">
        <v>110.0792</v>
      </c>
      <c r="X13" s="83"/>
      <c r="AA13" s="7"/>
      <c r="AB13" s="7"/>
      <c r="AC13" s="7"/>
      <c r="AD13" s="7"/>
      <c r="AE13" s="7"/>
      <c r="AF13" s="7"/>
      <c r="AG13" s="7"/>
      <c r="AH13" s="7"/>
      <c r="AI13" s="7"/>
      <c r="AJ13" s="83"/>
      <c r="AK13" s="54"/>
      <c r="AL13" s="52" t="s">
        <v>12</v>
      </c>
      <c r="AM13" s="101">
        <v>82.686400000000006</v>
      </c>
      <c r="AN13" s="19">
        <v>81.548299999999998</v>
      </c>
      <c r="AO13" s="19">
        <v>55.610700000000001</v>
      </c>
      <c r="AP13" s="19">
        <v>69.940200000000004</v>
      </c>
      <c r="AQ13" s="19">
        <v>84.171700000000001</v>
      </c>
      <c r="AR13" s="19"/>
      <c r="AS13" s="19">
        <v>30.9634</v>
      </c>
      <c r="AT13" s="19">
        <v>20.183</v>
      </c>
      <c r="AU13" s="52">
        <v>31.334299999999999</v>
      </c>
    </row>
    <row r="14" spans="1:47" ht="15.75" x14ac:dyDescent="0.25">
      <c r="A14" s="21"/>
      <c r="B14" s="6" t="s">
        <v>113</v>
      </c>
      <c r="C14">
        <v>81.256500000000003</v>
      </c>
      <c r="E14">
        <v>58.191899999999997</v>
      </c>
      <c r="F14">
        <v>61.311399999999999</v>
      </c>
      <c r="G14">
        <v>66.246399999999994</v>
      </c>
      <c r="H14">
        <v>80.137</v>
      </c>
      <c r="I14">
        <v>55.789499999999997</v>
      </c>
      <c r="J14">
        <v>58.453099999999999</v>
      </c>
      <c r="K14" s="21">
        <v>30.390599999999999</v>
      </c>
      <c r="L14" s="83"/>
      <c r="N14" s="90" t="s">
        <v>147</v>
      </c>
      <c r="O14" s="7">
        <f t="shared" ref="O14:W14" si="3">AVERAGE(O5:O13)</f>
        <v>82.908025000000009</v>
      </c>
      <c r="P14" s="7">
        <f t="shared" si="3"/>
        <v>85.023788888888888</v>
      </c>
      <c r="Q14" s="7">
        <f t="shared" si="3"/>
        <v>80.469011111111115</v>
      </c>
      <c r="R14" s="7">
        <f t="shared" si="3"/>
        <v>69.425375000000003</v>
      </c>
      <c r="S14" s="7">
        <f t="shared" si="3"/>
        <v>90.523255555555551</v>
      </c>
      <c r="T14" s="7">
        <f t="shared" si="3"/>
        <v>87.279499999999985</v>
      </c>
      <c r="U14" s="7">
        <f t="shared" si="3"/>
        <v>52.668611111111105</v>
      </c>
      <c r="V14" s="7">
        <f t="shared" si="3"/>
        <v>53.763011111111112</v>
      </c>
      <c r="W14" s="7">
        <f t="shared" si="3"/>
        <v>50.188577777777788</v>
      </c>
      <c r="X14" s="83"/>
      <c r="AA14" s="91"/>
      <c r="AB14" s="91"/>
      <c r="AC14" s="91"/>
      <c r="AD14" s="91"/>
      <c r="AE14" s="91"/>
      <c r="AF14" s="91"/>
      <c r="AG14" s="91"/>
      <c r="AH14" s="91"/>
      <c r="AI14" s="91"/>
      <c r="AJ14" s="83"/>
      <c r="AK14" s="83"/>
      <c r="AL14" s="90" t="s">
        <v>147</v>
      </c>
      <c r="AM14" s="91">
        <f>AVERAGE(AM5:AM13)</f>
        <v>86.080977777777775</v>
      </c>
      <c r="AN14" s="91">
        <f t="shared" ref="AN14:AU14" si="4">AVERAGE(AN5:AN13)</f>
        <v>70.225687499999992</v>
      </c>
      <c r="AO14" s="91">
        <f t="shared" si="4"/>
        <v>59.31708888888889</v>
      </c>
      <c r="AP14" s="91">
        <f t="shared" si="4"/>
        <v>66.321449999999999</v>
      </c>
      <c r="AQ14" s="91">
        <f t="shared" si="4"/>
        <v>83.532822222222222</v>
      </c>
      <c r="AR14" s="91">
        <f t="shared" si="4"/>
        <v>90.080974999999995</v>
      </c>
      <c r="AS14" s="91">
        <f t="shared" si="4"/>
        <v>37.792744444444445</v>
      </c>
      <c r="AT14" s="91">
        <f t="shared" si="4"/>
        <v>45.994911111111122</v>
      </c>
      <c r="AU14" s="91">
        <f t="shared" si="4"/>
        <v>37.24905555555555</v>
      </c>
    </row>
    <row r="15" spans="1:47" ht="15.75" x14ac:dyDescent="0.25">
      <c r="A15" s="21"/>
      <c r="B15" s="6" t="s">
        <v>116</v>
      </c>
      <c r="C15">
        <v>109.0424</v>
      </c>
      <c r="D15">
        <v>103.4573</v>
      </c>
      <c r="E15">
        <v>92.022199999999998</v>
      </c>
      <c r="F15">
        <v>77.617099999999994</v>
      </c>
      <c r="G15">
        <v>117.6053</v>
      </c>
      <c r="H15">
        <v>134.65469999999999</v>
      </c>
      <c r="I15">
        <v>26.4741</v>
      </c>
      <c r="J15">
        <v>37.791200000000003</v>
      </c>
      <c r="K15" s="21">
        <v>39.615000000000002</v>
      </c>
      <c r="L15" s="83"/>
      <c r="N15" s="90" t="s">
        <v>148</v>
      </c>
      <c r="O15" s="91">
        <f t="shared" ref="O15:W15" si="5">_xlfn.STDEV.S(O5:O13)</f>
        <v>23.022568214735315</v>
      </c>
      <c r="P15" s="91">
        <f t="shared" si="5"/>
        <v>39.216425911837149</v>
      </c>
      <c r="Q15" s="91">
        <f t="shared" si="5"/>
        <v>28.676900184052471</v>
      </c>
      <c r="R15" s="91">
        <f t="shared" si="5"/>
        <v>39.108053943574994</v>
      </c>
      <c r="S15" s="91">
        <f t="shared" si="5"/>
        <v>26.358666557373056</v>
      </c>
      <c r="T15" s="91">
        <f t="shared" si="5"/>
        <v>28.021256268819588</v>
      </c>
      <c r="U15" s="91">
        <f t="shared" si="5"/>
        <v>23.155606092501927</v>
      </c>
      <c r="V15" s="91">
        <f t="shared" si="5"/>
        <v>27.682722857426999</v>
      </c>
      <c r="W15" s="91">
        <f t="shared" si="5"/>
        <v>26.140247062421651</v>
      </c>
      <c r="X15" s="83"/>
      <c r="Y15" s="83"/>
      <c r="Z15" s="83"/>
      <c r="AA15" s="91"/>
      <c r="AB15" s="91"/>
      <c r="AC15" s="91"/>
      <c r="AD15" s="91"/>
      <c r="AE15" s="91"/>
      <c r="AF15" s="91"/>
      <c r="AG15" s="91"/>
      <c r="AH15" s="91"/>
      <c r="AI15" s="91"/>
      <c r="AJ15" s="83"/>
      <c r="AK15" s="83"/>
      <c r="AL15" s="90" t="s">
        <v>148</v>
      </c>
      <c r="AM15" s="91">
        <f>_xlfn.STDEV.S(AM5:AM13)</f>
        <v>23.644525757655721</v>
      </c>
      <c r="AN15" s="91">
        <f t="shared" ref="AN15:AU15" si="6">_xlfn.STDEV.S(AN5:AN13)</f>
        <v>19.504603180893181</v>
      </c>
      <c r="AO15" s="91">
        <f t="shared" si="6"/>
        <v>14.785938654888014</v>
      </c>
      <c r="AP15" s="91">
        <f t="shared" si="6"/>
        <v>17.737032010699338</v>
      </c>
      <c r="AQ15" s="91">
        <f t="shared" si="6"/>
        <v>22.954713663198802</v>
      </c>
      <c r="AR15" s="91">
        <f t="shared" si="6"/>
        <v>27.009466275085874</v>
      </c>
      <c r="AS15" s="91">
        <f t="shared" si="6"/>
        <v>20.133726608176087</v>
      </c>
      <c r="AT15" s="91">
        <f t="shared" si="6"/>
        <v>21.897771897412543</v>
      </c>
      <c r="AU15" s="91">
        <f t="shared" si="6"/>
        <v>12.677254143259022</v>
      </c>
    </row>
    <row r="16" spans="1:47" ht="15.75" x14ac:dyDescent="0.25">
      <c r="A16" s="21"/>
      <c r="B16" s="6" t="s">
        <v>118</v>
      </c>
      <c r="C16">
        <v>47.661900000000003</v>
      </c>
      <c r="D16">
        <v>38.1143</v>
      </c>
      <c r="E16">
        <v>31.978400000000001</v>
      </c>
      <c r="F16">
        <v>25.718900000000001</v>
      </c>
      <c r="G16">
        <v>39.935899999999997</v>
      </c>
      <c r="H16">
        <v>74.682699999999997</v>
      </c>
      <c r="I16">
        <v>48.529400000000003</v>
      </c>
      <c r="J16">
        <v>46.844700000000003</v>
      </c>
      <c r="K16" s="21">
        <v>31.7041</v>
      </c>
      <c r="L16" s="83"/>
      <c r="N16" s="90" t="s">
        <v>149</v>
      </c>
      <c r="O16" s="83">
        <f t="shared" ref="O16:W16" si="7">COUNT(O5:O13)</f>
        <v>8</v>
      </c>
      <c r="P16" s="83">
        <f t="shared" si="7"/>
        <v>9</v>
      </c>
      <c r="Q16" s="83">
        <f t="shared" si="7"/>
        <v>9</v>
      </c>
      <c r="R16" s="83">
        <f t="shared" si="7"/>
        <v>8</v>
      </c>
      <c r="S16" s="83">
        <f t="shared" si="7"/>
        <v>9</v>
      </c>
      <c r="T16" s="83">
        <f t="shared" si="7"/>
        <v>8</v>
      </c>
      <c r="U16" s="83">
        <f t="shared" si="7"/>
        <v>9</v>
      </c>
      <c r="V16" s="83">
        <f t="shared" si="7"/>
        <v>9</v>
      </c>
      <c r="W16" s="83">
        <f t="shared" si="7"/>
        <v>9</v>
      </c>
      <c r="X16" s="83"/>
      <c r="Y16" s="83"/>
      <c r="Z16" s="83"/>
      <c r="AA16" s="91"/>
      <c r="AB16" s="91"/>
      <c r="AC16" s="91"/>
      <c r="AD16" s="91"/>
      <c r="AE16" s="91"/>
      <c r="AF16" s="91"/>
      <c r="AG16" s="91"/>
      <c r="AH16" s="91"/>
      <c r="AI16" s="91"/>
      <c r="AJ16" s="83"/>
      <c r="AK16" s="83"/>
      <c r="AL16" s="90" t="s">
        <v>149</v>
      </c>
      <c r="AM16" s="92">
        <f>COUNT(AM5:AM13)</f>
        <v>9</v>
      </c>
      <c r="AN16" s="92">
        <f t="shared" ref="AN16:AU16" si="8">COUNT(AN5:AN13)</f>
        <v>8</v>
      </c>
      <c r="AO16" s="92">
        <f t="shared" si="8"/>
        <v>9</v>
      </c>
      <c r="AP16" s="92">
        <f t="shared" si="8"/>
        <v>8</v>
      </c>
      <c r="AQ16" s="92">
        <f t="shared" si="8"/>
        <v>9</v>
      </c>
      <c r="AR16" s="92">
        <f t="shared" si="8"/>
        <v>8</v>
      </c>
      <c r="AS16" s="92">
        <f t="shared" si="8"/>
        <v>9</v>
      </c>
      <c r="AT16" s="92">
        <f t="shared" si="8"/>
        <v>9</v>
      </c>
      <c r="AU16" s="92">
        <f t="shared" si="8"/>
        <v>9</v>
      </c>
    </row>
    <row r="17" spans="1:47" x14ac:dyDescent="0.25">
      <c r="A17" s="21"/>
      <c r="B17" s="6" t="s">
        <v>120</v>
      </c>
      <c r="C17">
        <v>72.259100000000004</v>
      </c>
      <c r="D17">
        <v>78.977599999999995</v>
      </c>
      <c r="E17">
        <v>50.789900000000003</v>
      </c>
      <c r="F17">
        <v>50.207700000000003</v>
      </c>
      <c r="G17">
        <v>105.482</v>
      </c>
      <c r="H17">
        <v>93.250100000000003</v>
      </c>
      <c r="I17">
        <v>17.8933</v>
      </c>
      <c r="J17">
        <v>40.274799999999999</v>
      </c>
      <c r="K17" s="21">
        <v>37.299999999999997</v>
      </c>
      <c r="L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91"/>
      <c r="AB17" s="91"/>
      <c r="AC17" s="91"/>
      <c r="AD17" s="91"/>
      <c r="AE17" s="91"/>
      <c r="AF17" s="91"/>
      <c r="AG17" s="91"/>
      <c r="AH17" s="91"/>
      <c r="AI17" s="91"/>
      <c r="AJ17" s="83"/>
      <c r="AK17" s="83"/>
    </row>
    <row r="18" spans="1:47" x14ac:dyDescent="0.25">
      <c r="A18" s="21"/>
      <c r="B18" s="6" t="s">
        <v>122</v>
      </c>
      <c r="C18">
        <v>65.562799999999996</v>
      </c>
      <c r="D18">
        <v>62.775300000000001</v>
      </c>
      <c r="F18">
        <v>97.416899999999998</v>
      </c>
      <c r="G18">
        <v>93.04</v>
      </c>
      <c r="H18">
        <v>106.5531</v>
      </c>
      <c r="I18">
        <v>36.943199999999997</v>
      </c>
      <c r="J18">
        <v>33.864400000000003</v>
      </c>
      <c r="K18" s="21">
        <v>32.982700000000001</v>
      </c>
      <c r="L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91"/>
      <c r="AB18" s="91"/>
      <c r="AC18" s="91"/>
      <c r="AD18" s="91"/>
      <c r="AE18" s="91"/>
      <c r="AF18" s="91"/>
      <c r="AG18" s="91"/>
      <c r="AH18" s="91"/>
      <c r="AI18" s="91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</row>
    <row r="19" spans="1:47" x14ac:dyDescent="0.25">
      <c r="A19" s="21"/>
      <c r="B19" s="6" t="s">
        <v>125</v>
      </c>
      <c r="C19">
        <v>70.440100000000001</v>
      </c>
      <c r="D19">
        <v>53.255600000000001</v>
      </c>
      <c r="E19">
        <v>51.501899999999999</v>
      </c>
      <c r="F19">
        <v>63.120100000000001</v>
      </c>
      <c r="G19">
        <v>52.560200000000002</v>
      </c>
      <c r="H19">
        <v>58.115200000000002</v>
      </c>
      <c r="I19">
        <v>13.8102</v>
      </c>
      <c r="J19">
        <v>20.808499999999999</v>
      </c>
      <c r="K19" s="21">
        <v>20.5502</v>
      </c>
      <c r="L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91"/>
      <c r="AB19" s="91"/>
      <c r="AC19" s="91"/>
      <c r="AD19" s="91"/>
      <c r="AE19" s="91"/>
      <c r="AF19" s="91"/>
      <c r="AG19" s="91"/>
      <c r="AH19" s="91"/>
      <c r="AI19" s="91"/>
      <c r="AJ19" s="83"/>
      <c r="AK19" s="83"/>
    </row>
    <row r="20" spans="1:47" x14ac:dyDescent="0.25">
      <c r="A20" s="21"/>
      <c r="B20" s="6" t="s">
        <v>128</v>
      </c>
      <c r="C20">
        <v>78.3536</v>
      </c>
      <c r="D20">
        <v>56.196100000000001</v>
      </c>
      <c r="E20">
        <v>42.563000000000002</v>
      </c>
      <c r="F20">
        <v>77.360900000000001</v>
      </c>
      <c r="G20">
        <v>96.379599999999996</v>
      </c>
      <c r="H20">
        <v>83.7898</v>
      </c>
      <c r="I20">
        <v>26.0077</v>
      </c>
      <c r="K20" s="21">
        <v>20.805299999999999</v>
      </c>
      <c r="L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91"/>
      <c r="AB20" s="91"/>
      <c r="AC20" s="91"/>
      <c r="AD20" s="91"/>
      <c r="AE20" s="91"/>
      <c r="AF20" s="91"/>
      <c r="AG20" s="91"/>
      <c r="AH20" s="91"/>
      <c r="AI20" s="91"/>
      <c r="AJ20" s="83"/>
      <c r="AK20" s="83"/>
    </row>
    <row r="21" spans="1:47" x14ac:dyDescent="0.25">
      <c r="A21" s="21"/>
      <c r="B21" s="6" t="s">
        <v>131</v>
      </c>
      <c r="C21">
        <v>89.667400000000001</v>
      </c>
      <c r="D21">
        <v>95.266099999999994</v>
      </c>
      <c r="E21">
        <v>41.740699999999997</v>
      </c>
      <c r="F21">
        <v>50.480200000000004</v>
      </c>
      <c r="G21">
        <v>121.54219999999999</v>
      </c>
      <c r="H21">
        <v>82.549599999999998</v>
      </c>
      <c r="I21">
        <v>43.753799999999998</v>
      </c>
      <c r="J21">
        <v>30.769200000000001</v>
      </c>
      <c r="K21" s="21">
        <v>40.898299999999999</v>
      </c>
      <c r="L21" s="83"/>
      <c r="N21" s="83"/>
      <c r="O21" s="83"/>
      <c r="P21" s="83"/>
      <c r="Q21" s="83"/>
      <c r="R21" s="83"/>
      <c r="S21" s="83"/>
      <c r="U21" s="83"/>
      <c r="V21" s="83"/>
      <c r="W21" s="83"/>
      <c r="X21" s="83"/>
      <c r="Y21" s="83"/>
      <c r="Z21" s="83"/>
      <c r="AA21" s="91"/>
      <c r="AB21" s="91"/>
      <c r="AC21" s="91"/>
      <c r="AD21" s="91"/>
      <c r="AE21" s="91"/>
      <c r="AF21" s="91"/>
      <c r="AG21" s="91"/>
      <c r="AH21" s="91"/>
      <c r="AI21" s="91"/>
      <c r="AJ21" s="83"/>
      <c r="AK21" s="83"/>
    </row>
    <row r="22" spans="1:47" x14ac:dyDescent="0.25">
      <c r="A22" s="21"/>
      <c r="B22" s="6" t="s">
        <v>133</v>
      </c>
      <c r="C22">
        <v>101.39019999999999</v>
      </c>
      <c r="D22">
        <v>65.798699999999997</v>
      </c>
      <c r="E22">
        <v>36.495399999999997</v>
      </c>
      <c r="F22">
        <v>31.535499999999999</v>
      </c>
      <c r="G22">
        <v>86.813299999999998</v>
      </c>
      <c r="H22">
        <v>105.1461</v>
      </c>
      <c r="I22">
        <v>25.4968</v>
      </c>
      <c r="K22" s="21">
        <v>22.341999999999999</v>
      </c>
      <c r="L22" s="83"/>
      <c r="X22" s="83"/>
      <c r="Y22" s="83"/>
      <c r="Z22" s="83"/>
      <c r="AA22" s="91"/>
      <c r="AB22" s="91"/>
      <c r="AC22" s="91"/>
      <c r="AD22" s="91"/>
      <c r="AE22" s="91"/>
      <c r="AF22" s="91"/>
      <c r="AG22" s="91"/>
      <c r="AH22" s="91"/>
      <c r="AI22" s="91"/>
      <c r="AJ22" s="83"/>
      <c r="AK22" s="83"/>
    </row>
    <row r="23" spans="1:47" x14ac:dyDescent="0.25">
      <c r="A23" s="21"/>
      <c r="B23" s="6" t="s">
        <v>136</v>
      </c>
      <c r="C23">
        <v>44.767499999999998</v>
      </c>
      <c r="D23">
        <v>40.9893</v>
      </c>
      <c r="E23">
        <v>36.792099999999998</v>
      </c>
      <c r="F23">
        <v>52.873800000000003</v>
      </c>
      <c r="G23">
        <v>37.605400000000003</v>
      </c>
      <c r="H23">
        <v>86.784599999999998</v>
      </c>
      <c r="I23">
        <v>6.6993999999999998</v>
      </c>
      <c r="J23">
        <v>17.455400000000001</v>
      </c>
      <c r="K23" s="21">
        <v>10.7744</v>
      </c>
      <c r="L23" s="83"/>
      <c r="X23" s="83"/>
      <c r="Y23" s="83"/>
      <c r="Z23" s="83"/>
      <c r="AA23" s="91"/>
      <c r="AB23" s="91"/>
      <c r="AC23" s="91"/>
      <c r="AD23" s="91"/>
      <c r="AE23" s="91"/>
      <c r="AF23" s="91"/>
      <c r="AG23" s="91"/>
      <c r="AH23" s="91"/>
      <c r="AI23" s="91"/>
      <c r="AJ23" s="83"/>
      <c r="AK23" s="83"/>
    </row>
    <row r="24" spans="1:47" x14ac:dyDescent="0.25">
      <c r="A24" s="21"/>
      <c r="B24" s="6" t="s">
        <v>138</v>
      </c>
      <c r="C24">
        <v>68.320400000000006</v>
      </c>
      <c r="D24">
        <v>70.602999999999994</v>
      </c>
      <c r="E24">
        <v>78.597700000000003</v>
      </c>
      <c r="F24">
        <v>83.563599999999994</v>
      </c>
      <c r="G24">
        <v>77.152100000000004</v>
      </c>
      <c r="H24">
        <v>84.747100000000003</v>
      </c>
      <c r="I24">
        <v>21.1845</v>
      </c>
      <c r="J24">
        <v>55.101999999999997</v>
      </c>
      <c r="K24" s="21">
        <v>23.834800000000001</v>
      </c>
      <c r="L24" s="83"/>
      <c r="X24" s="83"/>
      <c r="Y24" s="83"/>
      <c r="Z24" s="83"/>
      <c r="AA24" s="91"/>
      <c r="AB24" s="91"/>
      <c r="AC24" s="91"/>
      <c r="AD24" s="91"/>
      <c r="AE24" s="7"/>
      <c r="AF24" s="7"/>
      <c r="AG24" s="7"/>
      <c r="AH24" s="7"/>
      <c r="AI24" s="7"/>
      <c r="AJ24" s="83"/>
      <c r="AK24" s="83"/>
    </row>
    <row r="25" spans="1:47" ht="15.75" thickBot="1" x14ac:dyDescent="0.3">
      <c r="A25" s="21"/>
      <c r="B25" s="1" t="s">
        <v>140</v>
      </c>
      <c r="C25" s="101">
        <v>128.27340000000001</v>
      </c>
      <c r="D25" s="19">
        <v>103.30240000000001</v>
      </c>
      <c r="E25" s="19">
        <v>54.218499999999999</v>
      </c>
      <c r="F25" s="19">
        <v>105.289</v>
      </c>
      <c r="G25" s="19">
        <v>135.23910000000001</v>
      </c>
      <c r="H25" s="19"/>
      <c r="I25" s="19">
        <v>100.7355</v>
      </c>
      <c r="J25" s="19">
        <v>97.164199999999994</v>
      </c>
      <c r="K25" s="52">
        <v>137.70060000000001</v>
      </c>
      <c r="L25" s="83"/>
      <c r="X25" s="83"/>
      <c r="Y25" s="83"/>
      <c r="Z25" s="83"/>
      <c r="AA25" s="91"/>
      <c r="AB25" s="91"/>
      <c r="AC25" s="91"/>
      <c r="AD25" s="91"/>
      <c r="AE25" s="7"/>
      <c r="AF25" s="7"/>
      <c r="AG25" s="7"/>
      <c r="AH25" s="7"/>
      <c r="AI25" s="7"/>
      <c r="AJ25" s="83"/>
      <c r="AK25" s="83"/>
    </row>
    <row r="26" spans="1:47" ht="15.75" x14ac:dyDescent="0.25">
      <c r="A26" s="21"/>
      <c r="B26" s="90" t="s">
        <v>147</v>
      </c>
      <c r="C26" s="91">
        <f t="shared" ref="C26:K26" si="9">AVERAGE(C5:C25)</f>
        <v>81.883285000000001</v>
      </c>
      <c r="D26" s="91">
        <f t="shared" si="9"/>
        <v>69.833563157894744</v>
      </c>
      <c r="E26" s="91">
        <f t="shared" si="9"/>
        <v>52.568605263157885</v>
      </c>
      <c r="F26" s="91">
        <f t="shared" si="9"/>
        <v>59.863919999999993</v>
      </c>
      <c r="G26" s="91">
        <f t="shared" si="9"/>
        <v>82.397924999999987</v>
      </c>
      <c r="H26" s="91">
        <f t="shared" si="9"/>
        <v>86.535600000000002</v>
      </c>
      <c r="I26" s="91">
        <f t="shared" si="9"/>
        <v>35.664394736842098</v>
      </c>
      <c r="J26" s="91">
        <f t="shared" si="9"/>
        <v>41.908570588235293</v>
      </c>
      <c r="K26" s="91">
        <f t="shared" si="9"/>
        <v>36.208236842105265</v>
      </c>
      <c r="X26" s="83"/>
      <c r="Y26" s="83"/>
      <c r="Z26" s="83"/>
      <c r="AA26" s="91"/>
      <c r="AB26" s="91"/>
      <c r="AC26" s="91"/>
      <c r="AD26" s="7"/>
      <c r="AE26" s="7"/>
      <c r="AF26" s="7"/>
      <c r="AG26" s="7"/>
      <c r="AH26" s="7"/>
      <c r="AI26" s="7"/>
      <c r="AJ26" s="83"/>
      <c r="AK26" s="83"/>
    </row>
    <row r="27" spans="1:47" ht="15.75" x14ac:dyDescent="0.25">
      <c r="B27" s="90" t="s">
        <v>148</v>
      </c>
      <c r="C27" s="91">
        <f t="shared" ref="C27:K27" si="10">_xlfn.STDEV.S(C5:C25)</f>
        <v>20.980448043363879</v>
      </c>
      <c r="D27" s="91">
        <f t="shared" si="10"/>
        <v>18.591211083801308</v>
      </c>
      <c r="E27" s="91">
        <f t="shared" si="10"/>
        <v>17.18909216087259</v>
      </c>
      <c r="F27" s="91">
        <f t="shared" si="10"/>
        <v>21.801165457127592</v>
      </c>
      <c r="G27" s="91">
        <f t="shared" si="10"/>
        <v>25.910922084627938</v>
      </c>
      <c r="H27" s="91">
        <f t="shared" si="10"/>
        <v>17.4382462622949</v>
      </c>
      <c r="I27" s="91">
        <f t="shared" si="10"/>
        <v>21.811448369822113</v>
      </c>
      <c r="J27" s="91">
        <f t="shared" si="10"/>
        <v>21.635305604490675</v>
      </c>
      <c r="K27" s="91">
        <f t="shared" si="10"/>
        <v>27.484372250187931</v>
      </c>
      <c r="X27" s="83"/>
      <c r="Y27" s="83"/>
      <c r="Z27" s="83"/>
      <c r="AA27" s="91"/>
      <c r="AB27" s="91"/>
      <c r="AC27" s="91"/>
      <c r="AD27" s="91"/>
      <c r="AE27" s="91"/>
      <c r="AF27" s="91"/>
      <c r="AG27" s="7"/>
      <c r="AH27" s="7"/>
      <c r="AI27" s="7"/>
      <c r="AJ27" s="83"/>
      <c r="AK27" s="83"/>
    </row>
    <row r="28" spans="1:47" ht="15.75" x14ac:dyDescent="0.25">
      <c r="B28" s="90" t="s">
        <v>149</v>
      </c>
      <c r="C28" s="92">
        <f t="shared" ref="C28:K28" si="11">COUNT(C5:C25)</f>
        <v>20</v>
      </c>
      <c r="D28" s="92">
        <f t="shared" si="11"/>
        <v>19</v>
      </c>
      <c r="E28" s="92">
        <f t="shared" si="11"/>
        <v>19</v>
      </c>
      <c r="F28" s="92">
        <f t="shared" si="11"/>
        <v>20</v>
      </c>
      <c r="G28" s="92">
        <f t="shared" si="11"/>
        <v>20</v>
      </c>
      <c r="H28" s="92">
        <f t="shared" si="11"/>
        <v>19</v>
      </c>
      <c r="I28" s="92">
        <f t="shared" si="11"/>
        <v>19</v>
      </c>
      <c r="J28" s="92">
        <f t="shared" si="11"/>
        <v>17</v>
      </c>
      <c r="K28" s="92">
        <f t="shared" si="11"/>
        <v>19</v>
      </c>
      <c r="X28" s="83"/>
      <c r="Y28" s="83"/>
      <c r="Z28" s="83"/>
      <c r="AA28" s="91"/>
      <c r="AB28" s="91"/>
      <c r="AC28" s="91"/>
      <c r="AD28" s="91"/>
      <c r="AE28" s="91"/>
      <c r="AF28" s="91"/>
      <c r="AG28" s="7"/>
      <c r="AH28" s="7"/>
      <c r="AI28" s="7"/>
      <c r="AJ28" s="83"/>
      <c r="AK28" s="83"/>
    </row>
    <row r="29" spans="1:47" ht="15.75" x14ac:dyDescent="0.25">
      <c r="B29" s="90"/>
      <c r="C29" s="83"/>
      <c r="D29" s="83"/>
      <c r="E29" s="83"/>
      <c r="F29" s="83"/>
      <c r="G29" s="83"/>
      <c r="H29" s="83"/>
      <c r="I29" s="83"/>
      <c r="J29" s="83"/>
      <c r="K29" s="83"/>
      <c r="X29" s="83"/>
      <c r="Y29" s="83"/>
      <c r="Z29" s="83"/>
      <c r="AA29" s="91"/>
      <c r="AB29" s="91"/>
      <c r="AC29" s="91"/>
      <c r="AD29" s="91"/>
      <c r="AE29" s="91"/>
      <c r="AF29" s="91"/>
      <c r="AG29" s="7"/>
      <c r="AH29" s="7"/>
      <c r="AI29" s="7"/>
      <c r="AJ29" s="83"/>
      <c r="AK29" s="83"/>
    </row>
    <row r="30" spans="1:47" ht="18.75" x14ac:dyDescent="0.3">
      <c r="B30" s="82" t="s">
        <v>150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93" t="s">
        <v>150</v>
      </c>
      <c r="X30" s="83"/>
      <c r="Y30" s="83"/>
      <c r="Z30" s="93" t="s">
        <v>150</v>
      </c>
      <c r="AA30" s="91"/>
      <c r="AB30" s="91"/>
      <c r="AC30" s="91"/>
      <c r="AD30" s="91"/>
      <c r="AE30" s="91"/>
      <c r="AF30" s="91"/>
      <c r="AG30" s="91"/>
      <c r="AH30" s="91"/>
      <c r="AI30" s="91"/>
      <c r="AL30" s="82" t="s">
        <v>146</v>
      </c>
    </row>
    <row r="31" spans="1:47" ht="15.75" thickBot="1" x14ac:dyDescent="0.3">
      <c r="B31" s="48" t="s">
        <v>83</v>
      </c>
      <c r="C31" s="66" t="s">
        <v>39</v>
      </c>
      <c r="D31" s="66" t="s">
        <v>38</v>
      </c>
      <c r="E31" s="66" t="s">
        <v>37</v>
      </c>
      <c r="F31" s="66" t="s">
        <v>36</v>
      </c>
      <c r="G31" s="66" t="s">
        <v>35</v>
      </c>
      <c r="H31" s="67" t="s">
        <v>34</v>
      </c>
      <c r="I31" s="66" t="s">
        <v>33</v>
      </c>
      <c r="J31" s="66" t="s">
        <v>32</v>
      </c>
      <c r="K31" s="51" t="s">
        <v>31</v>
      </c>
      <c r="L31" s="83"/>
      <c r="M31" s="94"/>
      <c r="N31" s="48" t="s">
        <v>41</v>
      </c>
      <c r="O31" s="44" t="s">
        <v>39</v>
      </c>
      <c r="P31" s="44" t="s">
        <v>38</v>
      </c>
      <c r="Q31" s="44" t="s">
        <v>37</v>
      </c>
      <c r="R31" s="44" t="s">
        <v>36</v>
      </c>
      <c r="S31" s="44" t="s">
        <v>35</v>
      </c>
      <c r="T31" s="45" t="s">
        <v>34</v>
      </c>
      <c r="U31" s="44" t="s">
        <v>33</v>
      </c>
      <c r="V31" s="44" t="s">
        <v>32</v>
      </c>
      <c r="W31" s="43" t="s">
        <v>31</v>
      </c>
      <c r="X31" s="83"/>
      <c r="Y31" s="83"/>
      <c r="Z31" s="84" t="s">
        <v>41</v>
      </c>
      <c r="AA31" s="85" t="s">
        <v>39</v>
      </c>
      <c r="AB31" s="85" t="s">
        <v>38</v>
      </c>
      <c r="AC31" s="85" t="s">
        <v>37</v>
      </c>
      <c r="AD31" s="85" t="s">
        <v>36</v>
      </c>
      <c r="AE31" s="85" t="s">
        <v>35</v>
      </c>
      <c r="AF31" s="85" t="s">
        <v>34</v>
      </c>
      <c r="AG31" s="85" t="s">
        <v>33</v>
      </c>
      <c r="AH31" s="85" t="s">
        <v>32</v>
      </c>
      <c r="AI31" s="86" t="s">
        <v>31</v>
      </c>
      <c r="AL31" s="48" t="s">
        <v>41</v>
      </c>
      <c r="AM31" s="95" t="s">
        <v>39</v>
      </c>
      <c r="AN31" s="96" t="s">
        <v>38</v>
      </c>
      <c r="AO31" s="96" t="s">
        <v>37</v>
      </c>
      <c r="AP31" s="96" t="s">
        <v>36</v>
      </c>
      <c r="AQ31" s="96" t="s">
        <v>35</v>
      </c>
      <c r="AR31" s="97" t="s">
        <v>34</v>
      </c>
      <c r="AS31" s="96" t="s">
        <v>33</v>
      </c>
      <c r="AT31" s="96" t="s">
        <v>32</v>
      </c>
      <c r="AU31" s="98" t="s">
        <v>31</v>
      </c>
    </row>
    <row r="32" spans="1:47" ht="15.75" thickTop="1" x14ac:dyDescent="0.25">
      <c r="A32" s="21"/>
      <c r="B32" s="21" t="s">
        <v>86</v>
      </c>
      <c r="C32" s="7">
        <v>106.2637</v>
      </c>
      <c r="D32" s="7">
        <v>68.131200000000007</v>
      </c>
      <c r="E32" s="7">
        <v>54.771299999999997</v>
      </c>
      <c r="F32" s="7">
        <v>54.564500000000002</v>
      </c>
      <c r="G32" s="7">
        <v>102.6297</v>
      </c>
      <c r="H32" s="8">
        <v>58.0321</v>
      </c>
      <c r="I32" s="7">
        <v>41.566800000000001</v>
      </c>
      <c r="J32" s="7">
        <v>25.664999999999999</v>
      </c>
      <c r="K32" s="6">
        <v>38.984000000000002</v>
      </c>
      <c r="L32" s="83"/>
      <c r="M32" s="54"/>
      <c r="N32" s="21" t="s">
        <v>49</v>
      </c>
      <c r="O32" s="7">
        <v>52.582999999999998</v>
      </c>
      <c r="P32" s="7">
        <v>80.922600000000003</v>
      </c>
      <c r="Q32" s="7">
        <v>43.928800000000003</v>
      </c>
      <c r="R32" s="7">
        <v>48.287700000000001</v>
      </c>
      <c r="S32" s="7">
        <v>79.128600000000006</v>
      </c>
      <c r="T32" s="8">
        <v>50.615699999999997</v>
      </c>
      <c r="U32" s="7">
        <v>26.546900000000001</v>
      </c>
      <c r="V32" s="7">
        <v>33.190600000000003</v>
      </c>
      <c r="W32" s="6">
        <v>31.417100000000001</v>
      </c>
      <c r="X32" s="83"/>
      <c r="Y32" s="83"/>
      <c r="Z32" s="9" t="s">
        <v>43</v>
      </c>
      <c r="AA32" s="7">
        <v>129.88759999999999</v>
      </c>
      <c r="AB32" s="7">
        <v>103.1708</v>
      </c>
      <c r="AC32" s="7">
        <v>89.469700000000003</v>
      </c>
      <c r="AD32" s="7">
        <v>101.3439</v>
      </c>
      <c r="AE32" s="7">
        <v>113.20180000000001</v>
      </c>
      <c r="AF32" s="8">
        <v>84.669799999999995</v>
      </c>
      <c r="AG32" s="7">
        <v>85.543400000000005</v>
      </c>
      <c r="AH32" s="7">
        <v>77.270700000000005</v>
      </c>
      <c r="AI32" s="6">
        <v>110.6931</v>
      </c>
      <c r="AL32" s="68" t="s">
        <v>29</v>
      </c>
      <c r="AM32" s="26">
        <v>130.2149</v>
      </c>
      <c r="AN32" s="25">
        <v>90.331400000000002</v>
      </c>
      <c r="AO32" s="25">
        <v>72.542900000000003</v>
      </c>
      <c r="AP32" s="25">
        <v>85.040800000000004</v>
      </c>
      <c r="AQ32" s="25">
        <v>136.92189999999999</v>
      </c>
      <c r="AR32" s="15">
        <v>74.807599999999994</v>
      </c>
      <c r="AS32" s="25">
        <v>60.765000000000001</v>
      </c>
      <c r="AT32" s="25">
        <v>52.1601</v>
      </c>
      <c r="AU32" s="14">
        <v>51.4054</v>
      </c>
    </row>
    <row r="33" spans="1:47" x14ac:dyDescent="0.25">
      <c r="A33" s="21"/>
      <c r="B33" s="21" t="s">
        <v>92</v>
      </c>
      <c r="C33" s="20">
        <v>86.410899999999998</v>
      </c>
      <c r="D33" s="20">
        <v>59.865400000000001</v>
      </c>
      <c r="E33" s="20">
        <v>41.614800000000002</v>
      </c>
      <c r="F33" s="20">
        <v>66.683400000000006</v>
      </c>
      <c r="G33" s="20">
        <v>51.991500000000002</v>
      </c>
      <c r="H33" s="8">
        <v>68.3934</v>
      </c>
      <c r="I33" s="20">
        <v>24.851500000000001</v>
      </c>
      <c r="J33" s="20">
        <v>34.995800000000003</v>
      </c>
      <c r="K33" s="6">
        <v>28.193999999999999</v>
      </c>
      <c r="L33" s="83"/>
      <c r="M33" s="54"/>
      <c r="N33" s="21" t="s">
        <v>52</v>
      </c>
      <c r="O33" s="112"/>
      <c r="P33" s="20">
        <v>88.372799999999998</v>
      </c>
      <c r="Q33" s="20">
        <v>102.52460000000001</v>
      </c>
      <c r="R33" s="20">
        <v>110.2259</v>
      </c>
      <c r="S33" s="20">
        <v>72.817700000000002</v>
      </c>
      <c r="T33" s="8">
        <v>119.72629999999999</v>
      </c>
      <c r="U33" s="20">
        <v>73.743700000000004</v>
      </c>
      <c r="V33" s="20">
        <v>40.061399999999999</v>
      </c>
      <c r="W33" s="6">
        <v>63.055399999999999</v>
      </c>
      <c r="X33" s="83"/>
      <c r="Y33" s="83"/>
      <c r="Z33" s="9" t="s">
        <v>45</v>
      </c>
      <c r="AA33" s="7">
        <v>86.773200000000003</v>
      </c>
      <c r="AB33" s="7">
        <v>62.522199999999998</v>
      </c>
      <c r="AC33" s="7">
        <v>80.471199999999996</v>
      </c>
      <c r="AD33" s="7">
        <v>98.345399999999998</v>
      </c>
      <c r="AE33" s="7">
        <v>101.798</v>
      </c>
      <c r="AF33" s="8">
        <v>117.4854</v>
      </c>
      <c r="AG33" s="7">
        <v>99.480900000000005</v>
      </c>
      <c r="AH33" s="7">
        <v>70.679900000000004</v>
      </c>
      <c r="AI33" s="6">
        <v>75.731999999999999</v>
      </c>
      <c r="AL33" s="21" t="s">
        <v>27</v>
      </c>
      <c r="AM33" s="22">
        <v>61.362400000000001</v>
      </c>
      <c r="AN33" s="20">
        <v>63.783499999999997</v>
      </c>
      <c r="AO33" s="20">
        <v>85.690600000000003</v>
      </c>
      <c r="AP33" s="20">
        <v>71.828599999999994</v>
      </c>
      <c r="AQ33" s="20">
        <v>109.14870000000001</v>
      </c>
      <c r="AR33" s="8">
        <v>102.1404</v>
      </c>
      <c r="AS33" s="20">
        <v>37.150700000000001</v>
      </c>
      <c r="AT33" s="20">
        <v>69.170199999999994</v>
      </c>
      <c r="AU33" s="6">
        <v>40.110199999999999</v>
      </c>
    </row>
    <row r="34" spans="1:47" ht="15.75" thickBot="1" x14ac:dyDescent="0.3">
      <c r="A34" s="21"/>
      <c r="B34" s="21" t="s">
        <v>94</v>
      </c>
      <c r="C34" s="7">
        <v>58.658799999999999</v>
      </c>
      <c r="D34" s="7">
        <v>52.108800000000002</v>
      </c>
      <c r="E34" s="7">
        <v>33.796399999999998</v>
      </c>
      <c r="F34" s="7">
        <v>39.7697</v>
      </c>
      <c r="G34" s="7">
        <v>93.167199999999994</v>
      </c>
      <c r="H34" s="8">
        <v>84.667400000000001</v>
      </c>
      <c r="I34" s="7">
        <v>45.177999999999997</v>
      </c>
      <c r="J34" s="7">
        <v>17.227</v>
      </c>
      <c r="K34" s="6">
        <v>34.910200000000003</v>
      </c>
      <c r="L34" s="83"/>
      <c r="M34" s="54"/>
      <c r="N34" s="21" t="s">
        <v>54</v>
      </c>
      <c r="O34" s="22">
        <v>78.956599999999995</v>
      </c>
      <c r="P34" s="20">
        <v>58.555900000000001</v>
      </c>
      <c r="Q34" s="20">
        <v>34.651699999999998</v>
      </c>
      <c r="R34" s="20">
        <v>54.093200000000003</v>
      </c>
      <c r="S34" s="20">
        <v>75.834000000000003</v>
      </c>
      <c r="T34" s="8">
        <v>77.435199999999995</v>
      </c>
      <c r="U34" s="20">
        <v>72.501900000000006</v>
      </c>
      <c r="V34" s="20">
        <v>58.260300000000001</v>
      </c>
      <c r="W34" s="6">
        <v>78.318200000000004</v>
      </c>
      <c r="X34" s="83"/>
      <c r="Y34" s="83"/>
      <c r="Z34" s="32" t="s">
        <v>47</v>
      </c>
      <c r="AA34" s="7">
        <v>117.6391</v>
      </c>
      <c r="AB34" s="7">
        <v>121.6649</v>
      </c>
      <c r="AC34" s="7">
        <v>153.94909999999999</v>
      </c>
      <c r="AD34" s="7">
        <v>175.19640000000001</v>
      </c>
      <c r="AE34" s="7">
        <v>128.27279999999999</v>
      </c>
      <c r="AF34" s="8">
        <v>140.35149999999999</v>
      </c>
      <c r="AG34" s="7">
        <v>141.06639999999999</v>
      </c>
      <c r="AH34" s="7">
        <v>177.24520000000001</v>
      </c>
      <c r="AI34" s="6">
        <v>126.0723</v>
      </c>
      <c r="AL34" s="21" t="s">
        <v>25</v>
      </c>
      <c r="AM34" s="22">
        <v>132.8604</v>
      </c>
      <c r="AN34" s="20">
        <v>56.431699999999999</v>
      </c>
      <c r="AO34" s="20">
        <v>31.6389</v>
      </c>
      <c r="AP34" s="20">
        <v>51.001399999999997</v>
      </c>
      <c r="AQ34" s="20">
        <v>81.895700000000005</v>
      </c>
      <c r="AR34" s="8">
        <v>91.424000000000007</v>
      </c>
      <c r="AS34" s="20">
        <v>39.957299999999996</v>
      </c>
      <c r="AT34" s="20">
        <v>21.030799999999999</v>
      </c>
      <c r="AU34" s="6">
        <v>37.0974</v>
      </c>
    </row>
    <row r="35" spans="1:47" ht="15.75" x14ac:dyDescent="0.25">
      <c r="A35" s="21"/>
      <c r="B35" s="21" t="s">
        <v>96</v>
      </c>
      <c r="C35" s="20">
        <v>97.755899999999997</v>
      </c>
      <c r="D35" s="20">
        <v>73.787899999999993</v>
      </c>
      <c r="E35" s="20">
        <v>41.291400000000003</v>
      </c>
      <c r="F35" s="20">
        <v>52.222499999999997</v>
      </c>
      <c r="G35" s="20">
        <v>106.62730000000001</v>
      </c>
      <c r="H35" s="8">
        <v>75.229200000000006</v>
      </c>
      <c r="I35" s="20">
        <v>46.125799999999998</v>
      </c>
      <c r="J35" s="20">
        <v>37.101100000000002</v>
      </c>
      <c r="K35" s="6">
        <v>54.3155</v>
      </c>
      <c r="L35" s="83"/>
      <c r="M35" s="54"/>
      <c r="N35" s="9" t="s">
        <v>56</v>
      </c>
      <c r="O35" s="22">
        <v>50.675199999999997</v>
      </c>
      <c r="P35" s="20">
        <v>37.685499999999998</v>
      </c>
      <c r="Q35" s="20">
        <v>46.420999999999999</v>
      </c>
      <c r="R35" s="20">
        <v>32.068100000000001</v>
      </c>
      <c r="S35" s="20">
        <v>167.23330000000001</v>
      </c>
      <c r="T35" s="8">
        <v>72.022300000000001</v>
      </c>
      <c r="U35" s="20">
        <v>43.329500000000003</v>
      </c>
      <c r="V35" s="20">
        <v>30.5916</v>
      </c>
      <c r="W35" s="6">
        <v>44.382300000000001</v>
      </c>
      <c r="X35" s="83"/>
      <c r="Y35" s="83"/>
      <c r="Z35" s="90" t="s">
        <v>147</v>
      </c>
      <c r="AA35" s="91">
        <f t="shared" ref="AA35:AI35" si="12">AVERAGE(AA32:AA34)</f>
        <v>111.43329999999999</v>
      </c>
      <c r="AB35" s="91">
        <f t="shared" si="12"/>
        <v>95.785966666666653</v>
      </c>
      <c r="AC35" s="91">
        <f t="shared" si="12"/>
        <v>107.96333333333332</v>
      </c>
      <c r="AD35" s="91">
        <f t="shared" si="12"/>
        <v>124.96190000000001</v>
      </c>
      <c r="AE35" s="91">
        <f t="shared" si="12"/>
        <v>114.4242</v>
      </c>
      <c r="AF35" s="91">
        <f t="shared" si="12"/>
        <v>114.16889999999999</v>
      </c>
      <c r="AG35" s="91">
        <f t="shared" si="12"/>
        <v>108.69689999999999</v>
      </c>
      <c r="AH35" s="91">
        <f t="shared" si="12"/>
        <v>108.3986</v>
      </c>
      <c r="AI35" s="91">
        <f t="shared" si="12"/>
        <v>104.16579999999999</v>
      </c>
      <c r="AL35" s="21" t="s">
        <v>23</v>
      </c>
      <c r="AM35" s="22">
        <v>65.022400000000005</v>
      </c>
      <c r="AN35" s="20">
        <v>49.5334</v>
      </c>
      <c r="AO35" s="20">
        <v>103.8994</v>
      </c>
      <c r="AP35" s="20">
        <v>52.4221</v>
      </c>
      <c r="AQ35" s="20">
        <v>110.964</v>
      </c>
      <c r="AR35" s="8">
        <v>87.805800000000005</v>
      </c>
      <c r="AS35" s="20">
        <v>53.988599999999998</v>
      </c>
      <c r="AT35" s="20">
        <v>70.421199999999999</v>
      </c>
      <c r="AU35" s="6">
        <v>93.284099999999995</v>
      </c>
    </row>
    <row r="36" spans="1:47" ht="15.75" x14ac:dyDescent="0.25">
      <c r="A36" s="21"/>
      <c r="B36" s="21" t="s">
        <v>98</v>
      </c>
      <c r="C36" s="20">
        <v>96.147599999999997</v>
      </c>
      <c r="D36" s="20">
        <v>64.705799999999996</v>
      </c>
      <c r="E36" s="20">
        <v>47.506599999999999</v>
      </c>
      <c r="F36" s="20">
        <v>49.268000000000001</v>
      </c>
      <c r="G36" s="20">
        <v>122.02030000000001</v>
      </c>
      <c r="H36" s="8">
        <v>99.291600000000003</v>
      </c>
      <c r="I36" s="20">
        <v>38.456699999999998</v>
      </c>
      <c r="J36" s="20">
        <v>36.817100000000003</v>
      </c>
      <c r="K36" s="6">
        <v>34.4602</v>
      </c>
      <c r="L36" s="83"/>
      <c r="M36" s="54"/>
      <c r="N36" s="9" t="s">
        <v>59</v>
      </c>
      <c r="O36" s="22">
        <v>93.6541</v>
      </c>
      <c r="P36" s="20">
        <v>41.868499999999997</v>
      </c>
      <c r="Q36" s="20">
        <v>125.7706</v>
      </c>
      <c r="R36" s="20">
        <v>106.71720000000001</v>
      </c>
      <c r="S36" s="20">
        <v>149.346</v>
      </c>
      <c r="T36" s="8">
        <v>193.99160000000001</v>
      </c>
      <c r="U36" s="20">
        <v>117.7784</v>
      </c>
      <c r="V36" s="20">
        <v>96.459900000000005</v>
      </c>
      <c r="W36" s="6">
        <v>149.04669999999999</v>
      </c>
      <c r="X36" s="83"/>
      <c r="Y36" s="83"/>
      <c r="Z36" s="90" t="s">
        <v>148</v>
      </c>
      <c r="AA36" s="91">
        <f t="shared" ref="AA36:AI36" si="13">_xlfn.STDEV.S(AA32:AA34)</f>
        <v>22.217039340785327</v>
      </c>
      <c r="AB36" s="91">
        <f t="shared" si="13"/>
        <v>30.25502542294981</v>
      </c>
      <c r="AC36" s="91">
        <f t="shared" si="13"/>
        <v>40.078189860612909</v>
      </c>
      <c r="AD36" s="91">
        <f t="shared" si="13"/>
        <v>43.530179108866463</v>
      </c>
      <c r="AE36" s="91">
        <f t="shared" si="13"/>
        <v>13.279663214102976</v>
      </c>
      <c r="AF36" s="91">
        <f t="shared" si="13"/>
        <v>27.988610324737451</v>
      </c>
      <c r="AG36" s="91">
        <f t="shared" si="13"/>
        <v>28.88601520199699</v>
      </c>
      <c r="AH36" s="91">
        <f t="shared" si="13"/>
        <v>59.713904660723713</v>
      </c>
      <c r="AI36" s="91">
        <f t="shared" si="13"/>
        <v>25.797106135960355</v>
      </c>
      <c r="AJ36" s="83"/>
      <c r="AK36" s="83"/>
      <c r="AL36" s="21" t="s">
        <v>20</v>
      </c>
      <c r="AM36" s="22">
        <v>43.377200000000002</v>
      </c>
      <c r="AN36" s="35"/>
      <c r="AO36" s="65">
        <v>51.9435</v>
      </c>
      <c r="AP36" s="35"/>
      <c r="AQ36" s="20">
        <v>123.72150000000001</v>
      </c>
      <c r="AR36" s="65">
        <v>90.6434</v>
      </c>
      <c r="AS36" s="20">
        <v>40.680900000000001</v>
      </c>
      <c r="AT36" s="8">
        <v>37.252699999999997</v>
      </c>
      <c r="AU36" s="6">
        <v>34.274299999999997</v>
      </c>
    </row>
    <row r="37" spans="1:47" ht="15.75" x14ac:dyDescent="0.25">
      <c r="A37" s="21"/>
      <c r="B37" s="21" t="s">
        <v>105</v>
      </c>
      <c r="C37" s="20">
        <v>101.6267</v>
      </c>
      <c r="D37" s="20">
        <v>80.933599999999998</v>
      </c>
      <c r="E37" s="20">
        <v>51.3673</v>
      </c>
      <c r="F37" s="20">
        <v>54.537399999999998</v>
      </c>
      <c r="G37" s="20">
        <v>136.214</v>
      </c>
      <c r="H37" s="8">
        <v>114.1725</v>
      </c>
      <c r="I37" s="20">
        <v>83.112200000000001</v>
      </c>
      <c r="J37" s="20">
        <v>68.716899999999995</v>
      </c>
      <c r="K37" s="6">
        <v>55.177500000000002</v>
      </c>
      <c r="L37" s="83"/>
      <c r="M37" s="54"/>
      <c r="N37" s="9" t="s">
        <v>62</v>
      </c>
      <c r="O37" s="22">
        <v>60.7376</v>
      </c>
      <c r="P37" s="20">
        <v>54.611699999999999</v>
      </c>
      <c r="Q37" s="20">
        <v>54.572800000000001</v>
      </c>
      <c r="R37" s="20">
        <v>21.8568</v>
      </c>
      <c r="S37" s="20">
        <v>82.038799999999995</v>
      </c>
      <c r="T37" s="8">
        <v>114.24639999999999</v>
      </c>
      <c r="U37" s="20">
        <v>70.4786</v>
      </c>
      <c r="V37" s="20">
        <v>113.1116</v>
      </c>
      <c r="W37" s="6">
        <v>94.126999999999995</v>
      </c>
      <c r="X37" s="83"/>
      <c r="Y37" s="83"/>
      <c r="Z37" s="90" t="s">
        <v>149</v>
      </c>
      <c r="AA37" s="92">
        <f t="shared" ref="AA37:AI37" si="14">COUNT(AA32:AA34)</f>
        <v>3</v>
      </c>
      <c r="AB37" s="92">
        <f t="shared" si="14"/>
        <v>3</v>
      </c>
      <c r="AC37" s="92">
        <f t="shared" si="14"/>
        <v>3</v>
      </c>
      <c r="AD37" s="92">
        <f t="shared" si="14"/>
        <v>3</v>
      </c>
      <c r="AE37" s="92">
        <f t="shared" si="14"/>
        <v>3</v>
      </c>
      <c r="AF37" s="92">
        <f t="shared" si="14"/>
        <v>3</v>
      </c>
      <c r="AG37" s="92">
        <f t="shared" si="14"/>
        <v>3</v>
      </c>
      <c r="AH37" s="92">
        <f t="shared" si="14"/>
        <v>3</v>
      </c>
      <c r="AI37" s="92">
        <f t="shared" si="14"/>
        <v>3</v>
      </c>
      <c r="AJ37" s="83"/>
      <c r="AK37" s="83"/>
      <c r="AL37" s="21" t="s">
        <v>18</v>
      </c>
      <c r="AM37" s="22">
        <v>88.447999999999993</v>
      </c>
      <c r="AN37" s="20">
        <v>82.099500000000006</v>
      </c>
      <c r="AO37" s="20">
        <v>64.114599999999996</v>
      </c>
      <c r="AP37" s="20">
        <v>96.482100000000003</v>
      </c>
      <c r="AQ37" s="20">
        <v>111.58759999999999</v>
      </c>
      <c r="AR37" s="8">
        <v>31.448</v>
      </c>
      <c r="AS37" s="20">
        <v>50.424999999999997</v>
      </c>
      <c r="AT37" s="20">
        <v>35.195900000000002</v>
      </c>
      <c r="AU37" s="6">
        <v>52.485500000000002</v>
      </c>
    </row>
    <row r="38" spans="1:47" x14ac:dyDescent="0.25">
      <c r="A38" s="21"/>
      <c r="B38" s="21" t="s">
        <v>108</v>
      </c>
      <c r="C38" s="7">
        <v>121.97320000000001</v>
      </c>
      <c r="D38" s="7">
        <v>141.9769</v>
      </c>
      <c r="E38" s="7">
        <v>94.714100000000002</v>
      </c>
      <c r="F38" s="7">
        <v>87.597099999999998</v>
      </c>
      <c r="G38" s="7">
        <v>94.931399999999996</v>
      </c>
      <c r="H38" s="8">
        <v>118.7067</v>
      </c>
      <c r="I38" s="34"/>
      <c r="J38" s="34"/>
      <c r="K38" s="74"/>
      <c r="L38" s="83"/>
      <c r="M38" s="54"/>
      <c r="N38" s="9" t="s">
        <v>64</v>
      </c>
      <c r="O38" s="22">
        <v>137.95330000000001</v>
      </c>
      <c r="P38" s="20">
        <v>114.6086</v>
      </c>
      <c r="Q38" s="20">
        <v>44.670200000000001</v>
      </c>
      <c r="R38" s="20">
        <v>64.985399999999998</v>
      </c>
      <c r="S38" s="20">
        <v>106.85469999999999</v>
      </c>
      <c r="T38" s="8">
        <v>46.0396</v>
      </c>
      <c r="U38" s="20">
        <v>59.7575</v>
      </c>
      <c r="V38" s="20">
        <v>78.210599999999999</v>
      </c>
      <c r="W38" s="6">
        <v>45.349200000000003</v>
      </c>
      <c r="X38" s="83"/>
      <c r="Y38" s="83"/>
      <c r="Z38" s="83"/>
      <c r="AA38" s="91"/>
      <c r="AB38" s="91"/>
      <c r="AC38" s="91"/>
      <c r="AD38" s="91"/>
      <c r="AE38" s="91"/>
      <c r="AF38" s="91"/>
      <c r="AG38" s="91"/>
      <c r="AH38" s="91"/>
      <c r="AI38" s="91"/>
      <c r="AJ38" s="83"/>
      <c r="AK38" s="83"/>
      <c r="AL38" s="21" t="s">
        <v>16</v>
      </c>
      <c r="AM38" s="22">
        <v>105.2664</v>
      </c>
      <c r="AN38" s="20">
        <v>107.1066</v>
      </c>
      <c r="AO38" s="20">
        <v>85.954300000000003</v>
      </c>
      <c r="AP38" s="20">
        <v>92.480199999999996</v>
      </c>
      <c r="AQ38" s="20">
        <v>110.5322</v>
      </c>
      <c r="AR38" s="8">
        <v>113.5125</v>
      </c>
      <c r="AS38" s="20">
        <v>71.209199999999996</v>
      </c>
      <c r="AT38" s="20">
        <v>54.8367</v>
      </c>
      <c r="AU38" s="6">
        <v>88.1267</v>
      </c>
    </row>
    <row r="39" spans="1:47" x14ac:dyDescent="0.25">
      <c r="A39" s="21"/>
      <c r="B39" s="21" t="s">
        <v>110</v>
      </c>
      <c r="C39" s="83"/>
      <c r="D39" s="83"/>
      <c r="E39" s="83"/>
      <c r="F39" s="83"/>
      <c r="G39" s="83"/>
      <c r="H39" s="83"/>
      <c r="I39" s="83"/>
      <c r="J39" s="83"/>
      <c r="K39" s="54"/>
      <c r="L39" s="83"/>
      <c r="M39" s="54"/>
      <c r="N39" s="9" t="s">
        <v>66</v>
      </c>
      <c r="O39" s="22">
        <v>126.40689999999999</v>
      </c>
      <c r="P39" s="20">
        <v>100.88720000000001</v>
      </c>
      <c r="Q39" s="20">
        <v>124.8306</v>
      </c>
      <c r="R39" s="20">
        <v>105.1005</v>
      </c>
      <c r="S39" s="20">
        <v>179.73390000000001</v>
      </c>
      <c r="T39" s="109"/>
      <c r="U39">
        <v>68.761499999999998</v>
      </c>
      <c r="V39" s="20">
        <v>58.445099999999996</v>
      </c>
      <c r="W39" s="6">
        <v>55.762300000000003</v>
      </c>
      <c r="X39" s="83"/>
      <c r="Y39" s="83"/>
      <c r="Z39" t="s">
        <v>151</v>
      </c>
      <c r="AA39" s="99">
        <f t="shared" ref="AA39:AI39" si="15">_xlfn.T.TEST(AA5:AA7,AA32:AA34,2,1)</f>
        <v>3.3932493094436585E-2</v>
      </c>
      <c r="AB39" s="7">
        <f t="shared" si="15"/>
        <v>0.59670137719332894</v>
      </c>
      <c r="AC39" s="7">
        <f t="shared" si="15"/>
        <v>0.23565744498751717</v>
      </c>
      <c r="AD39" s="7">
        <f t="shared" si="15"/>
        <v>0.1961201473887213</v>
      </c>
      <c r="AE39" s="7">
        <f t="shared" si="15"/>
        <v>9.122611894468946E-2</v>
      </c>
      <c r="AF39" s="7">
        <f t="shared" si="15"/>
        <v>0.4610325346087133</v>
      </c>
      <c r="AG39" s="7">
        <f t="shared" si="15"/>
        <v>0.11032505172386875</v>
      </c>
      <c r="AH39" s="7">
        <f t="shared" si="15"/>
        <v>0.58400892372122826</v>
      </c>
      <c r="AI39" s="7">
        <f t="shared" si="15"/>
        <v>9.4343417079944869E-2</v>
      </c>
      <c r="AK39" s="83"/>
      <c r="AL39" s="21" t="s">
        <v>13</v>
      </c>
      <c r="AM39" s="22">
        <v>148.32859999999999</v>
      </c>
      <c r="AN39" s="20">
        <v>82.205299999999994</v>
      </c>
      <c r="AO39" s="20">
        <v>65.974900000000005</v>
      </c>
      <c r="AP39" s="20">
        <v>51.659799999999997</v>
      </c>
      <c r="AQ39" s="20">
        <v>90.342799999999997</v>
      </c>
      <c r="AR39" s="8">
        <v>76.713499999999996</v>
      </c>
      <c r="AS39" s="20">
        <v>46.718699999999998</v>
      </c>
      <c r="AT39" s="20">
        <v>57.939900000000002</v>
      </c>
      <c r="AU39" s="6">
        <v>59.355400000000003</v>
      </c>
    </row>
    <row r="40" spans="1:47" ht="15.75" thickBot="1" x14ac:dyDescent="0.3">
      <c r="A40" s="21"/>
      <c r="B40" s="21" t="s">
        <v>112</v>
      </c>
      <c r="C40" s="7">
        <v>71.224999999999994</v>
      </c>
      <c r="D40" s="7">
        <v>71.014399999999995</v>
      </c>
      <c r="E40" s="7">
        <v>58.149900000000002</v>
      </c>
      <c r="F40" s="7">
        <v>56.238900000000001</v>
      </c>
      <c r="G40" s="7">
        <v>70.833399999999997</v>
      </c>
      <c r="H40" s="8">
        <v>75.998699999999999</v>
      </c>
      <c r="I40" s="7">
        <v>48.874400000000001</v>
      </c>
      <c r="J40" s="7">
        <v>63.061999999999998</v>
      </c>
      <c r="K40" s="6">
        <v>46.7776</v>
      </c>
      <c r="L40" s="83"/>
      <c r="M40" s="54"/>
      <c r="N40" s="32" t="s">
        <v>69</v>
      </c>
      <c r="O40" s="4">
        <v>135.018</v>
      </c>
      <c r="P40" s="2">
        <v>77.388300000000001</v>
      </c>
      <c r="Q40" s="2">
        <v>137.21420000000001</v>
      </c>
      <c r="R40" s="33"/>
      <c r="S40" s="2">
        <v>117.9258</v>
      </c>
      <c r="T40" s="2">
        <v>119.2403</v>
      </c>
      <c r="U40" s="3">
        <v>127.18810000000001</v>
      </c>
      <c r="V40" s="2">
        <v>124.1768</v>
      </c>
      <c r="W40" s="1">
        <v>86.322900000000004</v>
      </c>
      <c r="X40" s="83"/>
      <c r="Y40" s="83"/>
      <c r="Z40" t="s">
        <v>152</v>
      </c>
      <c r="AA40" s="7">
        <f t="shared" ref="AA40:AI40" si="16">(AA35-AA8)/AVERAGE(AA9,AA36)</f>
        <v>0.7713254520808307</v>
      </c>
      <c r="AB40" s="7">
        <f t="shared" si="16"/>
        <v>0.26717456980788667</v>
      </c>
      <c r="AC40" s="7">
        <f t="shared" si="16"/>
        <v>0.38136161882100644</v>
      </c>
      <c r="AD40" s="7">
        <f t="shared" si="16"/>
        <v>1.3781794666818845</v>
      </c>
      <c r="AE40" s="7">
        <f t="shared" si="16"/>
        <v>1.1080450290795083</v>
      </c>
      <c r="AF40" s="7">
        <f t="shared" si="16"/>
        <v>0.58995880877460438</v>
      </c>
      <c r="AG40" s="7">
        <f t="shared" si="16"/>
        <v>1.7268565972268057</v>
      </c>
      <c r="AH40" s="7">
        <f t="shared" si="16"/>
        <v>0.40449304258289137</v>
      </c>
      <c r="AI40" s="7">
        <f t="shared" si="16"/>
        <v>1.0558436923381211</v>
      </c>
      <c r="AK40" s="83"/>
      <c r="AL40" s="52" t="s">
        <v>10</v>
      </c>
      <c r="AM40" s="4">
        <v>116.6369</v>
      </c>
      <c r="AN40" s="2">
        <v>100.929</v>
      </c>
      <c r="AO40" s="2">
        <v>56.914900000000003</v>
      </c>
      <c r="AP40" s="2">
        <v>62.348700000000001</v>
      </c>
      <c r="AQ40" s="2">
        <v>127.6741</v>
      </c>
      <c r="AR40" s="117"/>
      <c r="AS40" s="19">
        <v>72.234200000000001</v>
      </c>
      <c r="AT40" s="2">
        <v>33.393099999999997</v>
      </c>
      <c r="AU40" s="1">
        <v>39.774099999999997</v>
      </c>
    </row>
    <row r="41" spans="1:47" ht="15.75" x14ac:dyDescent="0.25">
      <c r="A41" s="21"/>
      <c r="B41" s="21" t="s">
        <v>115</v>
      </c>
      <c r="C41" s="7">
        <v>89.401799999999994</v>
      </c>
      <c r="D41" s="7"/>
      <c r="E41" s="7">
        <v>65.570400000000006</v>
      </c>
      <c r="F41" s="7">
        <v>69.973799999999997</v>
      </c>
      <c r="G41" s="7">
        <v>69.064999999999998</v>
      </c>
      <c r="H41" s="8">
        <v>75.967100000000002</v>
      </c>
      <c r="I41" s="8">
        <v>41.182699999999997</v>
      </c>
      <c r="J41" s="7">
        <v>33.658799999999999</v>
      </c>
      <c r="K41" s="6">
        <v>55.192700000000002</v>
      </c>
      <c r="L41" s="83"/>
      <c r="M41" s="83"/>
      <c r="N41" s="90" t="s">
        <v>147</v>
      </c>
      <c r="O41" s="7">
        <f t="shared" ref="O41:S41" si="17">AVERAGE(O32:O40)</f>
        <v>91.998087499999997</v>
      </c>
      <c r="P41" s="7">
        <f t="shared" si="17"/>
        <v>72.766788888888883</v>
      </c>
      <c r="Q41" s="7">
        <f t="shared" si="17"/>
        <v>79.398277777777778</v>
      </c>
      <c r="R41" s="7">
        <f t="shared" si="17"/>
        <v>67.916849999999997</v>
      </c>
      <c r="S41" s="7">
        <f t="shared" si="17"/>
        <v>114.54586666666667</v>
      </c>
      <c r="T41" s="7">
        <f>AVERAGE(T32:T40)</f>
        <v>99.164674999999988</v>
      </c>
      <c r="U41" s="7">
        <f t="shared" ref="U41:W41" si="18">AVERAGE(U32:U40)</f>
        <v>73.3429</v>
      </c>
      <c r="V41" s="7">
        <f t="shared" si="18"/>
        <v>70.278655555555545</v>
      </c>
      <c r="W41" s="7">
        <f t="shared" si="18"/>
        <v>71.975677777777776</v>
      </c>
      <c r="X41" s="83"/>
      <c r="Y41" s="83"/>
      <c r="AK41" s="83"/>
      <c r="AL41" s="90" t="s">
        <v>147</v>
      </c>
      <c r="AM41" s="91">
        <f>AVERAGE(AM32:AM40)</f>
        <v>99.05746666666667</v>
      </c>
      <c r="AN41" s="91">
        <f t="shared" ref="AN41:AU41" si="19">AVERAGE(AN32:AN40)</f>
        <v>79.052550000000011</v>
      </c>
      <c r="AO41" s="91">
        <f t="shared" si="19"/>
        <v>68.74155555555555</v>
      </c>
      <c r="AP41" s="91">
        <f t="shared" si="19"/>
        <v>70.407962499999996</v>
      </c>
      <c r="AQ41" s="91">
        <f t="shared" si="19"/>
        <v>111.42094444444444</v>
      </c>
      <c r="AR41" s="91">
        <f t="shared" si="19"/>
        <v>83.56189999999998</v>
      </c>
      <c r="AS41" s="91">
        <f t="shared" si="19"/>
        <v>52.569955555555552</v>
      </c>
      <c r="AT41" s="91">
        <f t="shared" si="19"/>
        <v>47.933400000000006</v>
      </c>
      <c r="AU41" s="91">
        <f t="shared" si="19"/>
        <v>55.101455555555553</v>
      </c>
    </row>
    <row r="42" spans="1:47" ht="15.75" x14ac:dyDescent="0.25">
      <c r="A42" s="21"/>
      <c r="B42" s="21" t="s">
        <v>117</v>
      </c>
      <c r="C42" s="20">
        <v>119.7522</v>
      </c>
      <c r="D42" s="20">
        <v>90.747200000000007</v>
      </c>
      <c r="E42" s="20">
        <v>86.225200000000001</v>
      </c>
      <c r="F42" s="20">
        <v>81.604900000000001</v>
      </c>
      <c r="G42" s="20">
        <v>142.6217</v>
      </c>
      <c r="H42" s="8">
        <v>133.1671</v>
      </c>
      <c r="I42" s="20">
        <v>45.604599999999998</v>
      </c>
      <c r="J42" s="20">
        <v>35.7074</v>
      </c>
      <c r="K42" s="6">
        <v>49.099899999999998</v>
      </c>
      <c r="L42" s="83"/>
      <c r="M42" s="83"/>
      <c r="N42" s="90" t="s">
        <v>148</v>
      </c>
      <c r="O42" s="91">
        <f t="shared" ref="O42:W42" si="20">_xlfn.STDEV.S(O32:O40)</f>
        <v>36.951187515053981</v>
      </c>
      <c r="P42" s="91">
        <f t="shared" si="20"/>
        <v>26.433585603094272</v>
      </c>
      <c r="Q42" s="91">
        <f t="shared" si="20"/>
        <v>42.222891409808064</v>
      </c>
      <c r="R42" s="91">
        <f t="shared" si="20"/>
        <v>35.192933564363649</v>
      </c>
      <c r="S42" s="91">
        <f t="shared" si="20"/>
        <v>41.620327471621358</v>
      </c>
      <c r="T42" s="91">
        <f>_xlfn.STDEV.S(T32:T40)</f>
        <v>48.452584255766439</v>
      </c>
      <c r="U42" s="91">
        <f t="shared" si="20"/>
        <v>31.974821098209446</v>
      </c>
      <c r="V42" s="91">
        <f t="shared" si="20"/>
        <v>34.706244200219622</v>
      </c>
      <c r="W42" s="91">
        <f t="shared" si="20"/>
        <v>35.59231121006956</v>
      </c>
      <c r="X42" s="83"/>
      <c r="Y42" s="83"/>
      <c r="AJ42" s="83"/>
      <c r="AK42" s="83"/>
      <c r="AL42" s="90" t="s">
        <v>148</v>
      </c>
      <c r="AM42" s="91">
        <f>_xlfn.STDEV.S(AM32:AM40)</f>
        <v>36.539041716190354</v>
      </c>
      <c r="AN42" s="91">
        <f t="shared" ref="AN42:AU42" si="21">_xlfn.STDEV.S(AN32:AN40)</f>
        <v>20.799285494389984</v>
      </c>
      <c r="AO42" s="91">
        <f t="shared" si="21"/>
        <v>21.394472202189952</v>
      </c>
      <c r="AP42" s="91">
        <f t="shared" si="21"/>
        <v>18.897217051115369</v>
      </c>
      <c r="AQ42" s="91">
        <f t="shared" si="21"/>
        <v>17.277099124499458</v>
      </c>
      <c r="AR42" s="91">
        <f t="shared" si="21"/>
        <v>24.528604213797944</v>
      </c>
      <c r="AS42" s="91">
        <f t="shared" si="21"/>
        <v>13.135331355271459</v>
      </c>
      <c r="AT42" s="91">
        <f t="shared" si="21"/>
        <v>17.080123238358055</v>
      </c>
      <c r="AU42" s="91">
        <f t="shared" si="21"/>
        <v>21.808149845018438</v>
      </c>
    </row>
    <row r="43" spans="1:47" ht="15.75" x14ac:dyDescent="0.25">
      <c r="A43" s="21"/>
      <c r="B43" s="21" t="s">
        <v>119</v>
      </c>
      <c r="C43" s="7">
        <v>60.548000000000002</v>
      </c>
      <c r="D43" s="7">
        <v>31.933399999999999</v>
      </c>
      <c r="E43" s="7">
        <v>25.314699999999998</v>
      </c>
      <c r="F43" s="7">
        <v>34.656500000000001</v>
      </c>
      <c r="G43" s="7">
        <v>70.668099999999995</v>
      </c>
      <c r="H43" s="8">
        <v>66.980199999999996</v>
      </c>
      <c r="I43" s="7">
        <v>75.450599999999994</v>
      </c>
      <c r="J43" s="7">
        <v>54.989699999999999</v>
      </c>
      <c r="K43" s="6">
        <v>64.8947</v>
      </c>
      <c r="L43" s="83"/>
      <c r="M43" s="83"/>
      <c r="N43" s="90" t="s">
        <v>149</v>
      </c>
      <c r="O43" s="83">
        <f t="shared" ref="O43:W43" si="22">COUNT(O32:O40)</f>
        <v>8</v>
      </c>
      <c r="P43" s="83">
        <f t="shared" si="22"/>
        <v>9</v>
      </c>
      <c r="Q43" s="83">
        <f t="shared" si="22"/>
        <v>9</v>
      </c>
      <c r="R43" s="83">
        <f t="shared" si="22"/>
        <v>8</v>
      </c>
      <c r="S43" s="83">
        <f t="shared" si="22"/>
        <v>9</v>
      </c>
      <c r="T43" s="83">
        <f>COUNT(T32:T40)</f>
        <v>8</v>
      </c>
      <c r="U43" s="83">
        <f t="shared" si="22"/>
        <v>9</v>
      </c>
      <c r="V43" s="83">
        <f t="shared" si="22"/>
        <v>9</v>
      </c>
      <c r="W43" s="83">
        <f t="shared" si="22"/>
        <v>9</v>
      </c>
      <c r="X43" s="83"/>
      <c r="Y43" s="83"/>
      <c r="AJ43" s="83"/>
      <c r="AK43" s="83"/>
      <c r="AL43" s="90" t="s">
        <v>149</v>
      </c>
      <c r="AM43" s="92">
        <f>COUNT(AM32:AM40)</f>
        <v>9</v>
      </c>
      <c r="AN43" s="92">
        <f t="shared" ref="AN43:AU43" si="23">COUNT(AN32:AN40)</f>
        <v>8</v>
      </c>
      <c r="AO43" s="92">
        <f t="shared" si="23"/>
        <v>9</v>
      </c>
      <c r="AP43" s="92">
        <f t="shared" si="23"/>
        <v>8</v>
      </c>
      <c r="AQ43" s="92">
        <f t="shared" si="23"/>
        <v>9</v>
      </c>
      <c r="AR43" s="92">
        <f t="shared" si="23"/>
        <v>8</v>
      </c>
      <c r="AS43" s="92">
        <f t="shared" si="23"/>
        <v>9</v>
      </c>
      <c r="AT43" s="92">
        <f t="shared" si="23"/>
        <v>9</v>
      </c>
      <c r="AU43" s="92">
        <f t="shared" si="23"/>
        <v>9</v>
      </c>
    </row>
    <row r="44" spans="1:47" x14ac:dyDescent="0.25">
      <c r="A44" s="21"/>
      <c r="B44" s="21" t="s">
        <v>121</v>
      </c>
      <c r="C44" s="20">
        <v>76.888199999999998</v>
      </c>
      <c r="D44" s="20">
        <v>74.700299999999999</v>
      </c>
      <c r="E44" s="20">
        <v>53.7256</v>
      </c>
      <c r="F44" s="20">
        <v>64.024100000000004</v>
      </c>
      <c r="G44" s="20">
        <v>124.6592</v>
      </c>
      <c r="H44" s="8">
        <v>125.69459999999999</v>
      </c>
      <c r="I44" s="20">
        <v>46.888300000000001</v>
      </c>
      <c r="J44" s="20">
        <v>31.174199999999999</v>
      </c>
      <c r="K44" s="6">
        <v>54.258899999999997</v>
      </c>
      <c r="L44" s="83"/>
      <c r="M44" s="83"/>
      <c r="X44" s="83"/>
      <c r="Y44" s="83"/>
      <c r="AJ44" s="83"/>
      <c r="AK44" s="83"/>
    </row>
    <row r="45" spans="1:47" ht="15.75" x14ac:dyDescent="0.25">
      <c r="A45" s="21"/>
      <c r="B45" s="9" t="s">
        <v>124</v>
      </c>
      <c r="C45" s="7">
        <v>98.8994</v>
      </c>
      <c r="D45" s="7">
        <v>87.837400000000002</v>
      </c>
      <c r="E45" s="34"/>
      <c r="F45">
        <v>71.518600000000006</v>
      </c>
      <c r="G45" s="7">
        <v>115.6224</v>
      </c>
      <c r="H45" s="8">
        <v>102.7709</v>
      </c>
      <c r="I45" s="8">
        <v>37.012099999999997</v>
      </c>
      <c r="J45" s="7">
        <v>32.009</v>
      </c>
      <c r="K45" s="6">
        <v>35.908099999999997</v>
      </c>
      <c r="L45" s="83"/>
      <c r="M45" s="83"/>
      <c r="N45" s="90" t="s">
        <v>151</v>
      </c>
      <c r="O45" s="7">
        <f t="shared" ref="O45:W45" si="24">_xlfn.T.TEST(O5:O13,O32:O40,2,1)</f>
        <v>0.44531392493508115</v>
      </c>
      <c r="P45" s="7">
        <f t="shared" si="24"/>
        <v>0.44227797819741788</v>
      </c>
      <c r="Q45" s="7">
        <f t="shared" si="24"/>
        <v>0.92563643271204743</v>
      </c>
      <c r="R45" s="7">
        <f t="shared" si="24"/>
        <v>0.91893018106852686</v>
      </c>
      <c r="S45" s="99">
        <f t="shared" si="24"/>
        <v>3.7527854824227831E-2</v>
      </c>
      <c r="T45" s="7">
        <f t="shared" si="24"/>
        <v>0.45109558891094614</v>
      </c>
      <c r="U45" s="7">
        <f t="shared" si="24"/>
        <v>0.11888229444063818</v>
      </c>
      <c r="V45" s="104">
        <f t="shared" si="24"/>
        <v>5.1935468765944202E-2</v>
      </c>
      <c r="W45" s="7">
        <f t="shared" si="24"/>
        <v>9.8946977069747907E-2</v>
      </c>
      <c r="X45" s="83"/>
      <c r="Y45" s="83"/>
      <c r="AJ45" s="83"/>
      <c r="AK45" s="83"/>
      <c r="AL45" t="s">
        <v>151</v>
      </c>
      <c r="AM45" s="99">
        <f>_xlfn.T.TEST(AM5:AM13,AM32:AM40,2,1)</f>
        <v>0.20286333758643327</v>
      </c>
      <c r="AN45" s="7">
        <f t="shared" ref="AN45:AU45" si="25">_xlfn.T.TEST(AN5:AN13,AN32:AN40,2,1)</f>
        <v>0.25442537137059351</v>
      </c>
      <c r="AO45" s="7">
        <f t="shared" si="25"/>
        <v>0.12339855829919366</v>
      </c>
      <c r="AP45" s="7">
        <f t="shared" si="25"/>
        <v>0.57934802279981046</v>
      </c>
      <c r="AQ45" s="99">
        <f t="shared" si="25"/>
        <v>2.4317276926231705E-2</v>
      </c>
      <c r="AR45" s="7">
        <f t="shared" si="25"/>
        <v>0.501588959636315</v>
      </c>
      <c r="AS45" s="99">
        <f t="shared" si="25"/>
        <v>4.9513105210937249E-2</v>
      </c>
      <c r="AT45" s="7">
        <f t="shared" si="25"/>
        <v>0.70644910578585507</v>
      </c>
      <c r="AU45" s="99">
        <f t="shared" si="25"/>
        <v>1.8251279133266459E-2</v>
      </c>
    </row>
    <row r="46" spans="1:47" ht="15.75" x14ac:dyDescent="0.25">
      <c r="A46" s="21"/>
      <c r="B46" s="9" t="s">
        <v>127</v>
      </c>
      <c r="C46" s="20">
        <v>86.914599999999993</v>
      </c>
      <c r="D46" s="20">
        <v>47.570999999999998</v>
      </c>
      <c r="E46" s="20">
        <v>67.696100000000001</v>
      </c>
      <c r="F46" s="20">
        <v>68.2727</v>
      </c>
      <c r="G46" s="20">
        <v>97.822800000000001</v>
      </c>
      <c r="H46" s="8">
        <v>76.708100000000002</v>
      </c>
      <c r="I46" s="20">
        <v>42.749699999999997</v>
      </c>
      <c r="J46" s="20">
        <v>17.162600000000001</v>
      </c>
      <c r="K46" s="6">
        <v>36.827300000000001</v>
      </c>
      <c r="L46" s="83"/>
      <c r="M46" s="83"/>
      <c r="N46" s="90" t="s">
        <v>152</v>
      </c>
      <c r="O46" s="7">
        <f t="shared" ref="O46:W46" si="26">(O41-O14)/AVERAGE(O15,O42)</f>
        <v>0.30313467580570091</v>
      </c>
      <c r="P46" s="7">
        <f t="shared" si="26"/>
        <v>-0.37340435187013715</v>
      </c>
      <c r="Q46" s="7">
        <f t="shared" si="26"/>
        <v>-3.0204132036575841E-2</v>
      </c>
      <c r="R46" s="7">
        <f t="shared" si="26"/>
        <v>-4.0605786022395153E-2</v>
      </c>
      <c r="S46" s="7">
        <f t="shared" si="26"/>
        <v>0.70676571356336904</v>
      </c>
      <c r="T46" s="7">
        <f t="shared" si="26"/>
        <v>0.31082981888895639</v>
      </c>
      <c r="U46" s="7">
        <f t="shared" si="26"/>
        <v>0.75001373805324678</v>
      </c>
      <c r="V46" s="7">
        <f t="shared" si="26"/>
        <v>0.52944118883020408</v>
      </c>
      <c r="W46" s="7">
        <f t="shared" si="26"/>
        <v>0.70585443434339534</v>
      </c>
      <c r="X46" s="83"/>
      <c r="Y46" s="83"/>
      <c r="AJ46" s="83"/>
      <c r="AK46" s="83"/>
      <c r="AL46" t="s">
        <v>152</v>
      </c>
      <c r="AM46" s="99">
        <f>(AM41-AM14)/AVERAGE(AM15,AM42)</f>
        <v>0.43123029868669971</v>
      </c>
      <c r="AN46" s="7">
        <f t="shared" ref="AN46:AU46" si="27">(AN41-AN14)/AVERAGE(AN15,AN42)</f>
        <v>0.43801542680486794</v>
      </c>
      <c r="AO46" s="7">
        <f t="shared" si="27"/>
        <v>0.52097068238919431</v>
      </c>
      <c r="AP46" s="7">
        <f t="shared" si="27"/>
        <v>0.22309792637510498</v>
      </c>
      <c r="AQ46" s="99">
        <f t="shared" si="27"/>
        <v>1.386371644220298</v>
      </c>
      <c r="AR46" s="7">
        <f t="shared" si="27"/>
        <v>-0.25298094935106685</v>
      </c>
      <c r="AS46" s="99">
        <f t="shared" si="27"/>
        <v>0.88834562898334635</v>
      </c>
      <c r="AT46" s="7">
        <f t="shared" si="27"/>
        <v>9.9466063117908274E-2</v>
      </c>
      <c r="AU46" s="99">
        <f t="shared" si="27"/>
        <v>1.0353597716917293</v>
      </c>
    </row>
    <row r="47" spans="1:47" x14ac:dyDescent="0.25">
      <c r="A47" s="21"/>
      <c r="B47" s="9" t="s">
        <v>130</v>
      </c>
      <c r="C47" s="7">
        <v>77.796899999999994</v>
      </c>
      <c r="D47" s="7">
        <v>71.203100000000006</v>
      </c>
      <c r="E47" s="7">
        <v>46.098999999999997</v>
      </c>
      <c r="F47" s="7">
        <v>62.290999999999997</v>
      </c>
      <c r="G47" s="7">
        <v>112.7791</v>
      </c>
      <c r="H47" s="8">
        <v>78.196899999999999</v>
      </c>
      <c r="I47" s="7">
        <v>37.536999999999999</v>
      </c>
      <c r="J47" s="34"/>
      <c r="K47" s="6">
        <v>86.7607</v>
      </c>
    </row>
    <row r="48" spans="1:47" x14ac:dyDescent="0.25">
      <c r="B48" s="9" t="s">
        <v>132</v>
      </c>
      <c r="C48" s="20">
        <v>102.1918</v>
      </c>
      <c r="D48" s="20">
        <v>90.623000000000005</v>
      </c>
      <c r="E48" s="20">
        <v>60.837200000000003</v>
      </c>
      <c r="F48" s="20">
        <v>42.057299999999998</v>
      </c>
      <c r="G48" s="20">
        <v>99.353399999999993</v>
      </c>
      <c r="H48" s="8">
        <v>82.150400000000005</v>
      </c>
      <c r="I48" s="20">
        <v>32.726900000000001</v>
      </c>
      <c r="J48" s="20">
        <v>25.825800000000001</v>
      </c>
      <c r="K48" s="6">
        <v>26.337299999999999</v>
      </c>
    </row>
    <row r="49" spans="1:47" x14ac:dyDescent="0.25">
      <c r="B49" s="9" t="s">
        <v>135</v>
      </c>
      <c r="C49" s="7">
        <v>103.1073</v>
      </c>
      <c r="D49" s="7">
        <v>58.925699999999999</v>
      </c>
      <c r="E49" s="7">
        <v>31.311299999999999</v>
      </c>
      <c r="F49" s="7">
        <v>28.119199999999999</v>
      </c>
      <c r="G49" s="7">
        <v>96.400400000000005</v>
      </c>
      <c r="H49" s="8">
        <v>108.3206</v>
      </c>
      <c r="I49" s="7">
        <v>32.313699999999997</v>
      </c>
      <c r="J49" s="34"/>
      <c r="K49" s="6">
        <v>26.234000000000002</v>
      </c>
    </row>
    <row r="50" spans="1:47" x14ac:dyDescent="0.25">
      <c r="B50" s="9" t="s">
        <v>137</v>
      </c>
      <c r="C50" s="20">
        <v>50.051099999999998</v>
      </c>
      <c r="D50" s="20">
        <v>51.920999999999999</v>
      </c>
      <c r="E50" s="20">
        <v>40.819699999999997</v>
      </c>
      <c r="F50" s="20">
        <v>51.936999999999998</v>
      </c>
      <c r="G50" s="20">
        <v>84.803899999999999</v>
      </c>
      <c r="H50" s="8">
        <v>83.277699999999996</v>
      </c>
      <c r="I50" s="20">
        <v>12.542</v>
      </c>
      <c r="J50" s="20">
        <v>15.264200000000001</v>
      </c>
      <c r="K50" s="6">
        <v>10.6258</v>
      </c>
    </row>
    <row r="51" spans="1:47" x14ac:dyDescent="0.25">
      <c r="B51" s="9" t="s">
        <v>139</v>
      </c>
      <c r="C51" s="7">
        <v>67.347899999999996</v>
      </c>
      <c r="D51" s="7">
        <v>37.571199999999997</v>
      </c>
      <c r="E51" s="7">
        <v>65.254000000000005</v>
      </c>
      <c r="F51" s="7">
        <v>71.576700000000002</v>
      </c>
      <c r="G51" s="7">
        <v>84.477699999999999</v>
      </c>
      <c r="H51" s="8">
        <v>77.510400000000004</v>
      </c>
      <c r="I51" s="7">
        <v>39.433</v>
      </c>
      <c r="J51" s="7">
        <v>35.906199999999998</v>
      </c>
      <c r="K51" s="6">
        <v>40.9574</v>
      </c>
    </row>
    <row r="52" spans="1:47" ht="15.75" thickBot="1" x14ac:dyDescent="0.3">
      <c r="B52" s="56" t="s">
        <v>142</v>
      </c>
      <c r="C52" s="4">
        <v>121.3188</v>
      </c>
      <c r="D52" s="2">
        <v>96.741699999999994</v>
      </c>
      <c r="E52" s="2">
        <v>84.7423</v>
      </c>
      <c r="F52" s="2">
        <v>104.9365</v>
      </c>
      <c r="G52" s="2">
        <v>127.438</v>
      </c>
      <c r="H52" s="118"/>
      <c r="I52" s="19">
        <v>102.8621</v>
      </c>
      <c r="J52" s="19">
        <v>100.88079999999999</v>
      </c>
      <c r="K52" s="1">
        <v>107.3768</v>
      </c>
    </row>
    <row r="53" spans="1:47" ht="15.75" x14ac:dyDescent="0.25">
      <c r="B53" s="90" t="s">
        <v>147</v>
      </c>
      <c r="C53" s="7">
        <f t="shared" ref="C53:K53" si="28">AVERAGE(C32:C52)</f>
        <v>89.713989999999995</v>
      </c>
      <c r="D53" s="7">
        <f t="shared" si="28"/>
        <v>71.173631578947393</v>
      </c>
      <c r="E53" s="7">
        <f t="shared" si="28"/>
        <v>55.305647368421063</v>
      </c>
      <c r="F53" s="7">
        <f t="shared" si="28"/>
        <v>60.592490000000012</v>
      </c>
      <c r="G53" s="7">
        <f t="shared" si="28"/>
        <v>100.20632499999999</v>
      </c>
      <c r="H53" s="7">
        <f t="shared" si="28"/>
        <v>89.74924210526315</v>
      </c>
      <c r="I53" s="7">
        <f t="shared" si="28"/>
        <v>46.024636842105267</v>
      </c>
      <c r="J53" s="7">
        <f t="shared" si="28"/>
        <v>39.186094117647059</v>
      </c>
      <c r="K53" s="7">
        <f t="shared" si="28"/>
        <v>46.699610526315801</v>
      </c>
    </row>
    <row r="54" spans="1:47" ht="15.75" x14ac:dyDescent="0.25">
      <c r="B54" s="90" t="s">
        <v>148</v>
      </c>
      <c r="C54" s="7">
        <f t="shared" ref="C54:K54" si="29">_xlfn.STDEV.S(C32:C52)</f>
        <v>21.074809008659461</v>
      </c>
      <c r="D54" s="7">
        <f t="shared" si="29"/>
        <v>24.843487654515318</v>
      </c>
      <c r="E54" s="7">
        <f t="shared" si="29"/>
        <v>18.955359882757538</v>
      </c>
      <c r="F54" s="7">
        <f t="shared" si="29"/>
        <v>18.418317267497855</v>
      </c>
      <c r="G54" s="7">
        <f t="shared" si="29"/>
        <v>24.024575410824589</v>
      </c>
      <c r="H54" s="7">
        <f t="shared" si="29"/>
        <v>21.559768358200039</v>
      </c>
      <c r="I54" s="7">
        <f t="shared" si="29"/>
        <v>20.714838608838704</v>
      </c>
      <c r="J54" s="7">
        <f t="shared" si="29"/>
        <v>21.788124152806002</v>
      </c>
      <c r="K54" s="7">
        <f t="shared" si="29"/>
        <v>22.304771932603074</v>
      </c>
    </row>
    <row r="55" spans="1:47" ht="15.75" x14ac:dyDescent="0.25">
      <c r="B55" s="90" t="s">
        <v>149</v>
      </c>
      <c r="C55" s="100">
        <f t="shared" ref="C55:K55" si="30">COUNT(C32:C52)</f>
        <v>20</v>
      </c>
      <c r="D55" s="100">
        <f t="shared" si="30"/>
        <v>19</v>
      </c>
      <c r="E55" s="100">
        <f t="shared" si="30"/>
        <v>19</v>
      </c>
      <c r="F55" s="100">
        <f t="shared" si="30"/>
        <v>20</v>
      </c>
      <c r="G55" s="100">
        <f t="shared" si="30"/>
        <v>20</v>
      </c>
      <c r="H55" s="100">
        <f t="shared" si="30"/>
        <v>19</v>
      </c>
      <c r="I55" s="100">
        <f t="shared" si="30"/>
        <v>19</v>
      </c>
      <c r="J55" s="100">
        <f t="shared" si="30"/>
        <v>17</v>
      </c>
      <c r="K55" s="100">
        <f t="shared" si="30"/>
        <v>19</v>
      </c>
    </row>
    <row r="56" spans="1:47" ht="15.75" x14ac:dyDescent="0.25">
      <c r="B56" s="90"/>
    </row>
    <row r="57" spans="1:47" ht="15.75" x14ac:dyDescent="0.25">
      <c r="B57" s="90" t="s">
        <v>151</v>
      </c>
      <c r="C57" s="7">
        <f t="shared" ref="C57:K57" si="31">_xlfn.T.TEST(C5:C25,C32:C52,2,1)</f>
        <v>3.5252450528081652E-2</v>
      </c>
      <c r="D57" s="7">
        <f t="shared" si="31"/>
        <v>0.78514791347636437</v>
      </c>
      <c r="E57" s="7">
        <f t="shared" si="31"/>
        <v>0.3743366583830533</v>
      </c>
      <c r="F57" s="7">
        <f t="shared" si="31"/>
        <v>0.77809913058161628</v>
      </c>
      <c r="G57" s="99">
        <f t="shared" si="31"/>
        <v>2.1558111188532863E-3</v>
      </c>
      <c r="H57" s="7">
        <f t="shared" si="31"/>
        <v>0.3365119577811696</v>
      </c>
      <c r="I57" s="99">
        <f t="shared" si="31"/>
        <v>2.1619632234420724E-3</v>
      </c>
      <c r="J57" s="7">
        <f t="shared" si="31"/>
        <v>0.31339510589975372</v>
      </c>
      <c r="K57" s="99">
        <f t="shared" si="31"/>
        <v>3.5821902378163913E-2</v>
      </c>
    </row>
    <row r="58" spans="1:47" ht="15.75" x14ac:dyDescent="0.25">
      <c r="B58" s="90" t="s">
        <v>152</v>
      </c>
      <c r="C58" s="7">
        <f t="shared" ref="C58:K58" si="32">(C53-C26)/AVERAGE(C27,C54)</f>
        <v>0.37240076741479572</v>
      </c>
      <c r="D58" s="7">
        <f t="shared" si="32"/>
        <v>6.1704971369836444E-2</v>
      </c>
      <c r="E58" s="7">
        <f t="shared" si="32"/>
        <v>0.15145019224301881</v>
      </c>
      <c r="F58" s="7">
        <f t="shared" si="32"/>
        <v>3.6229705140087873E-2</v>
      </c>
      <c r="G58" s="7">
        <f t="shared" si="32"/>
        <v>0.71325613614330219</v>
      </c>
      <c r="H58" s="7">
        <f t="shared" si="32"/>
        <v>0.16481054928238609</v>
      </c>
      <c r="I58" s="7">
        <f t="shared" si="32"/>
        <v>0.4872394390068342</v>
      </c>
      <c r="J58" s="7">
        <f t="shared" si="32"/>
        <v>-0.12539205151710806</v>
      </c>
      <c r="K58" s="7">
        <f t="shared" si="32"/>
        <v>0.42143217588531068</v>
      </c>
    </row>
    <row r="61" spans="1:47" ht="18.75" x14ac:dyDescent="0.3">
      <c r="B61" s="93" t="s">
        <v>153</v>
      </c>
      <c r="C61" s="83"/>
      <c r="D61" s="83"/>
      <c r="E61" s="83"/>
      <c r="F61" s="83"/>
      <c r="G61" s="83"/>
      <c r="H61" s="83"/>
      <c r="I61" s="83"/>
      <c r="J61" s="83"/>
      <c r="K61" s="83"/>
      <c r="N61" s="93" t="s">
        <v>153</v>
      </c>
      <c r="Z61" s="93" t="s">
        <v>153</v>
      </c>
      <c r="AA61" s="83"/>
      <c r="AB61" s="83"/>
      <c r="AC61" s="83"/>
      <c r="AD61" s="83"/>
      <c r="AE61" s="83"/>
      <c r="AF61" s="83"/>
      <c r="AG61" s="83"/>
      <c r="AH61" s="83"/>
      <c r="AI61" s="83"/>
      <c r="AL61" s="93" t="s">
        <v>153</v>
      </c>
      <c r="AM61" s="83"/>
      <c r="AN61" s="83"/>
      <c r="AO61" s="83"/>
      <c r="AP61" s="83"/>
      <c r="AQ61" s="83"/>
      <c r="AR61" s="83"/>
      <c r="AS61" s="83"/>
      <c r="AT61" s="83"/>
      <c r="AU61" s="83"/>
    </row>
    <row r="62" spans="1:47" ht="15.75" thickBot="1" x14ac:dyDescent="0.3">
      <c r="A62" s="21"/>
      <c r="B62" s="48" t="s">
        <v>83</v>
      </c>
      <c r="C62" s="101" t="s">
        <v>39</v>
      </c>
      <c r="D62" s="19" t="s">
        <v>38</v>
      </c>
      <c r="E62" s="19" t="s">
        <v>37</v>
      </c>
      <c r="F62" s="19" t="s">
        <v>36</v>
      </c>
      <c r="G62" s="19" t="s">
        <v>35</v>
      </c>
      <c r="H62" s="64" t="s">
        <v>34</v>
      </c>
      <c r="I62" s="19" t="s">
        <v>33</v>
      </c>
      <c r="J62" s="19" t="s">
        <v>32</v>
      </c>
      <c r="K62" s="52" t="s">
        <v>31</v>
      </c>
      <c r="M62" s="21"/>
      <c r="N62" s="84" t="s">
        <v>41</v>
      </c>
      <c r="O62" s="87" t="s">
        <v>39</v>
      </c>
      <c r="P62" s="87" t="s">
        <v>38</v>
      </c>
      <c r="Q62" s="87" t="s">
        <v>37</v>
      </c>
      <c r="R62" s="87" t="s">
        <v>36</v>
      </c>
      <c r="S62" s="87" t="s">
        <v>35</v>
      </c>
      <c r="T62" s="88" t="s">
        <v>34</v>
      </c>
      <c r="U62" s="87" t="s">
        <v>33</v>
      </c>
      <c r="V62" s="87" t="s">
        <v>32</v>
      </c>
      <c r="W62" s="89" t="s">
        <v>31</v>
      </c>
      <c r="Z62" s="84" t="s">
        <v>41</v>
      </c>
      <c r="AA62" s="87" t="s">
        <v>39</v>
      </c>
      <c r="AB62" s="87" t="s">
        <v>38</v>
      </c>
      <c r="AC62" s="87" t="s">
        <v>37</v>
      </c>
      <c r="AD62" s="87" t="s">
        <v>36</v>
      </c>
      <c r="AE62" s="87" t="s">
        <v>35</v>
      </c>
      <c r="AF62" s="87" t="s">
        <v>34</v>
      </c>
      <c r="AG62" s="87" t="s">
        <v>33</v>
      </c>
      <c r="AH62" s="87" t="s">
        <v>32</v>
      </c>
      <c r="AI62" s="89" t="s">
        <v>31</v>
      </c>
      <c r="AL62" s="84" t="s">
        <v>41</v>
      </c>
      <c r="AM62" s="95" t="s">
        <v>39</v>
      </c>
      <c r="AN62" s="96" t="s">
        <v>38</v>
      </c>
      <c r="AO62" s="96" t="s">
        <v>37</v>
      </c>
      <c r="AP62" s="96" t="s">
        <v>36</v>
      </c>
      <c r="AQ62" s="96" t="s">
        <v>35</v>
      </c>
      <c r="AR62" s="96" t="s">
        <v>34</v>
      </c>
      <c r="AS62" s="96" t="s">
        <v>33</v>
      </c>
      <c r="AT62" s="96" t="s">
        <v>32</v>
      </c>
      <c r="AU62" s="98" t="s">
        <v>31</v>
      </c>
    </row>
    <row r="63" spans="1:47" ht="15.75" thickTop="1" x14ac:dyDescent="0.25">
      <c r="A63" s="21"/>
      <c r="B63" s="21" t="s">
        <v>154</v>
      </c>
      <c r="C63" s="7">
        <f t="shared" ref="C63:K69" si="33">(C32-C5)/C5*100</f>
        <v>44.607941864895771</v>
      </c>
      <c r="D63" s="7">
        <f t="shared" si="33"/>
        <v>15.26015550457786</v>
      </c>
      <c r="E63" s="7">
        <f t="shared" si="33"/>
        <v>46.043948132564317</v>
      </c>
      <c r="F63" s="7">
        <f t="shared" si="33"/>
        <v>25.304278733098183</v>
      </c>
      <c r="G63" s="7">
        <f t="shared" si="33"/>
        <v>40.986482402395808</v>
      </c>
      <c r="H63" s="7">
        <f t="shared" si="33"/>
        <v>-22.347839118787586</v>
      </c>
      <c r="I63" s="7">
        <f t="shared" si="33"/>
        <v>7.8290374797659084</v>
      </c>
      <c r="J63" s="7">
        <f t="shared" si="33"/>
        <v>2.0582644726691348</v>
      </c>
      <c r="K63" s="6">
        <f t="shared" si="33"/>
        <v>66.583340811294704</v>
      </c>
      <c r="M63" s="21"/>
      <c r="N63" s="9" t="s">
        <v>155</v>
      </c>
      <c r="O63" s="26">
        <f>(O32-O5)/O5*100</f>
        <v>-42.439388565598719</v>
      </c>
      <c r="P63" s="25">
        <f t="shared" ref="P63:W64" si="34">(P32-P5)/P5*100</f>
        <v>-9.1846067691879512</v>
      </c>
      <c r="Q63" s="25">
        <f t="shared" si="34"/>
        <v>-22.781828536875189</v>
      </c>
      <c r="R63" s="25">
        <f t="shared" si="34"/>
        <v>-19.696765599509078</v>
      </c>
      <c r="S63" s="25">
        <f t="shared" si="34"/>
        <v>11.619935365652404</v>
      </c>
      <c r="T63" s="25">
        <f t="shared" si="34"/>
        <v>-23.328016432404926</v>
      </c>
      <c r="U63" s="25">
        <f t="shared" si="34"/>
        <v>-60.857346334242088</v>
      </c>
      <c r="V63" s="25">
        <f t="shared" si="34"/>
        <v>-36.274007215364612</v>
      </c>
      <c r="W63" s="14">
        <f t="shared" si="34"/>
        <v>-38.332427143302993</v>
      </c>
      <c r="Z63" s="9" t="s">
        <v>43</v>
      </c>
      <c r="AA63" s="26">
        <f>(AA32-AA5)/AA5*100</f>
        <v>16.303366762177639</v>
      </c>
      <c r="AB63" s="25">
        <f t="shared" ref="AB63:AI63" si="35">(AB32-AB5)/AB5*100</f>
        <v>-1.0264694821989022</v>
      </c>
      <c r="AC63" s="25">
        <f t="shared" si="35"/>
        <v>-2.5588330109606616</v>
      </c>
      <c r="AD63" s="25">
        <f t="shared" si="35"/>
        <v>11.662275932053253</v>
      </c>
      <c r="AE63" s="25">
        <f t="shared" si="35"/>
        <v>9.9042333816179422</v>
      </c>
      <c r="AF63" s="25">
        <f t="shared" si="35"/>
        <v>-15.45507285738964</v>
      </c>
      <c r="AG63" s="25">
        <f t="shared" si="35"/>
        <v>16.120160721072917</v>
      </c>
      <c r="AH63" s="25">
        <f t="shared" si="35"/>
        <v>-22.534707184447328</v>
      </c>
      <c r="AI63" s="14">
        <f t="shared" si="35"/>
        <v>19.852594856736371</v>
      </c>
      <c r="AK63" s="21"/>
      <c r="AL63" s="68" t="s">
        <v>29</v>
      </c>
      <c r="AM63" s="22">
        <f t="shared" ref="AM63:AU71" si="36">(AM32-AM5)/AM5*100</f>
        <v>82.498030872554722</v>
      </c>
      <c r="AN63" s="20">
        <f t="shared" si="36"/>
        <v>75.339152647322024</v>
      </c>
      <c r="AO63" s="20">
        <f t="shared" si="36"/>
        <v>-12.865777342164112</v>
      </c>
      <c r="AP63" s="20">
        <f t="shared" si="36"/>
        <v>33.683153157260151</v>
      </c>
      <c r="AQ63" s="20">
        <f t="shared" si="36"/>
        <v>166.18253429783957</v>
      </c>
      <c r="AR63" s="20">
        <f t="shared" si="36"/>
        <v>-32.119040943122812</v>
      </c>
      <c r="AS63" s="20">
        <f t="shared" si="36"/>
        <v>178.05741898285851</v>
      </c>
      <c r="AT63" s="20">
        <f t="shared" si="36"/>
        <v>-15.886815090031254</v>
      </c>
      <c r="AU63" s="6">
        <f t="shared" si="36"/>
        <v>89.784465890379593</v>
      </c>
    </row>
    <row r="64" spans="1:47" x14ac:dyDescent="0.25">
      <c r="A64" s="21"/>
      <c r="B64" s="21" t="s">
        <v>156</v>
      </c>
      <c r="C64" s="7">
        <f t="shared" si="33"/>
        <v>-25.660625060221065</v>
      </c>
      <c r="D64" s="7">
        <f t="shared" si="33"/>
        <v>-32.194970013761385</v>
      </c>
      <c r="E64" s="7">
        <f t="shared" si="33"/>
        <v>-14.525497670826581</v>
      </c>
      <c r="F64" s="7">
        <f t="shared" si="33"/>
        <v>31.653981698107632</v>
      </c>
      <c r="G64" s="7">
        <f t="shared" si="33"/>
        <v>-40.153462400445697</v>
      </c>
      <c r="H64" s="7">
        <f t="shared" si="33"/>
        <v>-20.057741647039574</v>
      </c>
      <c r="I64" s="7">
        <f t="shared" si="33"/>
        <v>26.20548160862921</v>
      </c>
      <c r="J64" s="7">
        <f t="shared" si="33"/>
        <v>44.178209174130508</v>
      </c>
      <c r="K64" s="6">
        <f t="shared" si="33"/>
        <v>36.141076033105747</v>
      </c>
      <c r="M64" s="21"/>
      <c r="N64" s="9" t="s">
        <v>157</v>
      </c>
      <c r="O64" s="22"/>
      <c r="P64" s="20">
        <f t="shared" si="34"/>
        <v>62.516022133991946</v>
      </c>
      <c r="Q64" s="20">
        <f t="shared" si="34"/>
        <v>-1.8971880433232839</v>
      </c>
      <c r="R64" s="20">
        <f t="shared" si="34"/>
        <v>104.81956143235946</v>
      </c>
      <c r="S64" s="20">
        <f t="shared" si="34"/>
        <v>2.8607550234841232</v>
      </c>
      <c r="T64" s="20">
        <f t="shared" si="34"/>
        <v>25.420648272885543</v>
      </c>
      <c r="U64" s="20">
        <f t="shared" si="34"/>
        <v>143.81951516273659</v>
      </c>
      <c r="V64" s="20">
        <f t="shared" si="34"/>
        <v>94.964960093439771</v>
      </c>
      <c r="W64" s="6">
        <f t="shared" si="34"/>
        <v>119.61493183987069</v>
      </c>
      <c r="Z64" s="9" t="s">
        <v>45</v>
      </c>
      <c r="AA64" s="22">
        <f t="shared" ref="AA64:AI65" si="37">(AA33-AA6)/AA6*100</f>
        <v>42.329311999212678</v>
      </c>
      <c r="AB64" s="20">
        <f t="shared" si="37"/>
        <v>-9.4373347818214679</v>
      </c>
      <c r="AC64" s="20">
        <f t="shared" si="37"/>
        <v>31.471273456824413</v>
      </c>
      <c r="AD64" s="20">
        <f t="shared" si="37"/>
        <v>40.358283595509455</v>
      </c>
      <c r="AE64" s="20">
        <f t="shared" si="37"/>
        <v>44.850863288264577</v>
      </c>
      <c r="AF64" s="20">
        <f t="shared" si="37"/>
        <v>52.503576166505262</v>
      </c>
      <c r="AG64" s="20">
        <f t="shared" si="37"/>
        <v>60.622754684384319</v>
      </c>
      <c r="AH64" s="20">
        <f t="shared" si="37"/>
        <v>10.463924131744205</v>
      </c>
      <c r="AI64" s="6">
        <f t="shared" si="37"/>
        <v>17.894487764858628</v>
      </c>
      <c r="AK64" s="21"/>
      <c r="AL64" s="21" t="s">
        <v>27</v>
      </c>
      <c r="AM64" s="22">
        <f t="shared" si="36"/>
        <v>-29.576811753877365</v>
      </c>
      <c r="AN64" s="20">
        <f t="shared" si="36"/>
        <v>1.4121881921224602</v>
      </c>
      <c r="AO64" s="20">
        <f t="shared" si="36"/>
        <v>65.605861196628794</v>
      </c>
      <c r="AP64" s="20">
        <f t="shared" si="36"/>
        <v>60.341717785933049</v>
      </c>
      <c r="AQ64" s="20">
        <f t="shared" si="36"/>
        <v>-4.9814182704235801</v>
      </c>
      <c r="AR64" s="20">
        <f t="shared" si="36"/>
        <v>14.579365025946842</v>
      </c>
      <c r="AS64" s="20">
        <f t="shared" si="36"/>
        <v>-27.176623254428129</v>
      </c>
      <c r="AT64" s="20">
        <f t="shared" si="36"/>
        <v>-17.160345824915073</v>
      </c>
      <c r="AU64" s="6">
        <f t="shared" si="36"/>
        <v>-0.73403486541868701</v>
      </c>
    </row>
    <row r="65" spans="1:47" ht="15.75" thickBot="1" x14ac:dyDescent="0.3">
      <c r="A65" s="21"/>
      <c r="B65" s="21" t="s">
        <v>158</v>
      </c>
      <c r="C65" s="7">
        <f t="shared" si="33"/>
        <v>-21.695345142902912</v>
      </c>
      <c r="D65" s="7">
        <f t="shared" si="33"/>
        <v>-31.744734360264061</v>
      </c>
      <c r="E65" s="7">
        <f t="shared" si="33"/>
        <v>-19.443769098389186</v>
      </c>
      <c r="F65" s="7">
        <f t="shared" si="33"/>
        <v>10.390742318805987</v>
      </c>
      <c r="G65" s="7">
        <f t="shared" si="33"/>
        <v>14.062964844730383</v>
      </c>
      <c r="H65" s="7">
        <f t="shared" si="33"/>
        <v>44.256401606343587</v>
      </c>
      <c r="I65" s="7">
        <f t="shared" si="33"/>
        <v>160.21495467059867</v>
      </c>
      <c r="J65" s="7">
        <f t="shared" si="33"/>
        <v>-25.580169687753791</v>
      </c>
      <c r="K65" s="6">
        <f t="shared" si="33"/>
        <v>51.35114043796635</v>
      </c>
      <c r="M65" s="21"/>
      <c r="N65" s="9" t="s">
        <v>159</v>
      </c>
      <c r="O65" s="22">
        <f t="shared" ref="O65:W71" si="38">(O34-O7)/O7*100</f>
        <v>37.639938219738291</v>
      </c>
      <c r="P65" s="20">
        <f t="shared" si="38"/>
        <v>-21.084649916645219</v>
      </c>
      <c r="Q65" s="20">
        <f t="shared" si="38"/>
        <v>9.0821806551535182</v>
      </c>
      <c r="R65" s="20">
        <f t="shared" si="38"/>
        <v>9.882770206447141</v>
      </c>
      <c r="S65" s="20">
        <f t="shared" si="38"/>
        <v>-9.9732890128806275</v>
      </c>
      <c r="T65" s="20">
        <f t="shared" si="38"/>
        <v>0.35471057457409583</v>
      </c>
      <c r="U65" s="20">
        <f t="shared" si="38"/>
        <v>24.050652403782003</v>
      </c>
      <c r="V65" s="20">
        <f t="shared" si="38"/>
        <v>9.0065598185852878</v>
      </c>
      <c r="W65" s="6">
        <f t="shared" si="38"/>
        <v>33.249058285893192</v>
      </c>
      <c r="Z65" s="32" t="s">
        <v>47</v>
      </c>
      <c r="AA65" s="4">
        <f t="shared" si="37"/>
        <v>12.833520367546205</v>
      </c>
      <c r="AB65" s="2">
        <f t="shared" si="37"/>
        <v>28.5277687396208</v>
      </c>
      <c r="AC65" s="2">
        <f t="shared" si="37"/>
        <v>19.687295191255881</v>
      </c>
      <c r="AD65" s="2">
        <f t="shared" si="37"/>
        <v>82.791381918722948</v>
      </c>
      <c r="AE65" s="2">
        <f t="shared" si="37"/>
        <v>14.886562407916749</v>
      </c>
      <c r="AF65" s="2">
        <f t="shared" si="37"/>
        <v>15.931177182411021</v>
      </c>
      <c r="AG65" s="2">
        <f t="shared" si="37"/>
        <v>65.289395641929033</v>
      </c>
      <c r="AH65" s="2">
        <f t="shared" si="37"/>
        <v>60.454735149727121</v>
      </c>
      <c r="AI65" s="1">
        <f t="shared" si="37"/>
        <v>39.702980061633518</v>
      </c>
      <c r="AK65" s="21"/>
      <c r="AL65" s="21" t="s">
        <v>25</v>
      </c>
      <c r="AM65" s="22">
        <f t="shared" si="36"/>
        <v>22.599213617828603</v>
      </c>
      <c r="AN65" s="20">
        <f t="shared" si="36"/>
        <v>29.267733977170952</v>
      </c>
      <c r="AO65" s="20">
        <f t="shared" si="36"/>
        <v>-26.622524235817991</v>
      </c>
      <c r="AP65" s="20">
        <f t="shared" si="36"/>
        <v>3.432862760527037</v>
      </c>
      <c r="AQ65" s="20">
        <f t="shared" si="36"/>
        <v>59.765625762047925</v>
      </c>
      <c r="AR65" s="20">
        <f t="shared" si="36"/>
        <v>27.439213931554956</v>
      </c>
      <c r="AS65" s="20">
        <f t="shared" si="36"/>
        <v>103.45168205216982</v>
      </c>
      <c r="AT65" s="20">
        <f t="shared" si="36"/>
        <v>-2.9402941678704457</v>
      </c>
      <c r="AU65" s="6">
        <f t="shared" si="36"/>
        <v>44.474345243890582</v>
      </c>
    </row>
    <row r="66" spans="1:47" ht="15.75" x14ac:dyDescent="0.25">
      <c r="A66" s="21"/>
      <c r="B66" s="21" t="s">
        <v>160</v>
      </c>
      <c r="C66" s="7">
        <f t="shared" si="33"/>
        <v>6.2747800978647392</v>
      </c>
      <c r="D66" s="7">
        <f t="shared" si="33"/>
        <v>14.848555597061369</v>
      </c>
      <c r="E66" s="7">
        <f t="shared" si="33"/>
        <v>18.96727574463673</v>
      </c>
      <c r="F66" s="7">
        <f t="shared" si="33"/>
        <v>41.329057400340979</v>
      </c>
      <c r="G66" s="7">
        <f t="shared" si="33"/>
        <v>84.876436716838697</v>
      </c>
      <c r="H66" s="7">
        <f t="shared" si="33"/>
        <v>-4.5507315148339273</v>
      </c>
      <c r="I66" s="7">
        <f t="shared" si="33"/>
        <v>16.309234730028571</v>
      </c>
      <c r="J66" s="7">
        <f t="shared" si="33"/>
        <v>-4.5235454426141661</v>
      </c>
      <c r="K66" s="6">
        <f t="shared" si="33"/>
        <v>70.869012640069457</v>
      </c>
      <c r="M66" s="21"/>
      <c r="N66" s="9" t="s">
        <v>161</v>
      </c>
      <c r="O66" s="22">
        <f t="shared" si="38"/>
        <v>27.06347256141899</v>
      </c>
      <c r="P66" s="20">
        <f t="shared" si="38"/>
        <v>29.739285505265578</v>
      </c>
      <c r="Q66" s="20">
        <f t="shared" si="38"/>
        <v>-40.109895072009785</v>
      </c>
      <c r="R66" s="20">
        <f t="shared" si="38"/>
        <v>-1.9902626278679429</v>
      </c>
      <c r="S66" s="20">
        <f t="shared" si="38"/>
        <v>59.298179771064</v>
      </c>
      <c r="T66" s="20">
        <f t="shared" si="38"/>
        <v>31.121047332785949</v>
      </c>
      <c r="U66" s="20">
        <f t="shared" si="38"/>
        <v>45.345892329418724</v>
      </c>
      <c r="V66" s="20">
        <f t="shared" si="38"/>
        <v>27.211636823326877</v>
      </c>
      <c r="W66" s="6">
        <f t="shared" si="38"/>
        <v>36.598750423194119</v>
      </c>
      <c r="Z66" s="90" t="s">
        <v>147</v>
      </c>
      <c r="AA66" s="91">
        <f t="shared" ref="AA66:AI66" si="39">AVERAGE(AA63:AA65)</f>
        <v>23.822066376312176</v>
      </c>
      <c r="AB66" s="91">
        <f t="shared" si="39"/>
        <v>6.0213214918668099</v>
      </c>
      <c r="AC66" s="91">
        <f t="shared" si="39"/>
        <v>16.199911879039878</v>
      </c>
      <c r="AD66" s="91">
        <f t="shared" si="39"/>
        <v>44.937313815428553</v>
      </c>
      <c r="AE66" s="91">
        <f t="shared" si="39"/>
        <v>23.213886359266422</v>
      </c>
      <c r="AF66" s="91">
        <f t="shared" si="39"/>
        <v>17.659893497175549</v>
      </c>
      <c r="AG66" s="91">
        <f t="shared" si="39"/>
        <v>47.344103682462084</v>
      </c>
      <c r="AH66" s="91">
        <f t="shared" si="39"/>
        <v>16.127984032341335</v>
      </c>
      <c r="AI66" s="91">
        <f t="shared" si="39"/>
        <v>25.816687561076169</v>
      </c>
      <c r="AK66" s="21"/>
      <c r="AL66" s="21" t="s">
        <v>23</v>
      </c>
      <c r="AM66" s="22">
        <f t="shared" si="36"/>
        <v>-14.150174875263561</v>
      </c>
      <c r="AN66" s="20">
        <f t="shared" si="36"/>
        <v>-28.26704319177437</v>
      </c>
      <c r="AO66" s="20">
        <f t="shared" si="36"/>
        <v>45.001332791843033</v>
      </c>
      <c r="AP66" s="20">
        <f t="shared" si="36"/>
        <v>-24.312239211100035</v>
      </c>
      <c r="AQ66" s="20">
        <f t="shared" si="36"/>
        <v>60.835339595867943</v>
      </c>
      <c r="AR66" s="20">
        <f t="shared" si="36"/>
        <v>49.723507254630817</v>
      </c>
      <c r="AS66" s="20">
        <f t="shared" si="36"/>
        <v>9.6248616709138304</v>
      </c>
      <c r="AT66" s="20">
        <f t="shared" si="36"/>
        <v>33.020778239516432</v>
      </c>
      <c r="AU66" s="6">
        <f t="shared" si="36"/>
        <v>124.75875877322962</v>
      </c>
    </row>
    <row r="67" spans="1:47" ht="15.75" x14ac:dyDescent="0.25">
      <c r="A67" s="21"/>
      <c r="B67" s="21" t="s">
        <v>162</v>
      </c>
      <c r="C67" s="7">
        <f t="shared" si="33"/>
        <v>28.787850374652734</v>
      </c>
      <c r="D67" s="7">
        <f t="shared" si="33"/>
        <v>4.0801554467485515</v>
      </c>
      <c r="E67" s="7">
        <f t="shared" si="33"/>
        <v>-34.044352134791836</v>
      </c>
      <c r="F67" s="7">
        <f t="shared" si="33"/>
        <v>13.910763582219316</v>
      </c>
      <c r="G67" s="7">
        <f t="shared" si="33"/>
        <v>34.097525433079433</v>
      </c>
      <c r="H67" s="7">
        <f t="shared" si="33"/>
        <v>19.716273747846319</v>
      </c>
      <c r="I67" s="7">
        <f t="shared" si="33"/>
        <v>22.808356538844745</v>
      </c>
      <c r="J67" s="7">
        <f t="shared" si="33"/>
        <v>1.134765410394462</v>
      </c>
      <c r="K67" s="6">
        <f t="shared" si="33"/>
        <v>3.7214286144270172</v>
      </c>
      <c r="M67" s="21"/>
      <c r="N67" s="9" t="s">
        <v>163</v>
      </c>
      <c r="O67" s="22">
        <f t="shared" si="38"/>
        <v>8.2896647734630733</v>
      </c>
      <c r="P67" s="20"/>
      <c r="Q67" s="20">
        <f t="shared" si="38"/>
        <v>33.04201111763431</v>
      </c>
      <c r="R67" s="20">
        <f t="shared" si="38"/>
        <v>-33.513053825809848</v>
      </c>
      <c r="S67" s="20">
        <f t="shared" si="38"/>
        <v>81.480365327876427</v>
      </c>
      <c r="T67" s="20">
        <f t="shared" si="38"/>
        <v>119.20152950535146</v>
      </c>
      <c r="U67" s="20">
        <f t="shared" si="38"/>
        <v>226.68943001933312</v>
      </c>
      <c r="V67" s="20">
        <f t="shared" si="38"/>
        <v>137.13680246036449</v>
      </c>
      <c r="W67" s="6">
        <f t="shared" si="38"/>
        <v>152.86539052068858</v>
      </c>
      <c r="Z67" s="90" t="s">
        <v>148</v>
      </c>
      <c r="AA67" s="91">
        <f>_xlfn.STDEV.S(AA63:AA65)</f>
        <v>16.12136979013761</v>
      </c>
      <c r="AB67" s="91">
        <f t="shared" ref="AB67:AI67" si="40">_xlfn.STDEV.S(AB63:AB65)</f>
        <v>19.939678772714686</v>
      </c>
      <c r="AC67" s="91">
        <f t="shared" si="40"/>
        <v>17.281013232068855</v>
      </c>
      <c r="AD67" s="91">
        <f t="shared" si="40"/>
        <v>35.784955888360713</v>
      </c>
      <c r="AE67" s="91">
        <f t="shared" si="40"/>
        <v>18.903041517202297</v>
      </c>
      <c r="AF67" s="91">
        <f t="shared" si="40"/>
        <v>34.012289534239429</v>
      </c>
      <c r="AG67" s="91">
        <f t="shared" si="40"/>
        <v>27.14121119255223</v>
      </c>
      <c r="AH67" s="91">
        <f t="shared" si="40"/>
        <v>41.783645911438612</v>
      </c>
      <c r="AI67" s="91">
        <f t="shared" si="40"/>
        <v>12.065669703919966</v>
      </c>
      <c r="AK67" s="21"/>
      <c r="AL67" s="21" t="s">
        <v>20</v>
      </c>
      <c r="AM67" s="22">
        <f t="shared" si="36"/>
        <v>21.406820268242992</v>
      </c>
      <c r="AN67" s="20"/>
      <c r="AO67" s="20">
        <f t="shared" si="36"/>
        <v>43.189712206417454</v>
      </c>
      <c r="AP67" s="20"/>
      <c r="AQ67" s="20">
        <f t="shared" si="36"/>
        <v>58.629306575753802</v>
      </c>
      <c r="AR67" s="20">
        <f t="shared" si="36"/>
        <v>-14.535895651714778</v>
      </c>
      <c r="AS67" s="20">
        <f t="shared" si="36"/>
        <v>111.42929904526295</v>
      </c>
      <c r="AT67" s="20">
        <f t="shared" si="36"/>
        <v>63.358942650915161</v>
      </c>
      <c r="AU67" s="6">
        <f t="shared" si="36"/>
        <v>47.40620000344061</v>
      </c>
    </row>
    <row r="68" spans="1:47" ht="15.75" x14ac:dyDescent="0.25">
      <c r="A68" s="21"/>
      <c r="B68" s="21" t="s">
        <v>164</v>
      </c>
      <c r="C68" s="7">
        <f t="shared" si="33"/>
        <v>14.568468804641052</v>
      </c>
      <c r="D68" s="7">
        <f t="shared" si="33"/>
        <v>37.3271185664182</v>
      </c>
      <c r="E68" s="7">
        <f t="shared" si="33"/>
        <v>7.0350544163396895</v>
      </c>
      <c r="F68" s="7">
        <f t="shared" si="33"/>
        <v>-13.443140192611683</v>
      </c>
      <c r="G68" s="7">
        <f t="shared" si="33"/>
        <v>54.05373004688996</v>
      </c>
      <c r="H68" s="7">
        <f t="shared" si="33"/>
        <v>15.479263344000719</v>
      </c>
      <c r="I68" s="7">
        <f t="shared" si="33"/>
        <v>26.818378794074743</v>
      </c>
      <c r="J68" s="7">
        <f t="shared" si="33"/>
        <v>-17.687947544062659</v>
      </c>
      <c r="K68" s="6">
        <f t="shared" si="33"/>
        <v>-20.736104487131595</v>
      </c>
      <c r="M68" s="21"/>
      <c r="N68" s="9" t="s">
        <v>165</v>
      </c>
      <c r="O68" s="22">
        <f t="shared" si="38"/>
        <v>-38.64101758508415</v>
      </c>
      <c r="P68" s="20">
        <f t="shared" si="38"/>
        <v>0.31723580521317246</v>
      </c>
      <c r="Q68" s="20">
        <f t="shared" si="38"/>
        <v>-51.02859793912495</v>
      </c>
      <c r="R68" s="20">
        <f t="shared" si="38"/>
        <v>-72.631310057775679</v>
      </c>
      <c r="S68" s="20">
        <f t="shared" si="38"/>
        <v>53.316327007353813</v>
      </c>
      <c r="T68" s="20">
        <f t="shared" si="38"/>
        <v>11.378080298083452</v>
      </c>
      <c r="U68" s="20">
        <f t="shared" si="38"/>
        <v>-19.388631603989925</v>
      </c>
      <c r="V68" s="20">
        <f t="shared" si="38"/>
        <v>26.290380026952576</v>
      </c>
      <c r="W68" s="6">
        <f t="shared" si="38"/>
        <v>92.623076623985213</v>
      </c>
      <c r="Z68" s="90" t="s">
        <v>149</v>
      </c>
      <c r="AA68" s="83">
        <f t="shared" ref="AA68:AI68" si="41">COUNT(AA63:AA65)</f>
        <v>3</v>
      </c>
      <c r="AB68" s="83">
        <f t="shared" si="41"/>
        <v>3</v>
      </c>
      <c r="AC68" s="83">
        <f t="shared" si="41"/>
        <v>3</v>
      </c>
      <c r="AD68" s="83">
        <f t="shared" si="41"/>
        <v>3</v>
      </c>
      <c r="AE68" s="83">
        <f t="shared" si="41"/>
        <v>3</v>
      </c>
      <c r="AF68" s="83">
        <f t="shared" si="41"/>
        <v>3</v>
      </c>
      <c r="AG68" s="83">
        <f t="shared" si="41"/>
        <v>3</v>
      </c>
      <c r="AH68" s="83">
        <f t="shared" si="41"/>
        <v>3</v>
      </c>
      <c r="AI68" s="83">
        <f t="shared" si="41"/>
        <v>3</v>
      </c>
      <c r="AK68" s="21"/>
      <c r="AL68" s="21" t="s">
        <v>18</v>
      </c>
      <c r="AM68" s="22">
        <f t="shared" si="36"/>
        <v>-15.900531231607287</v>
      </c>
      <c r="AN68" s="20">
        <f t="shared" si="36"/>
        <v>33.114608971428019</v>
      </c>
      <c r="AO68" s="20">
        <f t="shared" si="36"/>
        <v>2.7484150539426473</v>
      </c>
      <c r="AP68" s="20">
        <f t="shared" si="36"/>
        <v>50.364213846671746</v>
      </c>
      <c r="AQ68" s="20">
        <f t="shared" si="36"/>
        <v>9.6340311980813897</v>
      </c>
      <c r="AR68" s="20">
        <f t="shared" si="36"/>
        <v>-37.015948295717415</v>
      </c>
      <c r="AS68" s="20">
        <f t="shared" si="36"/>
        <v>14.993512017021548</v>
      </c>
      <c r="AT68" s="20">
        <f t="shared" si="36"/>
        <v>-35.10230874616699</v>
      </c>
      <c r="AU68" s="6">
        <f t="shared" si="36"/>
        <v>-11.071218593113823</v>
      </c>
    </row>
    <row r="69" spans="1:47" x14ac:dyDescent="0.25">
      <c r="A69" s="21"/>
      <c r="B69" s="21" t="s">
        <v>166</v>
      </c>
      <c r="C69" s="7">
        <f t="shared" si="33"/>
        <v>31.955216243145212</v>
      </c>
      <c r="D69" s="7">
        <f t="shared" si="33"/>
        <v>72.331133528592815</v>
      </c>
      <c r="E69" s="7">
        <f t="shared" si="33"/>
        <v>18.412755168378624</v>
      </c>
      <c r="F69" s="7">
        <f t="shared" si="33"/>
        <v>11.280337917235681</v>
      </c>
      <c r="G69" s="7">
        <f t="shared" si="33"/>
        <v>18.748412937669578</v>
      </c>
      <c r="H69" s="7">
        <f t="shared" si="33"/>
        <v>21.979532845785258</v>
      </c>
      <c r="I69" s="7"/>
      <c r="J69" s="7"/>
      <c r="K69" s="6"/>
      <c r="M69" s="21"/>
      <c r="N69" s="9" t="s">
        <v>167</v>
      </c>
      <c r="O69" s="22">
        <f t="shared" si="38"/>
        <v>31.199042112981605</v>
      </c>
      <c r="P69" s="20">
        <f t="shared" si="38"/>
        <v>29.461014938860796</v>
      </c>
      <c r="Q69" s="20">
        <f t="shared" si="38"/>
        <v>-24.928701912654173</v>
      </c>
      <c r="R69" s="20">
        <f t="shared" si="38"/>
        <v>15.442992101925308</v>
      </c>
      <c r="S69" s="20">
        <f t="shared" si="38"/>
        <v>20.586350022457296</v>
      </c>
      <c r="T69" s="20">
        <f t="shared" si="38"/>
        <v>-33.445415080729227</v>
      </c>
      <c r="U69" s="20">
        <f t="shared" si="38"/>
        <v>84.020410614258481</v>
      </c>
      <c r="V69" s="20">
        <f t="shared" si="38"/>
        <v>88.505154266460039</v>
      </c>
      <c r="W69" s="6">
        <f t="shared" si="38"/>
        <v>6.4192970805163636</v>
      </c>
      <c r="AK69" s="21"/>
      <c r="AL69" s="21" t="s">
        <v>16</v>
      </c>
      <c r="AM69" s="22">
        <f t="shared" si="36"/>
        <v>7.3583854998500815</v>
      </c>
      <c r="AN69" s="20">
        <f t="shared" si="36"/>
        <v>18.026142667292579</v>
      </c>
      <c r="AO69" s="20">
        <f t="shared" si="36"/>
        <v>20.187564320551253</v>
      </c>
      <c r="AP69" s="20">
        <f t="shared" si="36"/>
        <v>-11.025570472252323</v>
      </c>
      <c r="AQ69" s="20">
        <f t="shared" si="36"/>
        <v>9.1904675349307663</v>
      </c>
      <c r="AR69" s="20">
        <f t="shared" si="36"/>
        <v>-1.563707283570237</v>
      </c>
      <c r="AS69" s="20">
        <f t="shared" si="36"/>
        <v>-10.614084747486041</v>
      </c>
      <c r="AT69" s="20">
        <f t="shared" si="36"/>
        <v>-7.8309729426278869</v>
      </c>
      <c r="AU69" s="6">
        <f t="shared" si="36"/>
        <v>62.036034280187778</v>
      </c>
    </row>
    <row r="70" spans="1:47" x14ac:dyDescent="0.25">
      <c r="A70" s="21"/>
      <c r="B70" s="21" t="s">
        <v>168</v>
      </c>
      <c r="C70" s="7"/>
      <c r="D70" s="7"/>
      <c r="E70" s="7"/>
      <c r="F70" s="7"/>
      <c r="G70" s="7"/>
      <c r="H70" s="7"/>
      <c r="I70" s="7"/>
      <c r="J70" s="7"/>
      <c r="K70" s="6"/>
      <c r="M70" s="21"/>
      <c r="N70" s="9" t="s">
        <v>169</v>
      </c>
      <c r="O70" s="22">
        <f t="shared" si="38"/>
        <v>54.258974966013632</v>
      </c>
      <c r="P70" s="20">
        <f t="shared" si="38"/>
        <v>16.879737618617877</v>
      </c>
      <c r="Q70" s="20">
        <f t="shared" si="38"/>
        <v>76.849952398222882</v>
      </c>
      <c r="R70" s="20">
        <f t="shared" si="38"/>
        <v>67.233656607766548</v>
      </c>
      <c r="S70" s="20">
        <f t="shared" si="38"/>
        <v>34.948632335462413</v>
      </c>
      <c r="T70" s="20"/>
      <c r="U70" s="20">
        <f t="shared" si="38"/>
        <v>48.284926851148981</v>
      </c>
      <c r="V70" s="20">
        <f t="shared" si="38"/>
        <v>0.67628439774341242</v>
      </c>
      <c r="W70" s="6">
        <f t="shared" si="38"/>
        <v>175.08682439765576</v>
      </c>
      <c r="AK70" s="21"/>
      <c r="AL70" s="21" t="s">
        <v>13</v>
      </c>
      <c r="AM70" s="22">
        <f t="shared" si="36"/>
        <v>34.237793096457906</v>
      </c>
      <c r="AN70" s="20">
        <f t="shared" si="36"/>
        <v>-18.376188036428491</v>
      </c>
      <c r="AO70" s="20">
        <f t="shared" si="36"/>
        <v>13.201969090968369</v>
      </c>
      <c r="AP70" s="20">
        <f t="shared" si="36"/>
        <v>-21.18422457853384</v>
      </c>
      <c r="AQ70" s="20">
        <f t="shared" si="36"/>
        <v>-9.7083953398423191</v>
      </c>
      <c r="AR70" s="20">
        <f t="shared" si="36"/>
        <v>-35.863264813020393</v>
      </c>
      <c r="AS70" s="20">
        <f t="shared" si="36"/>
        <v>89.460557691371847</v>
      </c>
      <c r="AT70" s="20">
        <f t="shared" si="36"/>
        <v>56.089354170427022</v>
      </c>
      <c r="AU70" s="6">
        <f t="shared" si="36"/>
        <v>82.215986885326444</v>
      </c>
    </row>
    <row r="71" spans="1:47" ht="15.75" thickBot="1" x14ac:dyDescent="0.3">
      <c r="A71" s="21"/>
      <c r="B71" s="21" t="s">
        <v>170</v>
      </c>
      <c r="C71" s="7">
        <f t="shared" ref="C71:K83" si="42">(C40-C13)/C13*100</f>
        <v>4.3468961101938204</v>
      </c>
      <c r="D71" s="7">
        <f t="shared" si="42"/>
        <v>6.5986175011445729</v>
      </c>
      <c r="E71" s="7">
        <f t="shared" si="42"/>
        <v>-4.7567649019476104</v>
      </c>
      <c r="F71" s="7">
        <f t="shared" si="42"/>
        <v>-18.058991686263532</v>
      </c>
      <c r="G71" s="7">
        <f t="shared" si="42"/>
        <v>18.10271091318041</v>
      </c>
      <c r="H71" s="7">
        <f t="shared" si="42"/>
        <v>-1.1037530466420971</v>
      </c>
      <c r="I71" s="7">
        <f t="shared" si="42"/>
        <v>15.82846512068822</v>
      </c>
      <c r="J71" s="7">
        <f t="shared" si="42"/>
        <v>48.02070252444048</v>
      </c>
      <c r="K71" s="6">
        <f t="shared" si="42"/>
        <v>25.552844677418918</v>
      </c>
      <c r="M71" s="21"/>
      <c r="N71" s="32" t="s">
        <v>171</v>
      </c>
      <c r="O71" s="4">
        <f t="shared" si="38"/>
        <v>32.240163133223511</v>
      </c>
      <c r="P71" s="2">
        <f t="shared" si="38"/>
        <v>-44.578150177247821</v>
      </c>
      <c r="Q71" s="2">
        <f t="shared" si="38"/>
        <v>16.792157009613085</v>
      </c>
      <c r="R71" s="2"/>
      <c r="S71" s="2">
        <f t="shared" si="38"/>
        <v>-6.5617492504389645</v>
      </c>
      <c r="T71" s="2">
        <f t="shared" si="38"/>
        <v>-17.435336396148745</v>
      </c>
      <c r="U71" s="2">
        <f t="shared" si="38"/>
        <v>48.988028301002736</v>
      </c>
      <c r="V71" s="2">
        <f t="shared" si="38"/>
        <v>19.449697664620309</v>
      </c>
      <c r="W71" s="1">
        <f t="shared" si="38"/>
        <v>-21.58109797309573</v>
      </c>
      <c r="AK71" s="21"/>
      <c r="AL71" s="52" t="s">
        <v>10</v>
      </c>
      <c r="AM71" s="4">
        <f t="shared" si="36"/>
        <v>41.059351961144749</v>
      </c>
      <c r="AN71" s="2">
        <f t="shared" si="36"/>
        <v>23.765915414545741</v>
      </c>
      <c r="AO71" s="2">
        <f t="shared" si="36"/>
        <v>2.3452321225951147</v>
      </c>
      <c r="AP71" s="2">
        <f t="shared" si="36"/>
        <v>-10.854272650063916</v>
      </c>
      <c r="AQ71" s="2">
        <f t="shared" si="36"/>
        <v>51.682929060479943</v>
      </c>
      <c r="AR71" s="2"/>
      <c r="AS71" s="2">
        <f t="shared" si="36"/>
        <v>133.28897989238908</v>
      </c>
      <c r="AT71" s="2">
        <f t="shared" si="36"/>
        <v>65.451617698062719</v>
      </c>
      <c r="AU71" s="1">
        <f t="shared" si="36"/>
        <v>26.934700950715346</v>
      </c>
    </row>
    <row r="72" spans="1:47" ht="15.75" x14ac:dyDescent="0.25">
      <c r="A72" s="21"/>
      <c r="B72" s="21" t="s">
        <v>172</v>
      </c>
      <c r="C72" s="7">
        <f t="shared" si="42"/>
        <v>10.024182680770144</v>
      </c>
      <c r="D72" s="7"/>
      <c r="E72" s="7">
        <f t="shared" si="42"/>
        <v>12.6795997381079</v>
      </c>
      <c r="F72" s="7">
        <f t="shared" si="42"/>
        <v>14.128530746321236</v>
      </c>
      <c r="G72" s="7">
        <f t="shared" si="42"/>
        <v>4.2547217660129508</v>
      </c>
      <c r="H72" s="7">
        <f t="shared" si="42"/>
        <v>-5.2034640677839183</v>
      </c>
      <c r="I72" s="7">
        <f t="shared" si="42"/>
        <v>-26.181987650005826</v>
      </c>
      <c r="J72" s="7">
        <f t="shared" si="42"/>
        <v>-42.417425252039671</v>
      </c>
      <c r="K72" s="6">
        <f t="shared" si="42"/>
        <v>81.611090271333907</v>
      </c>
      <c r="N72" s="90" t="s">
        <v>147</v>
      </c>
      <c r="O72" s="7">
        <f t="shared" ref="O72:W72" si="43">AVERAGE(O63:O71)</f>
        <v>13.701356202019529</v>
      </c>
      <c r="P72" s="7">
        <f t="shared" si="43"/>
        <v>8.0082361423585482</v>
      </c>
      <c r="Q72" s="7">
        <f t="shared" si="43"/>
        <v>-0.55332336926262116</v>
      </c>
      <c r="R72" s="7">
        <f t="shared" si="43"/>
        <v>8.6934485296919881</v>
      </c>
      <c r="S72" s="7">
        <f t="shared" si="43"/>
        <v>27.508389621114546</v>
      </c>
      <c r="T72" s="7">
        <f t="shared" si="43"/>
        <v>14.158406009299702</v>
      </c>
      <c r="U72" s="7">
        <f t="shared" si="43"/>
        <v>60.105875304827613</v>
      </c>
      <c r="V72" s="7">
        <f t="shared" si="43"/>
        <v>40.774163148458683</v>
      </c>
      <c r="W72" s="7">
        <f t="shared" si="43"/>
        <v>61.838200450600567</v>
      </c>
      <c r="AL72" s="90" t="s">
        <v>147</v>
      </c>
      <c r="AM72" s="91">
        <f>AVERAGE(AM63:AM71)</f>
        <v>16.614675272814541</v>
      </c>
      <c r="AN72" s="91">
        <f t="shared" ref="AN72:AU72" si="44">AVERAGE(AN63:AN71)</f>
        <v>16.785313830209866</v>
      </c>
      <c r="AO72" s="91">
        <f t="shared" si="44"/>
        <v>16.976865022773843</v>
      </c>
      <c r="AP72" s="91">
        <f t="shared" si="44"/>
        <v>10.055705079805232</v>
      </c>
      <c r="AQ72" s="91">
        <f t="shared" si="44"/>
        <v>44.581157823859492</v>
      </c>
      <c r="AR72" s="91">
        <f t="shared" si="44"/>
        <v>-3.6694713468766276</v>
      </c>
      <c r="AS72" s="91">
        <f t="shared" si="44"/>
        <v>66.946178150008166</v>
      </c>
      <c r="AT72" s="91">
        <f t="shared" si="44"/>
        <v>15.444439554145523</v>
      </c>
      <c r="AU72" s="91">
        <f t="shared" si="44"/>
        <v>51.756137618737498</v>
      </c>
    </row>
    <row r="73" spans="1:47" ht="15.75" x14ac:dyDescent="0.25">
      <c r="A73" s="21"/>
      <c r="B73" s="21" t="s">
        <v>173</v>
      </c>
      <c r="C73" s="7">
        <f t="shared" si="42"/>
        <v>9.8216840421707534</v>
      </c>
      <c r="D73" s="7">
        <f t="shared" si="42"/>
        <v>-12.285358307243662</v>
      </c>
      <c r="E73" s="7">
        <f t="shared" si="42"/>
        <v>-6.2995668436529417</v>
      </c>
      <c r="F73" s="7">
        <f t="shared" si="42"/>
        <v>5.1377853591541136</v>
      </c>
      <c r="G73" s="7">
        <f t="shared" si="42"/>
        <v>21.271490315487487</v>
      </c>
      <c r="H73" s="7">
        <f t="shared" si="42"/>
        <v>-1.1047516351081592</v>
      </c>
      <c r="I73" s="7">
        <f t="shared" si="42"/>
        <v>72.261191126421664</v>
      </c>
      <c r="J73" s="7">
        <f t="shared" si="42"/>
        <v>-5.5139820910688293</v>
      </c>
      <c r="K73" s="6">
        <f t="shared" si="42"/>
        <v>23.942698472800696</v>
      </c>
      <c r="N73" s="90" t="s">
        <v>148</v>
      </c>
      <c r="O73" s="91">
        <f t="shared" ref="O73:W73" si="45">_xlfn.STDEV.S(O63:O71)</f>
        <v>35.791404390973632</v>
      </c>
      <c r="P73" s="91">
        <f t="shared" si="45"/>
        <v>33.697672398681192</v>
      </c>
      <c r="Q73" s="91">
        <f t="shared" si="45"/>
        <v>39.868799560813166</v>
      </c>
      <c r="R73" s="91">
        <f t="shared" si="45"/>
        <v>56.098647183688655</v>
      </c>
      <c r="S73" s="91">
        <f t="shared" si="45"/>
        <v>31.856094121239583</v>
      </c>
      <c r="T73" s="91">
        <f t="shared" si="45"/>
        <v>48.279572022937536</v>
      </c>
      <c r="U73" s="91">
        <f t="shared" si="45"/>
        <v>85.192879952529267</v>
      </c>
      <c r="V73" s="91">
        <f t="shared" si="45"/>
        <v>54.660936945227938</v>
      </c>
      <c r="W73" s="91">
        <f t="shared" si="45"/>
        <v>76.579711060760658</v>
      </c>
      <c r="AL73" s="90" t="s">
        <v>148</v>
      </c>
      <c r="AM73" s="91">
        <f>_xlfn.STDEV.S(AM63:AM71)</f>
        <v>34.515502732326688</v>
      </c>
      <c r="AN73" s="91">
        <f t="shared" ref="AN73:AU73" si="46">_xlfn.STDEV.S(AN63:AN71)</f>
        <v>32.521764725609209</v>
      </c>
      <c r="AO73" s="91">
        <f t="shared" si="46"/>
        <v>29.727607888651004</v>
      </c>
      <c r="AP73" s="91">
        <f t="shared" si="46"/>
        <v>33.368748089309122</v>
      </c>
      <c r="AQ73" s="91">
        <f t="shared" si="46"/>
        <v>54.091420346025863</v>
      </c>
      <c r="AR73" s="91">
        <f t="shared" si="46"/>
        <v>32.142316977935714</v>
      </c>
      <c r="AS73" s="91">
        <f t="shared" si="46"/>
        <v>71.959086721621844</v>
      </c>
      <c r="AT73" s="91">
        <f t="shared" si="46"/>
        <v>39.110246116791252</v>
      </c>
      <c r="AU73" s="91">
        <f t="shared" si="46"/>
        <v>43.588358840083082</v>
      </c>
    </row>
    <row r="74" spans="1:47" ht="15.75" x14ac:dyDescent="0.25">
      <c r="A74" s="21"/>
      <c r="B74" s="21" t="s">
        <v>174</v>
      </c>
      <c r="C74" s="7">
        <f t="shared" si="42"/>
        <v>27.036479871763397</v>
      </c>
      <c r="D74" s="7">
        <f t="shared" si="42"/>
        <v>-16.216748044697137</v>
      </c>
      <c r="E74" s="7">
        <f t="shared" si="42"/>
        <v>-20.838128236559683</v>
      </c>
      <c r="F74" s="7">
        <f t="shared" si="42"/>
        <v>34.751097441959026</v>
      </c>
      <c r="G74" s="7">
        <f t="shared" si="42"/>
        <v>76.953818494136854</v>
      </c>
      <c r="H74" s="7">
        <f t="shared" si="42"/>
        <v>-10.313633545653813</v>
      </c>
      <c r="I74" s="7">
        <f t="shared" si="42"/>
        <v>55.474001327030606</v>
      </c>
      <c r="J74" s="7">
        <f t="shared" si="42"/>
        <v>17.387239111361573</v>
      </c>
      <c r="K74" s="6">
        <f t="shared" si="42"/>
        <v>104.68866802716367</v>
      </c>
      <c r="N74" s="90" t="s">
        <v>149</v>
      </c>
      <c r="O74" s="83">
        <f t="shared" ref="O74:W74" si="47">COUNT(O63:O71)</f>
        <v>8</v>
      </c>
      <c r="P74" s="83">
        <f t="shared" si="47"/>
        <v>8</v>
      </c>
      <c r="Q74" s="83">
        <f t="shared" si="47"/>
        <v>9</v>
      </c>
      <c r="R74" s="83">
        <f t="shared" si="47"/>
        <v>8</v>
      </c>
      <c r="S74" s="83">
        <f t="shared" si="47"/>
        <v>9</v>
      </c>
      <c r="T74" s="83">
        <f t="shared" si="47"/>
        <v>8</v>
      </c>
      <c r="U74" s="83">
        <f t="shared" si="47"/>
        <v>9</v>
      </c>
      <c r="V74" s="83">
        <f t="shared" si="47"/>
        <v>9</v>
      </c>
      <c r="W74" s="83">
        <f t="shared" si="47"/>
        <v>9</v>
      </c>
      <c r="AL74" s="90" t="s">
        <v>149</v>
      </c>
      <c r="AM74" s="92">
        <f>COUNT(AM63:AM71)</f>
        <v>9</v>
      </c>
      <c r="AN74" s="92">
        <f t="shared" ref="AN74:AU74" si="48">COUNT(AN63:AN71)</f>
        <v>8</v>
      </c>
      <c r="AO74" s="92">
        <f t="shared" si="48"/>
        <v>9</v>
      </c>
      <c r="AP74" s="92">
        <f t="shared" si="48"/>
        <v>8</v>
      </c>
      <c r="AQ74" s="92">
        <f t="shared" si="48"/>
        <v>9</v>
      </c>
      <c r="AR74" s="92">
        <f t="shared" si="48"/>
        <v>8</v>
      </c>
      <c r="AS74" s="92">
        <f t="shared" si="48"/>
        <v>9</v>
      </c>
      <c r="AT74" s="92">
        <f t="shared" si="48"/>
        <v>9</v>
      </c>
      <c r="AU74" s="92">
        <f t="shared" si="48"/>
        <v>9</v>
      </c>
    </row>
    <row r="75" spans="1:47" x14ac:dyDescent="0.25">
      <c r="A75" s="21"/>
      <c r="B75" s="21" t="s">
        <v>175</v>
      </c>
      <c r="C75" s="7">
        <f t="shared" si="42"/>
        <v>6.4062519461216567</v>
      </c>
      <c r="D75" s="7">
        <f t="shared" si="42"/>
        <v>-5.4158394278884101</v>
      </c>
      <c r="E75" s="7">
        <f t="shared" si="42"/>
        <v>5.7800861982401956</v>
      </c>
      <c r="F75" s="7">
        <f t="shared" si="42"/>
        <v>27.518488200017131</v>
      </c>
      <c r="G75" s="7">
        <f t="shared" si="42"/>
        <v>18.180542651826851</v>
      </c>
      <c r="H75" s="7">
        <f t="shared" si="42"/>
        <v>34.792992179096849</v>
      </c>
      <c r="I75" s="7">
        <f t="shared" si="42"/>
        <v>162.04389352439182</v>
      </c>
      <c r="J75" s="7">
        <f t="shared" si="42"/>
        <v>-22.596263668596741</v>
      </c>
      <c r="K75" s="6">
        <f t="shared" si="42"/>
        <v>45.466219839142099</v>
      </c>
      <c r="AA75" s="61"/>
      <c r="AB75" s="61"/>
      <c r="AC75" s="61"/>
    </row>
    <row r="76" spans="1:47" x14ac:dyDescent="0.25">
      <c r="A76" s="21"/>
      <c r="B76" s="9" t="s">
        <v>176</v>
      </c>
      <c r="C76" s="7">
        <f t="shared" si="42"/>
        <v>50.84682167326595</v>
      </c>
      <c r="D76" s="7">
        <f t="shared" si="42"/>
        <v>39.923504945416433</v>
      </c>
      <c r="E76" s="7"/>
      <c r="F76" s="7">
        <f t="shared" si="42"/>
        <v>-26.585017589350507</v>
      </c>
      <c r="G76" s="7">
        <f t="shared" si="42"/>
        <v>24.271711092003432</v>
      </c>
      <c r="H76" s="7">
        <f t="shared" si="42"/>
        <v>-3.5495917059193993</v>
      </c>
      <c r="I76" s="7">
        <f t="shared" si="42"/>
        <v>0.18650252279174329</v>
      </c>
      <c r="J76" s="7">
        <f t="shared" si="42"/>
        <v>-5.4789100057877977</v>
      </c>
      <c r="K76" s="6">
        <f t="shared" si="42"/>
        <v>8.8694982521139742</v>
      </c>
      <c r="O76" s="7"/>
      <c r="P76" s="7"/>
      <c r="Q76" s="7"/>
      <c r="R76" s="7"/>
      <c r="S76" s="7"/>
      <c r="T76" s="7"/>
      <c r="U76" s="7"/>
      <c r="V76" s="7"/>
      <c r="W76" s="7"/>
      <c r="AA76" s="50"/>
      <c r="AB76" s="50"/>
      <c r="AC76" s="50"/>
    </row>
    <row r="77" spans="1:47" x14ac:dyDescent="0.25">
      <c r="A77" s="21"/>
      <c r="B77" s="9" t="s">
        <v>177</v>
      </c>
      <c r="C77" s="7">
        <f t="shared" si="42"/>
        <v>23.387956575870835</v>
      </c>
      <c r="D77" s="7">
        <f t="shared" si="42"/>
        <v>-10.674182621170361</v>
      </c>
      <c r="E77" s="7">
        <f t="shared" si="42"/>
        <v>31.443888477900821</v>
      </c>
      <c r="F77" s="7">
        <f t="shared" si="42"/>
        <v>8.1631683093024243</v>
      </c>
      <c r="G77" s="7">
        <f t="shared" si="42"/>
        <v>86.115730153233812</v>
      </c>
      <c r="H77" s="7">
        <f t="shared" si="42"/>
        <v>31.993179065029459</v>
      </c>
      <c r="I77" s="7">
        <f t="shared" si="42"/>
        <v>209.55163574749096</v>
      </c>
      <c r="J77" s="7">
        <f t="shared" si="42"/>
        <v>-17.521205276689802</v>
      </c>
      <c r="K77" s="6">
        <f t="shared" si="42"/>
        <v>79.206528403616517</v>
      </c>
      <c r="O77" s="7"/>
      <c r="P77" s="7"/>
      <c r="Q77" s="7"/>
      <c r="R77" s="7"/>
      <c r="S77" s="7"/>
      <c r="T77" s="7"/>
      <c r="U77" s="7"/>
      <c r="V77" s="7"/>
      <c r="W77" s="7"/>
      <c r="AA77" s="50"/>
      <c r="AB77" s="50"/>
      <c r="AC77" s="50"/>
    </row>
    <row r="78" spans="1:47" x14ac:dyDescent="0.25">
      <c r="A78" s="21"/>
      <c r="B78" s="9" t="s">
        <v>178</v>
      </c>
      <c r="C78" s="7">
        <f t="shared" si="42"/>
        <v>-0.7104970288538196</v>
      </c>
      <c r="D78" s="7">
        <f t="shared" si="42"/>
        <v>26.704700148230938</v>
      </c>
      <c r="E78" s="7">
        <f t="shared" si="42"/>
        <v>8.3076850785893726</v>
      </c>
      <c r="F78" s="7">
        <f t="shared" si="42"/>
        <v>-19.479995708426355</v>
      </c>
      <c r="G78" s="7">
        <f t="shared" si="42"/>
        <v>17.015530257440375</v>
      </c>
      <c r="H78" s="7">
        <f t="shared" si="42"/>
        <v>-6.6749174720550712</v>
      </c>
      <c r="I78" s="7">
        <f t="shared" si="42"/>
        <v>44.330332939860121</v>
      </c>
      <c r="J78" s="7"/>
      <c r="K78" s="6">
        <f t="shared" si="42"/>
        <v>317.01249200924764</v>
      </c>
      <c r="O78" s="100"/>
      <c r="P78" s="100"/>
      <c r="Q78" s="100"/>
      <c r="R78" s="100"/>
      <c r="S78" s="100"/>
      <c r="T78" s="100"/>
      <c r="U78" s="100"/>
      <c r="V78" s="100"/>
      <c r="W78" s="100"/>
    </row>
    <row r="79" spans="1:47" x14ac:dyDescent="0.25">
      <c r="B79" s="9" t="s">
        <v>179</v>
      </c>
      <c r="C79" s="7">
        <f t="shared" si="42"/>
        <v>13.967618108699483</v>
      </c>
      <c r="D79" s="7">
        <f t="shared" si="42"/>
        <v>-4.8738218526842081</v>
      </c>
      <c r="E79" s="7">
        <f t="shared" si="42"/>
        <v>45.750310847685846</v>
      </c>
      <c r="F79" s="7">
        <f t="shared" si="42"/>
        <v>-16.685551958985908</v>
      </c>
      <c r="G79" s="7">
        <f t="shared" si="42"/>
        <v>-18.256046048203835</v>
      </c>
      <c r="H79" s="7">
        <f t="shared" si="42"/>
        <v>-0.48358804888211859</v>
      </c>
      <c r="I79" s="7">
        <f t="shared" si="42"/>
        <v>-25.202153870063853</v>
      </c>
      <c r="J79" s="7">
        <f t="shared" si="42"/>
        <v>-16.066066066066067</v>
      </c>
      <c r="K79" s="6">
        <f t="shared" si="42"/>
        <v>-35.602946821750535</v>
      </c>
    </row>
    <row r="80" spans="1:47" x14ac:dyDescent="0.25">
      <c r="B80" s="9" t="s">
        <v>180</v>
      </c>
      <c r="C80" s="7">
        <f t="shared" si="42"/>
        <v>1.6935561819584162</v>
      </c>
      <c r="D80" s="7">
        <f t="shared" si="42"/>
        <v>-10.445495123763839</v>
      </c>
      <c r="E80" s="7">
        <f t="shared" si="42"/>
        <v>-14.20480389309337</v>
      </c>
      <c r="F80" s="7">
        <f t="shared" si="42"/>
        <v>-10.833187994482408</v>
      </c>
      <c r="G80" s="7">
        <f t="shared" si="42"/>
        <v>11.043353956133457</v>
      </c>
      <c r="H80" s="7">
        <f t="shared" si="42"/>
        <v>3.0191324262145667</v>
      </c>
      <c r="I80" s="7">
        <f t="shared" si="42"/>
        <v>26.736296319538127</v>
      </c>
      <c r="J80" s="7"/>
      <c r="K80" s="6">
        <f t="shared" si="42"/>
        <v>17.420105630650806</v>
      </c>
    </row>
    <row r="81" spans="2:62" x14ac:dyDescent="0.25">
      <c r="B81" s="9" t="s">
        <v>181</v>
      </c>
      <c r="C81" s="7">
        <f t="shared" si="42"/>
        <v>11.802311945049421</v>
      </c>
      <c r="D81" s="7">
        <f t="shared" si="42"/>
        <v>26.669643053187048</v>
      </c>
      <c r="E81" s="7">
        <f t="shared" si="42"/>
        <v>10.946915234520453</v>
      </c>
      <c r="F81" s="7">
        <f t="shared" si="42"/>
        <v>-1.771765978613236</v>
      </c>
      <c r="G81" s="7">
        <f t="shared" si="42"/>
        <v>125.50990017391118</v>
      </c>
      <c r="H81" s="7">
        <f t="shared" si="42"/>
        <v>-4.0409243114561821</v>
      </c>
      <c r="I81" s="7">
        <f t="shared" si="42"/>
        <v>87.210794996566861</v>
      </c>
      <c r="J81" s="7">
        <f t="shared" si="42"/>
        <v>-12.55313541941176</v>
      </c>
      <c r="K81" s="6">
        <f t="shared" si="42"/>
        <v>-1.3791951291951299</v>
      </c>
    </row>
    <row r="82" spans="2:62" x14ac:dyDescent="0.25">
      <c r="B82" s="9" t="s">
        <v>182</v>
      </c>
      <c r="C82" s="7">
        <f t="shared" si="42"/>
        <v>-1.4234401437930848</v>
      </c>
      <c r="D82" s="7">
        <f t="shared" si="42"/>
        <v>-46.785264082262792</v>
      </c>
      <c r="E82" s="7">
        <f t="shared" si="42"/>
        <v>-16.977214345966864</v>
      </c>
      <c r="F82" s="7">
        <f t="shared" si="42"/>
        <v>-14.344642882786276</v>
      </c>
      <c r="G82" s="7">
        <f t="shared" si="42"/>
        <v>9.4950105052227922</v>
      </c>
      <c r="H82" s="7">
        <f t="shared" si="42"/>
        <v>-8.5391712518776437</v>
      </c>
      <c r="I82" s="7">
        <f t="shared" si="42"/>
        <v>86.140810498241635</v>
      </c>
      <c r="J82" s="7">
        <f t="shared" si="42"/>
        <v>-34.836848027294835</v>
      </c>
      <c r="K82" s="6">
        <f t="shared" si="42"/>
        <v>71.838656082702585</v>
      </c>
    </row>
    <row r="83" spans="2:62" ht="15.75" thickBot="1" x14ac:dyDescent="0.3">
      <c r="B83" s="56" t="s">
        <v>183</v>
      </c>
      <c r="C83" s="4">
        <f t="shared" si="42"/>
        <v>-5.421700835870892</v>
      </c>
      <c r="D83" s="2">
        <f t="shared" si="42"/>
        <v>-6.3509657084443454</v>
      </c>
      <c r="E83" s="2">
        <f t="shared" si="42"/>
        <v>56.297758145282515</v>
      </c>
      <c r="F83" s="2">
        <f t="shared" si="42"/>
        <v>-0.3347928083655522</v>
      </c>
      <c r="G83" s="2">
        <f t="shared" si="42"/>
        <v>-5.7683761574870029</v>
      </c>
      <c r="H83" s="2"/>
      <c r="I83" s="2">
        <f t="shared" si="42"/>
        <v>2.1110730576609003</v>
      </c>
      <c r="J83" s="2">
        <f t="shared" si="42"/>
        <v>3.825071374024589</v>
      </c>
      <c r="K83" s="1">
        <f t="shared" si="42"/>
        <v>-22.021545294646504</v>
      </c>
    </row>
    <row r="84" spans="2:62" ht="15.75" x14ac:dyDescent="0.25">
      <c r="B84" s="90" t="s">
        <v>147</v>
      </c>
      <c r="C84" s="7">
        <f t="shared" ref="C84:K84" si="49">AVERAGE(C63:C83)</f>
        <v>11.530820415471082</v>
      </c>
      <c r="D84" s="7">
        <f t="shared" si="49"/>
        <v>3.5134844604840847</v>
      </c>
      <c r="E84" s="7">
        <f t="shared" si="49"/>
        <v>6.8723778977378087</v>
      </c>
      <c r="F84" s="7">
        <f t="shared" si="49"/>
        <v>5.1015572453338134</v>
      </c>
      <c r="G84" s="7">
        <f t="shared" si="49"/>
        <v>29.743109402702849</v>
      </c>
      <c r="H84" s="7">
        <f t="shared" si="49"/>
        <v>4.3824562025409088</v>
      </c>
      <c r="I84" s="7">
        <f t="shared" si="49"/>
        <v>51.088226288555518</v>
      </c>
      <c r="J84" s="7">
        <f t="shared" si="49"/>
        <v>-5.1865439067273744</v>
      </c>
      <c r="K84" s="7">
        <f t="shared" si="49"/>
        <v>48.659737287912129</v>
      </c>
    </row>
    <row r="85" spans="2:62" ht="15.75" x14ac:dyDescent="0.25">
      <c r="B85" s="90" t="s">
        <v>148</v>
      </c>
      <c r="C85" s="7">
        <f t="shared" ref="C85:K85" si="50">_xlfn.STDEV.S(C63:C83)</f>
        <v>19.26375419828155</v>
      </c>
      <c r="D85" s="7">
        <f t="shared" si="50"/>
        <v>28.75749482787398</v>
      </c>
      <c r="E85" s="7">
        <f t="shared" si="50"/>
        <v>25.099637551864646</v>
      </c>
      <c r="F85" s="7">
        <f t="shared" si="50"/>
        <v>20.149437699690736</v>
      </c>
      <c r="G85" s="7">
        <f t="shared" si="50"/>
        <v>39.14449852352287</v>
      </c>
      <c r="H85" s="7">
        <f t="shared" si="50"/>
        <v>18.489268401163947</v>
      </c>
      <c r="I85" s="7">
        <f t="shared" si="50"/>
        <v>65.014085146412043</v>
      </c>
      <c r="J85" s="7">
        <f t="shared" si="50"/>
        <v>24.260423380551366</v>
      </c>
      <c r="K85" s="7">
        <f t="shared" si="50"/>
        <v>75.951914625783374</v>
      </c>
    </row>
    <row r="86" spans="2:62" ht="15.75" x14ac:dyDescent="0.25">
      <c r="B86" s="90" t="s">
        <v>149</v>
      </c>
      <c r="C86" s="100">
        <f t="shared" ref="C86:K86" si="51">COUNT(C63:C83)</f>
        <v>20</v>
      </c>
      <c r="D86" s="100">
        <f t="shared" si="51"/>
        <v>19</v>
      </c>
      <c r="E86" s="100">
        <f t="shared" si="51"/>
        <v>19</v>
      </c>
      <c r="F86" s="100">
        <f t="shared" si="51"/>
        <v>20</v>
      </c>
      <c r="G86" s="100">
        <f t="shared" si="51"/>
        <v>20</v>
      </c>
      <c r="H86" s="100">
        <f t="shared" si="51"/>
        <v>19</v>
      </c>
      <c r="I86" s="100">
        <f t="shared" si="51"/>
        <v>19</v>
      </c>
      <c r="J86" s="100">
        <f t="shared" si="51"/>
        <v>17</v>
      </c>
      <c r="K86" s="100">
        <f t="shared" si="51"/>
        <v>19</v>
      </c>
    </row>
    <row r="87" spans="2:62" ht="15.75" thickBot="1" x14ac:dyDescent="0.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</row>
    <row r="88" spans="2:62" ht="15.75" thickTop="1" x14ac:dyDescent="0.25"/>
    <row r="89" spans="2:62" ht="18.75" x14ac:dyDescent="0.3">
      <c r="N89" s="82" t="s">
        <v>146</v>
      </c>
      <c r="Z89" s="82" t="s">
        <v>146</v>
      </c>
      <c r="AL89" s="82" t="s">
        <v>146</v>
      </c>
    </row>
    <row r="90" spans="2:62" ht="15.75" thickBot="1" x14ac:dyDescent="0.3">
      <c r="N90" s="52"/>
      <c r="O90" s="95" t="s">
        <v>39</v>
      </c>
      <c r="P90" s="96" t="s">
        <v>38</v>
      </c>
      <c r="Q90" s="96" t="s">
        <v>37</v>
      </c>
      <c r="R90" s="96" t="s">
        <v>36</v>
      </c>
      <c r="S90" s="96" t="s">
        <v>35</v>
      </c>
      <c r="T90" s="97" t="s">
        <v>34</v>
      </c>
      <c r="U90" s="96" t="s">
        <v>33</v>
      </c>
      <c r="V90" s="96" t="s">
        <v>32</v>
      </c>
      <c r="W90" s="98" t="s">
        <v>31</v>
      </c>
      <c r="Z90" s="52"/>
      <c r="AA90" s="95" t="s">
        <v>39</v>
      </c>
      <c r="AB90" s="96" t="s">
        <v>38</v>
      </c>
      <c r="AC90" s="96" t="s">
        <v>37</v>
      </c>
      <c r="AD90" s="96" t="s">
        <v>36</v>
      </c>
      <c r="AE90" s="96" t="s">
        <v>35</v>
      </c>
      <c r="AF90" s="97" t="s">
        <v>34</v>
      </c>
      <c r="AG90" s="96" t="s">
        <v>33</v>
      </c>
      <c r="AH90" s="96" t="s">
        <v>32</v>
      </c>
      <c r="AI90" s="98" t="s">
        <v>31</v>
      </c>
      <c r="AL90" s="52"/>
      <c r="AM90" s="95" t="s">
        <v>39</v>
      </c>
      <c r="AN90" s="96" t="s">
        <v>38</v>
      </c>
      <c r="AO90" s="96" t="s">
        <v>37</v>
      </c>
      <c r="AP90" s="96" t="s">
        <v>36</v>
      </c>
      <c r="AQ90" s="96" t="s">
        <v>35</v>
      </c>
      <c r="AR90" s="97" t="s">
        <v>34</v>
      </c>
      <c r="AS90" s="96" t="s">
        <v>33</v>
      </c>
      <c r="AT90" s="96" t="s">
        <v>32</v>
      </c>
      <c r="AU90" s="98" t="s">
        <v>31</v>
      </c>
    </row>
    <row r="91" spans="2:62" ht="15.75" x14ac:dyDescent="0.25">
      <c r="N91" s="103" t="s">
        <v>151</v>
      </c>
      <c r="O91" s="7">
        <f>_xlfn.T.TEST(O5:O13,C5:C25,2,3)</f>
        <v>0.91495558367762597</v>
      </c>
      <c r="P91" s="7">
        <f t="shared" ref="P91:W91" si="52">_xlfn.T.TEST(P5:P13,D5:D25,2,3)</f>
        <v>0.29581193936631112</v>
      </c>
      <c r="Q91" s="99">
        <f t="shared" si="52"/>
        <v>2.1003886150346148E-2</v>
      </c>
      <c r="R91" s="7">
        <f t="shared" si="52"/>
        <v>0.53095788425966628</v>
      </c>
      <c r="S91" s="7">
        <f t="shared" si="52"/>
        <v>0.45188858451828362</v>
      </c>
      <c r="T91" s="7">
        <f t="shared" si="52"/>
        <v>0.9459546342274785</v>
      </c>
      <c r="U91" s="7">
        <f t="shared" si="52"/>
        <v>8.437965705109611E-2</v>
      </c>
      <c r="V91" s="7">
        <f t="shared" si="52"/>
        <v>0.28385308279903171</v>
      </c>
      <c r="W91" s="7">
        <f t="shared" si="52"/>
        <v>0.21146779523673373</v>
      </c>
      <c r="Z91" s="103" t="s">
        <v>151</v>
      </c>
      <c r="AA91" s="7">
        <f>_xlfn.T.TEST(AA5:AA7,C5:C25,2,3)</f>
        <v>0.58327854676683533</v>
      </c>
      <c r="AB91" s="7">
        <f t="shared" ref="AB91:AI91" si="53">_xlfn.T.TEST(AB5:AB7,D5:D25,2,3)</f>
        <v>0.19423102359525721</v>
      </c>
      <c r="AC91" s="7">
        <f t="shared" si="53"/>
        <v>0.16341845417544304</v>
      </c>
      <c r="AD91" s="104">
        <f t="shared" si="53"/>
        <v>5.3756400540741552E-2</v>
      </c>
      <c r="AE91" s="7">
        <f t="shared" si="53"/>
        <v>0.43287581964741623</v>
      </c>
      <c r="AF91" s="7">
        <f>_xlfn.T.TEST(AF5:AF7,H5:H25,2,3)</f>
        <v>0.4204604969248984</v>
      </c>
      <c r="AG91" s="99">
        <f t="shared" si="53"/>
        <v>7.5402656122433697E-3</v>
      </c>
      <c r="AH91" s="99">
        <f t="shared" si="53"/>
        <v>5.6507721262126685E-2</v>
      </c>
      <c r="AI91" s="99">
        <f t="shared" si="53"/>
        <v>1.1929051056824156E-2</v>
      </c>
      <c r="AL91" s="103" t="s">
        <v>151</v>
      </c>
      <c r="AM91" s="7">
        <f>_xlfn.T.TEST(AM5:AM13,C5:C25,2,3)</f>
        <v>0.65425067178820584</v>
      </c>
      <c r="AN91" s="7">
        <f t="shared" ref="AN91:AU91" si="54">_xlfn.T.TEST(AN5:AN13,D5:D25,2,3)</f>
        <v>0.96218339195519431</v>
      </c>
      <c r="AO91" s="7">
        <f t="shared" si="54"/>
        <v>0.2989790099016435</v>
      </c>
      <c r="AP91" s="7">
        <f t="shared" si="54"/>
        <v>0.42824335043724004</v>
      </c>
      <c r="AQ91" s="7">
        <f t="shared" si="54"/>
        <v>0.90722653349481597</v>
      </c>
      <c r="AR91" s="7">
        <f t="shared" si="54"/>
        <v>0.73943427110222881</v>
      </c>
      <c r="AS91" s="7">
        <f t="shared" si="54"/>
        <v>0.80235349426933589</v>
      </c>
      <c r="AT91" s="7">
        <f t="shared" si="54"/>
        <v>0.65544319246994931</v>
      </c>
      <c r="AU91" s="7">
        <f t="shared" si="54"/>
        <v>0.89199010612180873</v>
      </c>
    </row>
    <row r="92" spans="2:62" x14ac:dyDescent="0.25">
      <c r="N92" s="65"/>
      <c r="O92" s="7"/>
      <c r="P92" s="7"/>
      <c r="Q92" s="7"/>
      <c r="R92" s="7"/>
      <c r="S92" s="7"/>
      <c r="T92" s="7"/>
      <c r="U92" s="7"/>
      <c r="V92" s="7"/>
      <c r="W92" s="7"/>
      <c r="Z92" s="65"/>
      <c r="AA92" s="7"/>
      <c r="AB92" s="7"/>
      <c r="AC92" s="7"/>
      <c r="AD92" s="7"/>
      <c r="AE92" s="7"/>
      <c r="AF92" s="7"/>
      <c r="AG92" s="7"/>
      <c r="AH92" s="7"/>
      <c r="AI92" s="7"/>
      <c r="AL92" s="65"/>
      <c r="AM92" s="7"/>
      <c r="AN92" s="7"/>
      <c r="AO92" s="7"/>
      <c r="AP92" s="7"/>
      <c r="AQ92" s="7"/>
      <c r="AR92" s="7"/>
      <c r="AS92" s="7"/>
      <c r="AT92" s="7"/>
      <c r="AU92" s="7"/>
    </row>
    <row r="93" spans="2:62" ht="18.75" x14ac:dyDescent="0.3">
      <c r="N93" s="93" t="s">
        <v>150</v>
      </c>
      <c r="O93" s="7"/>
      <c r="P93" s="7"/>
      <c r="Q93" s="7"/>
      <c r="R93" s="7"/>
      <c r="S93" s="7"/>
      <c r="T93" s="7"/>
      <c r="U93" s="7"/>
      <c r="V93" s="7"/>
      <c r="W93" s="7"/>
      <c r="Z93" s="105" t="s">
        <v>150</v>
      </c>
      <c r="AA93" s="7"/>
      <c r="AB93" s="7"/>
      <c r="AC93" s="7"/>
      <c r="AD93" s="7"/>
      <c r="AE93" s="7"/>
      <c r="AF93" s="7"/>
      <c r="AG93" s="7"/>
      <c r="AH93" s="7"/>
      <c r="AI93" s="7"/>
      <c r="AL93" s="105" t="s">
        <v>150</v>
      </c>
      <c r="AM93" s="7"/>
      <c r="AN93" s="7"/>
      <c r="AO93" s="7"/>
      <c r="AP93" s="7"/>
      <c r="AQ93" s="7"/>
      <c r="AR93" s="7"/>
      <c r="AS93" s="7"/>
      <c r="AT93" s="7"/>
      <c r="AU93" s="7"/>
    </row>
    <row r="94" spans="2:62" ht="15.75" thickBot="1" x14ac:dyDescent="0.3">
      <c r="N94" s="21"/>
      <c r="O94" s="119" t="s">
        <v>39</v>
      </c>
      <c r="P94" s="120" t="s">
        <v>38</v>
      </c>
      <c r="Q94" s="120" t="s">
        <v>37</v>
      </c>
      <c r="R94" s="120" t="s">
        <v>36</v>
      </c>
      <c r="S94" s="120" t="s">
        <v>35</v>
      </c>
      <c r="T94" s="121" t="s">
        <v>34</v>
      </c>
      <c r="U94" s="120" t="s">
        <v>33</v>
      </c>
      <c r="V94" s="120" t="s">
        <v>32</v>
      </c>
      <c r="W94" s="122" t="s">
        <v>31</v>
      </c>
      <c r="Z94" s="21"/>
      <c r="AA94" s="119" t="s">
        <v>39</v>
      </c>
      <c r="AB94" s="120" t="s">
        <v>38</v>
      </c>
      <c r="AC94" s="120" t="s">
        <v>37</v>
      </c>
      <c r="AD94" s="120" t="s">
        <v>36</v>
      </c>
      <c r="AE94" s="120" t="s">
        <v>35</v>
      </c>
      <c r="AF94" s="121" t="s">
        <v>34</v>
      </c>
      <c r="AG94" s="120" t="s">
        <v>33</v>
      </c>
      <c r="AH94" s="120" t="s">
        <v>32</v>
      </c>
      <c r="AI94" s="122" t="s">
        <v>31</v>
      </c>
      <c r="AL94" s="21"/>
      <c r="AM94" s="119" t="s">
        <v>39</v>
      </c>
      <c r="AN94" s="120" t="s">
        <v>38</v>
      </c>
      <c r="AO94" s="120" t="s">
        <v>37</v>
      </c>
      <c r="AP94" s="120" t="s">
        <v>36</v>
      </c>
      <c r="AQ94" s="120" t="s">
        <v>35</v>
      </c>
      <c r="AR94" s="121" t="s">
        <v>34</v>
      </c>
      <c r="AS94" s="120" t="s">
        <v>33</v>
      </c>
      <c r="AT94" s="120" t="s">
        <v>32</v>
      </c>
      <c r="AU94" s="122" t="s">
        <v>31</v>
      </c>
    </row>
    <row r="95" spans="2:62" ht="15.75" x14ac:dyDescent="0.25">
      <c r="N95" s="106" t="s">
        <v>151</v>
      </c>
      <c r="O95" s="7">
        <f t="shared" ref="O95:W95" si="55">_xlfn.T.TEST(O32:O40,C32:C52,2,3)</f>
        <v>0.87304695776968277</v>
      </c>
      <c r="P95" s="7">
        <f t="shared" si="55"/>
        <v>0.88136263122643776</v>
      </c>
      <c r="Q95" s="7">
        <f t="shared" si="55"/>
        <v>0.13438153267943251</v>
      </c>
      <c r="R95" s="7">
        <f t="shared" si="55"/>
        <v>0.59055832079504489</v>
      </c>
      <c r="S95" s="7">
        <f t="shared" si="55"/>
        <v>0.35683073548038091</v>
      </c>
      <c r="T95" s="7">
        <f t="shared" si="55"/>
        <v>0.61145851572092624</v>
      </c>
      <c r="U95" s="99">
        <f t="shared" si="55"/>
        <v>3.8538700344293603E-2</v>
      </c>
      <c r="V95" s="99">
        <f t="shared" si="55"/>
        <v>3.1787463158496398E-2</v>
      </c>
      <c r="W95" s="104">
        <f t="shared" si="55"/>
        <v>7.6102827777785376E-2</v>
      </c>
      <c r="Z95" s="106" t="s">
        <v>151</v>
      </c>
      <c r="AA95" s="7">
        <f>_xlfn.T.TEST(AA32:AA34,C32:C52,2,3)</f>
        <v>0.22492247446550045</v>
      </c>
      <c r="AB95" s="7">
        <f t="shared" ref="AB95:AI95" si="56">_xlfn.T.TEST(AB32:AB34,D32:D52,2,3)</f>
        <v>0.29128045009058345</v>
      </c>
      <c r="AC95" s="7">
        <f t="shared" si="56"/>
        <v>0.14625567581479362</v>
      </c>
      <c r="AD95" s="7">
        <f t="shared" si="56"/>
        <v>0.12093420339515777</v>
      </c>
      <c r="AE95" s="7">
        <f t="shared" si="56"/>
        <v>0.19801691309482841</v>
      </c>
      <c r="AF95" s="7">
        <f t="shared" si="56"/>
        <v>0.26574000858470176</v>
      </c>
      <c r="AG95" s="104">
        <f t="shared" si="56"/>
        <v>5.4281190852794779E-2</v>
      </c>
      <c r="AH95" s="7">
        <f t="shared" si="56"/>
        <v>0.17983820653630009</v>
      </c>
      <c r="AI95" s="99">
        <f t="shared" si="56"/>
        <v>4.792012790993385E-2</v>
      </c>
      <c r="AL95" s="106" t="s">
        <v>151</v>
      </c>
      <c r="AM95" s="7">
        <f>_xlfn.T.TEST(AM32:AM40,C32:C52,2,3)</f>
        <v>0.48996940125071387</v>
      </c>
      <c r="AN95" s="7">
        <f t="shared" ref="AN95:AU95" si="57">_xlfn.T.TEST(AN32:AN40,D32:D52,2,3)</f>
        <v>0.40977902124127097</v>
      </c>
      <c r="AO95" s="7">
        <f t="shared" si="57"/>
        <v>0.12973885428394075</v>
      </c>
      <c r="AP95" s="7">
        <f t="shared" si="57"/>
        <v>0.23370289028979446</v>
      </c>
      <c r="AQ95" s="7">
        <f t="shared" si="57"/>
        <v>0.16899892920481283</v>
      </c>
      <c r="AR95" s="7">
        <f t="shared" si="57"/>
        <v>0.5471916663440769</v>
      </c>
      <c r="AS95" s="7">
        <f t="shared" si="57"/>
        <v>0.32142592683616722</v>
      </c>
      <c r="AT95" s="7">
        <f t="shared" si="57"/>
        <v>0.27331584850318652</v>
      </c>
      <c r="AU95" s="7">
        <f t="shared" si="57"/>
        <v>0.35854342310566467</v>
      </c>
    </row>
    <row r="96" spans="2:62" x14ac:dyDescent="0.25">
      <c r="N96" s="65"/>
      <c r="O96" s="20"/>
      <c r="P96" s="7"/>
      <c r="Q96" s="7"/>
      <c r="R96" s="7"/>
      <c r="S96" s="7"/>
      <c r="T96" s="7"/>
      <c r="U96" s="7"/>
      <c r="V96" s="7"/>
      <c r="W96" s="7"/>
      <c r="Z96" s="65"/>
      <c r="AA96" s="20"/>
      <c r="AB96" s="7"/>
      <c r="AC96" s="7"/>
      <c r="AD96" s="7"/>
      <c r="AE96" s="7"/>
      <c r="AF96" s="7"/>
      <c r="AG96" s="7"/>
      <c r="AH96" s="7"/>
      <c r="AI96" s="7"/>
      <c r="AL96" s="65"/>
      <c r="AM96" s="20"/>
      <c r="AN96" s="7"/>
      <c r="AO96" s="7"/>
      <c r="AP96" s="7"/>
      <c r="AQ96" s="7"/>
      <c r="AR96" s="7"/>
      <c r="AS96" s="7"/>
      <c r="AT96" s="7"/>
      <c r="AU96" s="7"/>
    </row>
    <row r="97" spans="12:47" ht="18.75" x14ac:dyDescent="0.3">
      <c r="L97" s="65"/>
      <c r="N97" s="93" t="s">
        <v>153</v>
      </c>
      <c r="O97" s="20"/>
      <c r="P97" s="7"/>
      <c r="Q97" s="7"/>
      <c r="R97" s="7"/>
      <c r="S97" s="7"/>
      <c r="T97" s="7"/>
      <c r="U97" s="7"/>
      <c r="V97" s="7"/>
      <c r="W97" s="7"/>
      <c r="Z97" s="93" t="s">
        <v>153</v>
      </c>
      <c r="AA97" s="7"/>
      <c r="AB97" s="7"/>
      <c r="AC97" s="7"/>
      <c r="AD97" s="7"/>
      <c r="AE97" s="7"/>
      <c r="AF97" s="7"/>
      <c r="AG97" s="7"/>
      <c r="AH97" s="7"/>
      <c r="AI97" s="7"/>
      <c r="AL97" s="93" t="s">
        <v>153</v>
      </c>
      <c r="AM97" s="7"/>
      <c r="AN97" s="7"/>
      <c r="AO97" s="7"/>
      <c r="AP97" s="7"/>
      <c r="AQ97" s="7"/>
      <c r="AR97" s="7"/>
      <c r="AS97" s="7"/>
      <c r="AT97" s="7"/>
      <c r="AU97" s="7"/>
    </row>
    <row r="98" spans="12:47" ht="15.75" thickBot="1" x14ac:dyDescent="0.3">
      <c r="N98" s="52"/>
      <c r="O98" s="119" t="s">
        <v>39</v>
      </c>
      <c r="P98" s="120" t="s">
        <v>38</v>
      </c>
      <c r="Q98" s="120" t="s">
        <v>37</v>
      </c>
      <c r="R98" s="120" t="s">
        <v>36</v>
      </c>
      <c r="S98" s="120" t="s">
        <v>35</v>
      </c>
      <c r="T98" s="121" t="s">
        <v>34</v>
      </c>
      <c r="U98" s="120" t="s">
        <v>33</v>
      </c>
      <c r="V98" s="120" t="s">
        <v>32</v>
      </c>
      <c r="W98" s="122" t="s">
        <v>31</v>
      </c>
      <c r="Z98" s="52"/>
      <c r="AA98" s="119" t="s">
        <v>39</v>
      </c>
      <c r="AB98" s="120" t="s">
        <v>38</v>
      </c>
      <c r="AC98" s="120" t="s">
        <v>37</v>
      </c>
      <c r="AD98" s="120" t="s">
        <v>36</v>
      </c>
      <c r="AE98" s="120" t="s">
        <v>35</v>
      </c>
      <c r="AF98" s="121" t="s">
        <v>34</v>
      </c>
      <c r="AG98" s="120" t="s">
        <v>33</v>
      </c>
      <c r="AH98" s="120" t="s">
        <v>32</v>
      </c>
      <c r="AI98" s="122" t="s">
        <v>31</v>
      </c>
      <c r="AL98" s="52"/>
      <c r="AM98" s="119" t="s">
        <v>39</v>
      </c>
      <c r="AN98" s="120" t="s">
        <v>38</v>
      </c>
      <c r="AO98" s="120" t="s">
        <v>37</v>
      </c>
      <c r="AP98" s="120" t="s">
        <v>36</v>
      </c>
      <c r="AQ98" s="120" t="s">
        <v>35</v>
      </c>
      <c r="AR98" s="121" t="s">
        <v>34</v>
      </c>
      <c r="AS98" s="120" t="s">
        <v>33</v>
      </c>
      <c r="AT98" s="120" t="s">
        <v>32</v>
      </c>
      <c r="AU98" s="122" t="s">
        <v>31</v>
      </c>
    </row>
    <row r="99" spans="12:47" ht="15.75" x14ac:dyDescent="0.25">
      <c r="N99" s="103" t="s">
        <v>151</v>
      </c>
      <c r="O99" s="7">
        <f t="shared" ref="O99:W99" si="58">_xlfn.T.TEST(O63:O71,C63:C83,2,3)</f>
        <v>0.8747284228372697</v>
      </c>
      <c r="P99" s="7">
        <f t="shared" si="58"/>
        <v>0.74728609130152046</v>
      </c>
      <c r="Q99" s="7">
        <f t="shared" si="58"/>
        <v>0.61819798391077496</v>
      </c>
      <c r="R99" s="7">
        <f t="shared" si="58"/>
        <v>0.86435977477213732</v>
      </c>
      <c r="S99" s="7">
        <f t="shared" si="58"/>
        <v>0.87272109252307883</v>
      </c>
      <c r="T99" s="7">
        <f t="shared" si="58"/>
        <v>0.59376438511780938</v>
      </c>
      <c r="U99" s="7">
        <f t="shared" si="58"/>
        <v>0.78317458785824079</v>
      </c>
      <c r="V99" s="99">
        <f t="shared" si="58"/>
        <v>3.7995694771496856E-2</v>
      </c>
      <c r="W99" s="7">
        <f t="shared" si="58"/>
        <v>0.67561598398143774</v>
      </c>
      <c r="Z99" s="103" t="s">
        <v>151</v>
      </c>
      <c r="AA99" s="7">
        <f>_xlfn.T.TEST(AA63:AA65,C63:C83,2,3)</f>
        <v>0.31851917269098684</v>
      </c>
      <c r="AB99" s="7">
        <f t="shared" ref="AB99:AI99" si="59">_xlfn.T.TEST(AB63:AB65,D63:D83,2,3)</f>
        <v>0.86056633759193546</v>
      </c>
      <c r="AC99" s="7">
        <f t="shared" si="59"/>
        <v>0.4693905987413271</v>
      </c>
      <c r="AD99" s="7">
        <f t="shared" si="59"/>
        <v>0.18890781146307944</v>
      </c>
      <c r="AE99" s="7">
        <f t="shared" si="59"/>
        <v>0.65970270017727017</v>
      </c>
      <c r="AF99" s="7">
        <f t="shared" si="59"/>
        <v>0.57140252540913161</v>
      </c>
      <c r="AG99" s="7">
        <f t="shared" si="59"/>
        <v>0.86773961932439425</v>
      </c>
      <c r="AH99" s="7">
        <f t="shared" si="59"/>
        <v>0.47251198687122331</v>
      </c>
      <c r="AI99" s="7">
        <f t="shared" si="59"/>
        <v>0.23788354670894218</v>
      </c>
      <c r="AL99" s="103" t="s">
        <v>151</v>
      </c>
      <c r="AM99" s="7">
        <f>_xlfn.T.TEST(AM63:AM71,C63:C83,2,3)</f>
        <v>0.68747712203415579</v>
      </c>
      <c r="AN99" s="7">
        <f t="shared" ref="AN99:AU99" si="60">_xlfn.T.TEST(AN63:AN71,D63:D83,2,3)</f>
        <v>0.33672697475944613</v>
      </c>
      <c r="AO99" s="7">
        <f t="shared" si="60"/>
        <v>0.39325093674277145</v>
      </c>
      <c r="AP99" s="7">
        <f t="shared" si="60"/>
        <v>0.70385304516031577</v>
      </c>
      <c r="AQ99" s="7">
        <f t="shared" si="60"/>
        <v>0.47341816359273881</v>
      </c>
      <c r="AR99" s="7">
        <f t="shared" si="60"/>
        <v>0.52341734391283468</v>
      </c>
      <c r="AS99" s="7">
        <f t="shared" si="60"/>
        <v>0.58312130060754708</v>
      </c>
      <c r="AT99" s="7">
        <f t="shared" si="60"/>
        <v>0.17619450834989361</v>
      </c>
      <c r="AU99" s="7">
        <f t="shared" si="60"/>
        <v>0.89254405338558218</v>
      </c>
    </row>
  </sheetData>
  <conditionalFormatting sqref="AA13:AI13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Negative Diagnosis</vt:lpstr>
      <vt:lpstr>Atherosclerosis</vt:lpstr>
      <vt:lpstr>Ischemia</vt:lpstr>
      <vt:lpstr>Unknown</vt:lpstr>
      <vt:lpstr>Controls</vt:lpstr>
      <vt:lpstr>T-test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Grant Roberts</cp:lastModifiedBy>
  <dcterms:created xsi:type="dcterms:W3CDTF">2018-05-31T19:25:53Z</dcterms:created>
  <dcterms:modified xsi:type="dcterms:W3CDTF">2020-10-03T22:53:12Z</dcterms:modified>
</cp:coreProperties>
</file>