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roberts\Documents\MCH Ischemia\Data\"/>
    </mc:Choice>
  </mc:AlternateContent>
  <bookViews>
    <workbookView xWindow="0" yWindow="0" windowWidth="21570" windowHeight="9405" activeTab="7"/>
  </bookViews>
  <sheets>
    <sheet name="New MCH Cases" sheetId="1" r:id="rId1"/>
    <sheet name="Old MCH Cases" sheetId="2" r:id="rId2"/>
    <sheet name="Disease Cohort" sheetId="14" r:id="rId3"/>
    <sheet name="P-test" sheetId="15" r:id="rId4"/>
    <sheet name="Negative Diagnosis" sheetId="18" r:id="rId5"/>
    <sheet name="Atherosclerotic" sheetId="17" r:id="rId6"/>
    <sheet name="Ischemia-MALS" sheetId="16" r:id="rId7"/>
    <sheet name="Controls" sheetId="3" r:id="rId8"/>
    <sheet name="New MCH PI-RI" sheetId="4" state="hidden" r:id="rId9"/>
    <sheet name="Old MCH PI-RI" sheetId="5" state="hidden" r:id="rId10"/>
    <sheet name="Controls MCH PI-RI" sheetId="6" state="hidden"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1" i="2" l="1"/>
  <c r="Q46" i="16" l="1"/>
  <c r="P46" i="16"/>
  <c r="O46" i="16"/>
  <c r="N46" i="16"/>
  <c r="M46" i="16"/>
  <c r="K46" i="16"/>
  <c r="J46" i="16"/>
  <c r="I46" i="16"/>
  <c r="F46" i="16"/>
  <c r="E46" i="16"/>
  <c r="D46" i="16"/>
  <c r="C46" i="16"/>
  <c r="O33" i="16" l="1"/>
  <c r="O36" i="16"/>
  <c r="F80" i="16"/>
  <c r="F78" i="16"/>
  <c r="E80" i="16"/>
  <c r="E82" i="16" s="1"/>
  <c r="E78" i="16"/>
  <c r="D80" i="16"/>
  <c r="D82" i="16" s="1"/>
  <c r="D78" i="16"/>
  <c r="C80" i="16"/>
  <c r="C78" i="16"/>
  <c r="I82" i="16"/>
  <c r="J82" i="16"/>
  <c r="K82" i="16"/>
  <c r="L82" i="16"/>
  <c r="M82" i="16"/>
  <c r="N82" i="16"/>
  <c r="O82" i="16"/>
  <c r="P82" i="16"/>
  <c r="Q82" i="16"/>
  <c r="C82" i="16"/>
  <c r="D97" i="16"/>
  <c r="E97" i="16"/>
  <c r="F97" i="16"/>
  <c r="I97" i="16"/>
  <c r="J97" i="16"/>
  <c r="K97" i="16"/>
  <c r="L97" i="16"/>
  <c r="M97" i="16"/>
  <c r="N97" i="16"/>
  <c r="O97" i="16"/>
  <c r="P97" i="16"/>
  <c r="Q97" i="16"/>
  <c r="C97" i="16"/>
  <c r="C101" i="16"/>
  <c r="D101" i="16"/>
  <c r="E101" i="16"/>
  <c r="F101" i="16"/>
  <c r="G101" i="16"/>
  <c r="H101" i="16"/>
  <c r="I101" i="16"/>
  <c r="J101" i="16"/>
  <c r="K101" i="16"/>
  <c r="L101" i="16"/>
  <c r="M101" i="16"/>
  <c r="N101" i="16"/>
  <c r="O101" i="16"/>
  <c r="P101" i="16"/>
  <c r="Q101" i="16"/>
  <c r="C102" i="16"/>
  <c r="D102" i="16"/>
  <c r="E102" i="16"/>
  <c r="F102" i="16"/>
  <c r="G102" i="16"/>
  <c r="H102" i="16"/>
  <c r="I102" i="16"/>
  <c r="J102" i="16"/>
  <c r="K102" i="16"/>
  <c r="L102" i="16"/>
  <c r="M102" i="16"/>
  <c r="N102" i="16"/>
  <c r="O102" i="16"/>
  <c r="P102" i="16"/>
  <c r="Q102" i="16"/>
  <c r="D51" i="3"/>
  <c r="I51" i="3"/>
  <c r="J51" i="3"/>
  <c r="K51" i="3"/>
  <c r="L51" i="3"/>
  <c r="M51" i="3"/>
  <c r="N51" i="3"/>
  <c r="C51" i="3"/>
  <c r="D50" i="18"/>
  <c r="E50" i="18"/>
  <c r="F50" i="18"/>
  <c r="I50" i="18"/>
  <c r="J50" i="18"/>
  <c r="K50" i="18"/>
  <c r="L50" i="18"/>
  <c r="M50" i="18"/>
  <c r="N50" i="18"/>
  <c r="O50" i="18"/>
  <c r="P50" i="18"/>
  <c r="Q50" i="18"/>
  <c r="C50" i="18"/>
  <c r="D49" i="18"/>
  <c r="E49" i="18"/>
  <c r="F49" i="18"/>
  <c r="G49" i="18"/>
  <c r="H49" i="18"/>
  <c r="I49" i="18"/>
  <c r="J49" i="18"/>
  <c r="K49" i="18"/>
  <c r="L49" i="18"/>
  <c r="M49" i="18"/>
  <c r="N49" i="18"/>
  <c r="O49" i="18"/>
  <c r="P49" i="18"/>
  <c r="Q49" i="18"/>
  <c r="C49" i="18"/>
  <c r="D48" i="18"/>
  <c r="E48" i="18"/>
  <c r="F48" i="18"/>
  <c r="G48" i="18"/>
  <c r="H48" i="18"/>
  <c r="I48" i="18"/>
  <c r="J48" i="18"/>
  <c r="K48" i="18"/>
  <c r="L48" i="18"/>
  <c r="M48" i="18"/>
  <c r="N48" i="18"/>
  <c r="O48" i="18"/>
  <c r="P48" i="18"/>
  <c r="Q48" i="18"/>
  <c r="C48" i="18"/>
  <c r="D47" i="18"/>
  <c r="E47" i="18"/>
  <c r="F47" i="18"/>
  <c r="I47" i="18"/>
  <c r="J47" i="18"/>
  <c r="K47" i="18"/>
  <c r="L47" i="18"/>
  <c r="M47" i="18"/>
  <c r="N47" i="18"/>
  <c r="O47" i="18"/>
  <c r="P47" i="18"/>
  <c r="Q47" i="18"/>
  <c r="C47" i="18"/>
  <c r="D46" i="18"/>
  <c r="E46" i="18"/>
  <c r="F46" i="18"/>
  <c r="G46" i="18"/>
  <c r="H46" i="18"/>
  <c r="I46" i="18"/>
  <c r="J46" i="18"/>
  <c r="K46" i="18"/>
  <c r="L46" i="18"/>
  <c r="M46" i="18"/>
  <c r="N46" i="18"/>
  <c r="O46" i="18"/>
  <c r="P46" i="18"/>
  <c r="Q46" i="18"/>
  <c r="C46" i="18"/>
  <c r="D45" i="18"/>
  <c r="E45" i="18"/>
  <c r="F45" i="18"/>
  <c r="G45" i="18"/>
  <c r="H45" i="18"/>
  <c r="I45" i="18"/>
  <c r="J45" i="18"/>
  <c r="K45" i="18"/>
  <c r="L45" i="18"/>
  <c r="M45" i="18"/>
  <c r="N45" i="18"/>
  <c r="O45" i="18"/>
  <c r="P45" i="18"/>
  <c r="Q45" i="18"/>
  <c r="C45" i="18"/>
  <c r="D121" i="3"/>
  <c r="E121" i="3"/>
  <c r="F121" i="3"/>
  <c r="I121" i="3"/>
  <c r="J121" i="3"/>
  <c r="K121" i="3"/>
  <c r="L121" i="3"/>
  <c r="M121" i="3"/>
  <c r="N121" i="3"/>
  <c r="O121" i="3"/>
  <c r="P121" i="3"/>
  <c r="Q121" i="3"/>
  <c r="C121" i="3"/>
  <c r="P113" i="3"/>
  <c r="O113" i="3"/>
  <c r="P115" i="3"/>
  <c r="O115" i="3"/>
  <c r="M115" i="3"/>
  <c r="L115" i="3"/>
  <c r="K115" i="3"/>
  <c r="J115" i="3"/>
  <c r="M113" i="3"/>
  <c r="L113" i="3"/>
  <c r="K113" i="3"/>
  <c r="J113" i="3"/>
  <c r="Q116" i="3"/>
  <c r="I116" i="3"/>
  <c r="F116" i="3"/>
  <c r="C116" i="3"/>
  <c r="D116" i="3"/>
  <c r="E116" i="3"/>
  <c r="J116" i="3"/>
  <c r="L116" i="3"/>
  <c r="M116" i="3"/>
  <c r="F82" i="16" l="1"/>
  <c r="K116" i="3"/>
  <c r="O116" i="3"/>
  <c r="P116" i="3"/>
  <c r="D105" i="16"/>
  <c r="E105" i="16"/>
  <c r="F105" i="16"/>
  <c r="G105" i="16"/>
  <c r="H105" i="16"/>
  <c r="I105" i="16"/>
  <c r="J105" i="16"/>
  <c r="K105" i="16"/>
  <c r="L105" i="16"/>
  <c r="M105" i="16"/>
  <c r="N105" i="16"/>
  <c r="O105" i="16"/>
  <c r="P105" i="16"/>
  <c r="Q105" i="16"/>
  <c r="C105" i="16"/>
  <c r="D104" i="16"/>
  <c r="E104" i="16"/>
  <c r="F104" i="16"/>
  <c r="G104" i="16"/>
  <c r="H104" i="16"/>
  <c r="I104" i="16"/>
  <c r="J104" i="16"/>
  <c r="K104" i="16"/>
  <c r="L104" i="16"/>
  <c r="M104" i="16"/>
  <c r="N104" i="16"/>
  <c r="O104" i="16"/>
  <c r="P104" i="16"/>
  <c r="Q104" i="16"/>
  <c r="C104" i="16"/>
  <c r="CF51" i="3"/>
  <c r="CB48" i="3"/>
  <c r="CB52" i="3" s="1"/>
  <c r="CC48" i="3"/>
  <c r="CD48" i="3"/>
  <c r="CE48" i="3"/>
  <c r="CF48" i="3"/>
  <c r="CG48" i="3"/>
  <c r="CH48" i="3"/>
  <c r="CI48" i="3"/>
  <c r="AD73" i="3" s="1"/>
  <c r="CJ48" i="3"/>
  <c r="CJ52" i="3" s="1"/>
  <c r="CK48" i="3"/>
  <c r="CL48" i="3"/>
  <c r="CM48" i="3"/>
  <c r="CN48" i="3"/>
  <c r="CO48" i="3"/>
  <c r="CB49" i="3"/>
  <c r="CC49" i="3"/>
  <c r="CD49" i="3"/>
  <c r="CD52" i="3" s="1"/>
  <c r="CE49" i="3"/>
  <c r="CF49" i="3"/>
  <c r="CG49" i="3"/>
  <c r="CH49" i="3"/>
  <c r="CI49" i="3"/>
  <c r="CJ49" i="3"/>
  <c r="CK49" i="3"/>
  <c r="CL49" i="3"/>
  <c r="CL52" i="3" s="1"/>
  <c r="CM49" i="3"/>
  <c r="CN49" i="3"/>
  <c r="CO49" i="3"/>
  <c r="CB50" i="3"/>
  <c r="CC50" i="3"/>
  <c r="CD50" i="3"/>
  <c r="CE50" i="3"/>
  <c r="CF50" i="3"/>
  <c r="CG50" i="3"/>
  <c r="CH50" i="3"/>
  <c r="CI50" i="3"/>
  <c r="CJ50" i="3"/>
  <c r="CK50" i="3"/>
  <c r="CL50" i="3"/>
  <c r="CM50" i="3"/>
  <c r="CN50" i="3"/>
  <c r="CO50" i="3"/>
  <c r="CA49" i="3"/>
  <c r="CA50" i="3"/>
  <c r="CA48" i="3"/>
  <c r="AO54" i="3"/>
  <c r="AP54" i="3"/>
  <c r="AQ54" i="3"/>
  <c r="AR54" i="3"/>
  <c r="AU54" i="3"/>
  <c r="AV54" i="3"/>
  <c r="AW54" i="3"/>
  <c r="AX54" i="3"/>
  <c r="AY54" i="3"/>
  <c r="BA54" i="3"/>
  <c r="BB54" i="3"/>
  <c r="BC54" i="3"/>
  <c r="AO55" i="3"/>
  <c r="AP55" i="3"/>
  <c r="AQ55" i="3"/>
  <c r="AR55" i="3"/>
  <c r="AU55" i="3"/>
  <c r="AV55" i="3"/>
  <c r="AW55" i="3"/>
  <c r="AX55" i="3"/>
  <c r="AY55" i="3"/>
  <c r="AZ55" i="3"/>
  <c r="BA55" i="3"/>
  <c r="BB55" i="3"/>
  <c r="BC55" i="3"/>
  <c r="AP53" i="3"/>
  <c r="AQ53" i="3"/>
  <c r="AR53" i="3"/>
  <c r="AU53" i="3"/>
  <c r="AV53" i="3"/>
  <c r="AW53" i="3"/>
  <c r="AX53" i="3"/>
  <c r="AY53" i="3"/>
  <c r="AZ53" i="3"/>
  <c r="BA53" i="3"/>
  <c r="BB53" i="3"/>
  <c r="BC53" i="3"/>
  <c r="AX47" i="3"/>
  <c r="AO47" i="3"/>
  <c r="AP47" i="3"/>
  <c r="AQ47" i="3"/>
  <c r="AR47" i="3"/>
  <c r="AU47" i="3"/>
  <c r="AV47" i="3"/>
  <c r="AW47" i="3"/>
  <c r="AY47" i="3"/>
  <c r="AZ47" i="3"/>
  <c r="BA47" i="3"/>
  <c r="BB47" i="3"/>
  <c r="BC47" i="3"/>
  <c r="AO48" i="3"/>
  <c r="AP48" i="3"/>
  <c r="AQ48" i="3"/>
  <c r="AR48" i="3"/>
  <c r="AU48" i="3"/>
  <c r="AV48" i="3"/>
  <c r="AW48" i="3"/>
  <c r="AX48" i="3"/>
  <c r="AY48" i="3"/>
  <c r="AZ48" i="3"/>
  <c r="BA48" i="3"/>
  <c r="BB48" i="3"/>
  <c r="BC48" i="3"/>
  <c r="AO49" i="3"/>
  <c r="AP49" i="3"/>
  <c r="AQ49" i="3"/>
  <c r="AR49" i="3"/>
  <c r="AU49" i="3"/>
  <c r="AV49" i="3"/>
  <c r="AW49" i="3"/>
  <c r="AX49" i="3"/>
  <c r="AY49" i="3"/>
  <c r="AZ49" i="3"/>
  <c r="BA49" i="3"/>
  <c r="BB49" i="3"/>
  <c r="BC49" i="3"/>
  <c r="AO50" i="3"/>
  <c r="AP50" i="3"/>
  <c r="AQ50" i="3"/>
  <c r="AR50" i="3"/>
  <c r="AU50" i="3"/>
  <c r="AW50" i="3"/>
  <c r="AX50" i="3"/>
  <c r="AY50" i="3"/>
  <c r="AZ50" i="3"/>
  <c r="BA50" i="3"/>
  <c r="BB50" i="3"/>
  <c r="BC50" i="3"/>
  <c r="AO51" i="3"/>
  <c r="AP51" i="3"/>
  <c r="AQ51" i="3"/>
  <c r="AR51" i="3"/>
  <c r="AU51" i="3"/>
  <c r="AV51" i="3"/>
  <c r="AW51" i="3"/>
  <c r="AY51" i="3"/>
  <c r="AZ51" i="3"/>
  <c r="BA51" i="3"/>
  <c r="BB51" i="3"/>
  <c r="BC51" i="3"/>
  <c r="AO52" i="3"/>
  <c r="AP52" i="3"/>
  <c r="AQ52" i="3"/>
  <c r="AR52" i="3"/>
  <c r="AU52" i="3"/>
  <c r="AV52" i="3"/>
  <c r="AW52" i="3"/>
  <c r="AX52" i="3"/>
  <c r="AY52" i="3"/>
  <c r="AZ52" i="3"/>
  <c r="BA52" i="3"/>
  <c r="BB52" i="3"/>
  <c r="BC52" i="3"/>
  <c r="AO53" i="3"/>
  <c r="AP46" i="3"/>
  <c r="AQ46" i="3"/>
  <c r="AR46" i="3"/>
  <c r="AU46" i="3"/>
  <c r="AV46" i="3"/>
  <c r="AW46" i="3"/>
  <c r="AX46" i="3"/>
  <c r="AY46" i="3"/>
  <c r="AZ46" i="3"/>
  <c r="BA46" i="3"/>
  <c r="BB46" i="3"/>
  <c r="BC46" i="3"/>
  <c r="AO46" i="3"/>
  <c r="AO58" i="3" s="1"/>
  <c r="BH49" i="3"/>
  <c r="BI49" i="3"/>
  <c r="BJ49" i="3"/>
  <c r="BK49" i="3"/>
  <c r="BN49" i="3"/>
  <c r="BO49" i="3"/>
  <c r="BP49" i="3"/>
  <c r="BQ49" i="3"/>
  <c r="BR49" i="3"/>
  <c r="BS49" i="3"/>
  <c r="BT49" i="3"/>
  <c r="BU49" i="3"/>
  <c r="BV49" i="3"/>
  <c r="BH50" i="3"/>
  <c r="BI50" i="3"/>
  <c r="BJ50" i="3"/>
  <c r="BK50" i="3"/>
  <c r="BN50" i="3"/>
  <c r="BO50" i="3"/>
  <c r="BP50" i="3"/>
  <c r="BQ50" i="3"/>
  <c r="BR50" i="3"/>
  <c r="BS50" i="3"/>
  <c r="BT50" i="3"/>
  <c r="BU50" i="3"/>
  <c r="BV50" i="3"/>
  <c r="BH51" i="3"/>
  <c r="BI51" i="3"/>
  <c r="BJ51" i="3"/>
  <c r="BK51" i="3"/>
  <c r="BN51" i="3"/>
  <c r="BO51" i="3"/>
  <c r="BP51" i="3"/>
  <c r="BQ51" i="3"/>
  <c r="BR51" i="3"/>
  <c r="BS51" i="3"/>
  <c r="BT51" i="3"/>
  <c r="BU51" i="3"/>
  <c r="BV51" i="3"/>
  <c r="BH52" i="3"/>
  <c r="BI52" i="3"/>
  <c r="BJ52" i="3"/>
  <c r="BK52" i="3"/>
  <c r="BN52" i="3"/>
  <c r="BP52" i="3"/>
  <c r="BR52" i="3"/>
  <c r="BS52" i="3"/>
  <c r="BT52" i="3"/>
  <c r="BU52" i="3"/>
  <c r="BV52" i="3"/>
  <c r="BH53" i="3"/>
  <c r="BI53" i="3"/>
  <c r="BJ53" i="3"/>
  <c r="BK53" i="3"/>
  <c r="BN53" i="3"/>
  <c r="BO53" i="3"/>
  <c r="BP53" i="3"/>
  <c r="BQ53" i="3"/>
  <c r="BR53" i="3"/>
  <c r="BS53" i="3"/>
  <c r="BT53" i="3"/>
  <c r="BU53" i="3"/>
  <c r="BV53" i="3"/>
  <c r="BH54" i="3"/>
  <c r="BI54" i="3"/>
  <c r="BJ54" i="3"/>
  <c r="BK54" i="3"/>
  <c r="BN54" i="3"/>
  <c r="BO54" i="3"/>
  <c r="BP54" i="3"/>
  <c r="BQ54" i="3"/>
  <c r="BR54" i="3"/>
  <c r="BS54" i="3"/>
  <c r="BT54" i="3"/>
  <c r="BU54" i="3"/>
  <c r="BV54" i="3"/>
  <c r="BH55" i="3"/>
  <c r="BI55" i="3"/>
  <c r="BJ55" i="3"/>
  <c r="BK55" i="3"/>
  <c r="BN55" i="3"/>
  <c r="BO55" i="3"/>
  <c r="BP55" i="3"/>
  <c r="BQ55" i="3"/>
  <c r="BR55" i="3"/>
  <c r="BS55" i="3"/>
  <c r="BT55" i="3"/>
  <c r="BU55" i="3"/>
  <c r="BV55" i="3"/>
  <c r="BI48" i="3"/>
  <c r="BJ48" i="3"/>
  <c r="BK48" i="3"/>
  <c r="BN48" i="3"/>
  <c r="BO48" i="3"/>
  <c r="BP48" i="3"/>
  <c r="BQ48" i="3"/>
  <c r="BR48" i="3"/>
  <c r="BS48" i="3"/>
  <c r="BT48" i="3"/>
  <c r="BU48" i="3"/>
  <c r="BV48" i="3"/>
  <c r="BH48" i="3"/>
  <c r="BH58" i="3" s="1"/>
  <c r="V50" i="3"/>
  <c r="W50" i="3"/>
  <c r="X50" i="3"/>
  <c r="Y50" i="3"/>
  <c r="AB50" i="3"/>
  <c r="AC50" i="3"/>
  <c r="AD50" i="3"/>
  <c r="AE50" i="3"/>
  <c r="AF50" i="3"/>
  <c r="AG50" i="3"/>
  <c r="AH50" i="3"/>
  <c r="AI50" i="3"/>
  <c r="AJ50" i="3"/>
  <c r="V51" i="3"/>
  <c r="W51" i="3"/>
  <c r="X51" i="3"/>
  <c r="Y51" i="3"/>
  <c r="AB51" i="3"/>
  <c r="AC51" i="3"/>
  <c r="AD51" i="3"/>
  <c r="AE51" i="3"/>
  <c r="AF51" i="3"/>
  <c r="AG51" i="3"/>
  <c r="AH51" i="3"/>
  <c r="AI51" i="3"/>
  <c r="AJ51" i="3"/>
  <c r="V52" i="3"/>
  <c r="W52" i="3"/>
  <c r="X52" i="3"/>
  <c r="Y52" i="3"/>
  <c r="AB52" i="3"/>
  <c r="AC52" i="3"/>
  <c r="AD52" i="3"/>
  <c r="AE52" i="3"/>
  <c r="AF52" i="3"/>
  <c r="AG52" i="3"/>
  <c r="AH52" i="3"/>
  <c r="AI52" i="3"/>
  <c r="AJ52" i="3"/>
  <c r="V53" i="3"/>
  <c r="W53" i="3"/>
  <c r="X53" i="3"/>
  <c r="Y53" i="3"/>
  <c r="AB53" i="3"/>
  <c r="AC53" i="3"/>
  <c r="AD53" i="3"/>
  <c r="AE53" i="3"/>
  <c r="AF53" i="3"/>
  <c r="AG53" i="3"/>
  <c r="AH53" i="3"/>
  <c r="AI53" i="3"/>
  <c r="AJ53" i="3"/>
  <c r="V55" i="3"/>
  <c r="W55" i="3"/>
  <c r="X55" i="3"/>
  <c r="Y55" i="3"/>
  <c r="AB55" i="3"/>
  <c r="AC55" i="3"/>
  <c r="AD55" i="3"/>
  <c r="AE55" i="3"/>
  <c r="AF55" i="3"/>
  <c r="AG55" i="3"/>
  <c r="AH55" i="3"/>
  <c r="AI55" i="3"/>
  <c r="AJ55" i="3"/>
  <c r="V56" i="3"/>
  <c r="W56" i="3"/>
  <c r="X56" i="3"/>
  <c r="Y56" i="3"/>
  <c r="AB56" i="3"/>
  <c r="AC56" i="3"/>
  <c r="AD56" i="3"/>
  <c r="AE56" i="3"/>
  <c r="AF56" i="3"/>
  <c r="AG56" i="3"/>
  <c r="AH56" i="3"/>
  <c r="AI56" i="3"/>
  <c r="AJ56" i="3"/>
  <c r="V57" i="3"/>
  <c r="W57" i="3"/>
  <c r="X57" i="3"/>
  <c r="Y57" i="3"/>
  <c r="AB57" i="3"/>
  <c r="AD57" i="3"/>
  <c r="AE57" i="3"/>
  <c r="AF57" i="3"/>
  <c r="AG57" i="3"/>
  <c r="AH57" i="3"/>
  <c r="AI57" i="3"/>
  <c r="AJ57" i="3"/>
  <c r="V58" i="3"/>
  <c r="W58" i="3"/>
  <c r="X58" i="3"/>
  <c r="Y58" i="3"/>
  <c r="AB58" i="3"/>
  <c r="AC58" i="3"/>
  <c r="AD58" i="3"/>
  <c r="AE58" i="3"/>
  <c r="AF58" i="3"/>
  <c r="AG58" i="3"/>
  <c r="AH58" i="3"/>
  <c r="AI58" i="3"/>
  <c r="AJ58" i="3"/>
  <c r="V59" i="3"/>
  <c r="W59" i="3"/>
  <c r="X59" i="3"/>
  <c r="Y59" i="3"/>
  <c r="AB59" i="3"/>
  <c r="AC59" i="3"/>
  <c r="AD59" i="3"/>
  <c r="AE59" i="3"/>
  <c r="AF59" i="3"/>
  <c r="AG59" i="3"/>
  <c r="AH59" i="3"/>
  <c r="AI59" i="3"/>
  <c r="AJ59" i="3"/>
  <c r="V60" i="3"/>
  <c r="W60" i="3"/>
  <c r="X60" i="3"/>
  <c r="Y60" i="3"/>
  <c r="AB60" i="3"/>
  <c r="AC60" i="3"/>
  <c r="AD60" i="3"/>
  <c r="AE60" i="3"/>
  <c r="AF60" i="3"/>
  <c r="AG60" i="3"/>
  <c r="AH60" i="3"/>
  <c r="AI60" i="3"/>
  <c r="AJ60" i="3"/>
  <c r="V61" i="3"/>
  <c r="W61" i="3"/>
  <c r="X61" i="3"/>
  <c r="Y61" i="3"/>
  <c r="AB61" i="3"/>
  <c r="AC61" i="3"/>
  <c r="AE61" i="3"/>
  <c r="AF61" i="3"/>
  <c r="AG61" i="3"/>
  <c r="AH61" i="3"/>
  <c r="AI61" i="3"/>
  <c r="AJ61" i="3"/>
  <c r="V62" i="3"/>
  <c r="W62" i="3"/>
  <c r="X62" i="3"/>
  <c r="Y62" i="3"/>
  <c r="AB62" i="3"/>
  <c r="AC62" i="3"/>
  <c r="AD62" i="3"/>
  <c r="AE62" i="3"/>
  <c r="AF62" i="3"/>
  <c r="AG62" i="3"/>
  <c r="AH62" i="3"/>
  <c r="AI62" i="3"/>
  <c r="AJ62" i="3"/>
  <c r="V63" i="3"/>
  <c r="W63" i="3"/>
  <c r="X63" i="3"/>
  <c r="Y63" i="3"/>
  <c r="AB63" i="3"/>
  <c r="AC63" i="3"/>
  <c r="AD63" i="3"/>
  <c r="AE63" i="3"/>
  <c r="AF63" i="3"/>
  <c r="AG63" i="3"/>
  <c r="AH63" i="3"/>
  <c r="AI63" i="3"/>
  <c r="AJ63" i="3"/>
  <c r="V64" i="3"/>
  <c r="W64" i="3"/>
  <c r="X64" i="3"/>
  <c r="Y64" i="3"/>
  <c r="AB64" i="3"/>
  <c r="AC64" i="3"/>
  <c r="AD64" i="3"/>
  <c r="AE64" i="3"/>
  <c r="AF64" i="3"/>
  <c r="AG64" i="3"/>
  <c r="AH64" i="3"/>
  <c r="AI64" i="3"/>
  <c r="AJ64" i="3"/>
  <c r="V65" i="3"/>
  <c r="W65" i="3"/>
  <c r="X65" i="3"/>
  <c r="Y65" i="3"/>
  <c r="AB65" i="3"/>
  <c r="AC65" i="3"/>
  <c r="AD65" i="3"/>
  <c r="AE65" i="3"/>
  <c r="AF65" i="3"/>
  <c r="AG65" i="3"/>
  <c r="AH65" i="3"/>
  <c r="AJ65" i="3"/>
  <c r="V66" i="3"/>
  <c r="W66" i="3"/>
  <c r="X66" i="3"/>
  <c r="Y66" i="3"/>
  <c r="AB66" i="3"/>
  <c r="AC66" i="3"/>
  <c r="AD66" i="3"/>
  <c r="AE66" i="3"/>
  <c r="AF66" i="3"/>
  <c r="AG66" i="3"/>
  <c r="AH66" i="3"/>
  <c r="AI66" i="3"/>
  <c r="AJ66" i="3"/>
  <c r="W48" i="3"/>
  <c r="X48" i="3"/>
  <c r="Y48" i="3"/>
  <c r="AB48" i="3"/>
  <c r="AC48" i="3"/>
  <c r="AC73" i="3" s="1"/>
  <c r="AD48" i="3"/>
  <c r="AE48" i="3"/>
  <c r="AE73" i="3" s="1"/>
  <c r="AF48" i="3"/>
  <c r="AG48" i="3"/>
  <c r="AH48" i="3"/>
  <c r="AH73" i="3" s="1"/>
  <c r="AI48" i="3"/>
  <c r="AJ48" i="3"/>
  <c r="V48" i="3"/>
  <c r="V73" i="3" s="1"/>
  <c r="CI51" i="3" l="1"/>
  <c r="CO51" i="3"/>
  <c r="CG51" i="3"/>
  <c r="CA51" i="3"/>
  <c r="CH52" i="3"/>
  <c r="CN52" i="3"/>
  <c r="CF52" i="3"/>
  <c r="CB51" i="3"/>
  <c r="CL51" i="3"/>
  <c r="CD51" i="3"/>
  <c r="AJ73" i="3"/>
  <c r="AB73" i="3"/>
  <c r="CM51" i="3"/>
  <c r="CE51" i="3"/>
  <c r="CK51" i="3"/>
  <c r="CC51" i="3"/>
  <c r="AI73" i="3"/>
  <c r="Y73" i="3"/>
  <c r="X73" i="3"/>
  <c r="CN51" i="3"/>
  <c r="AG73" i="3"/>
  <c r="W73" i="3"/>
  <c r="CH51" i="3"/>
  <c r="CJ51" i="3"/>
  <c r="AF73" i="3"/>
  <c r="CA53" i="3"/>
  <c r="CM52" i="3"/>
  <c r="CI52" i="3"/>
  <c r="CE52" i="3"/>
  <c r="AH68" i="3"/>
  <c r="AD68" i="3"/>
  <c r="X68" i="3"/>
  <c r="BV57" i="3"/>
  <c r="BR57" i="3"/>
  <c r="BN57" i="3"/>
  <c r="BA57" i="3"/>
  <c r="AW57" i="3"/>
  <c r="AQ57" i="3"/>
  <c r="CA52" i="3"/>
  <c r="CO52" i="3"/>
  <c r="CK52" i="3"/>
  <c r="CG52" i="3"/>
  <c r="CC52" i="3"/>
  <c r="AO57" i="3"/>
  <c r="AZ57" i="3"/>
  <c r="AV57" i="3"/>
  <c r="AP57" i="3"/>
  <c r="AG68" i="3"/>
  <c r="AC68" i="3"/>
  <c r="BU57" i="3"/>
  <c r="BK57" i="3"/>
  <c r="AJ67" i="3"/>
  <c r="AB68" i="3"/>
  <c r="AI68" i="3"/>
  <c r="AE68" i="3"/>
  <c r="Y68" i="3"/>
  <c r="BT57" i="3"/>
  <c r="BP57" i="3"/>
  <c r="BJ57" i="3"/>
  <c r="BH57" i="3"/>
  <c r="BS57" i="3"/>
  <c r="BO57" i="3"/>
  <c r="BI57" i="3"/>
  <c r="BC57" i="3"/>
  <c r="AY57" i="3"/>
  <c r="AU57" i="3"/>
  <c r="V68" i="3"/>
  <c r="W68" i="3"/>
  <c r="BQ57" i="3"/>
  <c r="AF68" i="3"/>
  <c r="BB57" i="3"/>
  <c r="AX57" i="3"/>
  <c r="AR57" i="3"/>
  <c r="BI56" i="3"/>
  <c r="BU56" i="3"/>
  <c r="BQ56" i="3"/>
  <c r="AJ68" i="3"/>
  <c r="BT56" i="3"/>
  <c r="AB67" i="3"/>
  <c r="BP56" i="3"/>
  <c r="BH56" i="3"/>
  <c r="BS56" i="3"/>
  <c r="BO56" i="3"/>
  <c r="BK56" i="3"/>
  <c r="W74" i="3"/>
  <c r="BV56" i="3"/>
  <c r="BR56" i="3"/>
  <c r="BN56" i="3"/>
  <c r="BJ56" i="3"/>
  <c r="AF67" i="3"/>
  <c r="W67" i="3"/>
  <c r="X67" i="3"/>
  <c r="AE67" i="3"/>
  <c r="V67" i="3"/>
  <c r="AI67" i="3"/>
  <c r="AH67" i="3"/>
  <c r="AD67" i="3"/>
  <c r="AG67" i="3"/>
  <c r="AC67" i="3"/>
  <c r="Y67" i="3"/>
  <c r="W24" i="18"/>
  <c r="X24" i="18"/>
  <c r="Y24" i="18"/>
  <c r="Z24" i="18"/>
  <c r="AA24" i="18"/>
  <c r="AB24" i="18"/>
  <c r="AC24" i="18"/>
  <c r="AD24" i="18"/>
  <c r="AE24" i="18"/>
  <c r="AF24" i="18"/>
  <c r="AG24" i="18"/>
  <c r="AH24" i="18"/>
  <c r="AI24" i="18"/>
  <c r="AJ24" i="18"/>
  <c r="W25" i="18"/>
  <c r="X25" i="18"/>
  <c r="Y25" i="18"/>
  <c r="Z25" i="18"/>
  <c r="AA25" i="18"/>
  <c r="AB25" i="18"/>
  <c r="AC25" i="18"/>
  <c r="AD25" i="18"/>
  <c r="AE25" i="18"/>
  <c r="AF25" i="18"/>
  <c r="AG25" i="18"/>
  <c r="AH25" i="18"/>
  <c r="AI25" i="18"/>
  <c r="AJ25" i="18"/>
  <c r="W26" i="18"/>
  <c r="X26" i="18"/>
  <c r="Y26" i="18"/>
  <c r="Z26" i="18"/>
  <c r="AA26" i="18"/>
  <c r="AB26" i="18"/>
  <c r="AC26" i="18"/>
  <c r="AD26" i="18"/>
  <c r="AE26" i="18"/>
  <c r="AF26" i="18"/>
  <c r="AG26" i="18"/>
  <c r="AH26" i="18"/>
  <c r="AI26" i="18"/>
  <c r="AJ26" i="18"/>
  <c r="W27" i="18"/>
  <c r="X27" i="18"/>
  <c r="Y27" i="18"/>
  <c r="Z27" i="18"/>
  <c r="AA27" i="18"/>
  <c r="AB27" i="18"/>
  <c r="AC27" i="18"/>
  <c r="AD27" i="18"/>
  <c r="AE27" i="18"/>
  <c r="AF27" i="18"/>
  <c r="AG27" i="18"/>
  <c r="AH27" i="18"/>
  <c r="AI27" i="18"/>
  <c r="AJ27" i="18"/>
  <c r="W28" i="18"/>
  <c r="X28" i="18"/>
  <c r="Y28" i="18"/>
  <c r="Z28" i="18"/>
  <c r="AA28" i="18"/>
  <c r="AB28" i="18"/>
  <c r="AC28" i="18"/>
  <c r="AD28" i="18"/>
  <c r="AE28" i="18"/>
  <c r="AF28" i="18"/>
  <c r="AG28" i="18"/>
  <c r="AH28" i="18"/>
  <c r="AI28" i="18"/>
  <c r="AJ28" i="18"/>
  <c r="W29" i="18"/>
  <c r="X29" i="18"/>
  <c r="Y29" i="18"/>
  <c r="Z29" i="18"/>
  <c r="AA29" i="18"/>
  <c r="AB29" i="18"/>
  <c r="AC29" i="18"/>
  <c r="AD29" i="18"/>
  <c r="AE29" i="18"/>
  <c r="AF29" i="18"/>
  <c r="AG29" i="18"/>
  <c r="AH29" i="18"/>
  <c r="AI29" i="18"/>
  <c r="AJ29" i="18"/>
  <c r="W30" i="18"/>
  <c r="X30" i="18"/>
  <c r="Y30" i="18"/>
  <c r="Z30" i="18"/>
  <c r="AA30" i="18"/>
  <c r="AB30" i="18"/>
  <c r="AC30" i="18"/>
  <c r="AD30" i="18"/>
  <c r="AE30" i="18"/>
  <c r="AF30" i="18"/>
  <c r="AG30" i="18"/>
  <c r="AH30" i="18"/>
  <c r="AI30" i="18"/>
  <c r="AJ30" i="18"/>
  <c r="W31" i="18"/>
  <c r="X31" i="18"/>
  <c r="Y31" i="18"/>
  <c r="Z31" i="18"/>
  <c r="AA31" i="18"/>
  <c r="AB31" i="18"/>
  <c r="AC31" i="18"/>
  <c r="AD31" i="18"/>
  <c r="AE31" i="18"/>
  <c r="AF31" i="18"/>
  <c r="AG31" i="18"/>
  <c r="AH31" i="18"/>
  <c r="AI31" i="18"/>
  <c r="AJ31" i="18"/>
  <c r="V25" i="18"/>
  <c r="V26" i="18"/>
  <c r="V27" i="18"/>
  <c r="V28" i="18"/>
  <c r="V29" i="18"/>
  <c r="V30" i="18"/>
  <c r="V31" i="18"/>
  <c r="V24" i="18"/>
  <c r="AE74" i="3"/>
  <c r="AI74" i="3"/>
  <c r="AJ74" i="3"/>
  <c r="AH74" i="3" l="1"/>
  <c r="AD74" i="3"/>
  <c r="V74" i="3"/>
  <c r="AG74" i="3"/>
  <c r="AC74" i="3"/>
  <c r="Y74" i="3"/>
  <c r="AF74" i="3"/>
  <c r="AB74" i="3"/>
  <c r="X74" i="3"/>
  <c r="D36" i="16" l="1"/>
  <c r="E36" i="16"/>
  <c r="F36" i="16"/>
  <c r="I36" i="16"/>
  <c r="J36" i="16"/>
  <c r="K36" i="16"/>
  <c r="L36" i="16"/>
  <c r="M36" i="16"/>
  <c r="N36" i="16"/>
  <c r="P36" i="16"/>
  <c r="Q36" i="16"/>
  <c r="C36" i="16"/>
  <c r="D36" i="3" l="1"/>
  <c r="E36" i="3"/>
  <c r="F36" i="3"/>
  <c r="C36" i="3"/>
  <c r="D111" i="3"/>
  <c r="E111" i="3"/>
  <c r="F111" i="3"/>
  <c r="I111" i="3"/>
  <c r="J111" i="3"/>
  <c r="K111" i="3"/>
  <c r="L111" i="3"/>
  <c r="M111" i="3"/>
  <c r="N111" i="3"/>
  <c r="O111" i="3"/>
  <c r="P111" i="3"/>
  <c r="Q111" i="3"/>
  <c r="C111" i="3"/>
  <c r="Q87" i="16"/>
  <c r="P87" i="16"/>
  <c r="O87" i="16"/>
  <c r="N87" i="16"/>
  <c r="M87" i="16"/>
  <c r="K87" i="16"/>
  <c r="J87" i="16"/>
  <c r="I87" i="16"/>
  <c r="F87" i="16"/>
  <c r="E87" i="16"/>
  <c r="D87" i="16"/>
  <c r="C87" i="16"/>
  <c r="D106" i="3"/>
  <c r="E106" i="3"/>
  <c r="F106" i="3"/>
  <c r="I106" i="3"/>
  <c r="J106" i="3"/>
  <c r="K106" i="3"/>
  <c r="L106" i="3"/>
  <c r="M106" i="3"/>
  <c r="N106" i="3"/>
  <c r="O106" i="3"/>
  <c r="Q106" i="3"/>
  <c r="C106" i="3"/>
  <c r="D101" i="3"/>
  <c r="E101" i="3"/>
  <c r="F101" i="3"/>
  <c r="I101" i="3"/>
  <c r="J101" i="3"/>
  <c r="K101" i="3"/>
  <c r="L101" i="3"/>
  <c r="M101" i="3"/>
  <c r="N101" i="3"/>
  <c r="O101" i="3"/>
  <c r="P101" i="3"/>
  <c r="Q101" i="3"/>
  <c r="C101" i="3"/>
  <c r="D96" i="3" l="1"/>
  <c r="E96" i="3"/>
  <c r="F96" i="3"/>
  <c r="I96" i="3"/>
  <c r="J96" i="3"/>
  <c r="K96" i="3"/>
  <c r="L96" i="3"/>
  <c r="M96" i="3"/>
  <c r="N96" i="3"/>
  <c r="O96" i="3"/>
  <c r="P96" i="3"/>
  <c r="Q96" i="3"/>
  <c r="C96" i="3"/>
  <c r="D91" i="3"/>
  <c r="E91" i="3"/>
  <c r="F91" i="3"/>
  <c r="I91" i="3"/>
  <c r="J91" i="3"/>
  <c r="K91" i="3"/>
  <c r="L91" i="3"/>
  <c r="M91" i="3"/>
  <c r="N91" i="3"/>
  <c r="O91" i="3"/>
  <c r="P91" i="3"/>
  <c r="Q91" i="3"/>
  <c r="C91" i="3"/>
  <c r="Q129" i="3"/>
  <c r="Q128" i="3"/>
  <c r="Q126" i="3"/>
  <c r="Q125" i="3"/>
  <c r="D86" i="3"/>
  <c r="E86" i="3"/>
  <c r="F86" i="3"/>
  <c r="I86" i="3"/>
  <c r="J86" i="3"/>
  <c r="L86" i="3"/>
  <c r="M86" i="3"/>
  <c r="N86" i="3"/>
  <c r="O86" i="3"/>
  <c r="P86" i="3"/>
  <c r="Q86" i="3"/>
  <c r="C86" i="3"/>
  <c r="D81" i="3"/>
  <c r="E81" i="3"/>
  <c r="F81" i="3"/>
  <c r="I81" i="3"/>
  <c r="J81" i="3"/>
  <c r="K81" i="3"/>
  <c r="L81" i="3"/>
  <c r="M81" i="3"/>
  <c r="N81" i="3"/>
  <c r="O81" i="3"/>
  <c r="P81" i="3"/>
  <c r="Q81" i="3"/>
  <c r="C81" i="3"/>
  <c r="D128" i="3" l="1"/>
  <c r="E128" i="3"/>
  <c r="F128" i="3"/>
  <c r="G128" i="3"/>
  <c r="H128" i="3"/>
  <c r="I128" i="3"/>
  <c r="J128" i="3"/>
  <c r="K128" i="3"/>
  <c r="L128" i="3"/>
  <c r="M128" i="3"/>
  <c r="N128" i="3"/>
  <c r="O128" i="3"/>
  <c r="P128" i="3"/>
  <c r="C128" i="3"/>
  <c r="D125" i="3"/>
  <c r="E125" i="3"/>
  <c r="F125" i="3"/>
  <c r="G125" i="3"/>
  <c r="H125" i="3"/>
  <c r="I125" i="3"/>
  <c r="J125" i="3"/>
  <c r="K125" i="3"/>
  <c r="L125" i="3"/>
  <c r="M125" i="3"/>
  <c r="N125" i="3"/>
  <c r="O125" i="3"/>
  <c r="P125" i="3"/>
  <c r="C126" i="3"/>
  <c r="D126" i="3"/>
  <c r="E126" i="3"/>
  <c r="F126" i="3"/>
  <c r="G126" i="3"/>
  <c r="H126" i="3"/>
  <c r="I126" i="3"/>
  <c r="J126" i="3"/>
  <c r="K126" i="3"/>
  <c r="L126" i="3"/>
  <c r="M126" i="3"/>
  <c r="N126" i="3"/>
  <c r="O126" i="3"/>
  <c r="P126" i="3"/>
  <c r="C125" i="3"/>
  <c r="Q36" i="3"/>
  <c r="P36" i="3"/>
  <c r="O36" i="3"/>
  <c r="N36" i="3"/>
  <c r="M36" i="3"/>
  <c r="L36" i="3"/>
  <c r="K36" i="3"/>
  <c r="J36" i="3"/>
  <c r="I36" i="3"/>
  <c r="D76" i="3"/>
  <c r="E76" i="3"/>
  <c r="F76" i="3"/>
  <c r="I76" i="3"/>
  <c r="J76" i="3"/>
  <c r="K76" i="3"/>
  <c r="L76" i="3"/>
  <c r="M76" i="3"/>
  <c r="N76" i="3"/>
  <c r="O76" i="3"/>
  <c r="P76" i="3"/>
  <c r="Q76" i="3"/>
  <c r="C76" i="3"/>
  <c r="D71" i="3" l="1"/>
  <c r="E71" i="3"/>
  <c r="F71" i="3"/>
  <c r="I71" i="3"/>
  <c r="J71" i="3"/>
  <c r="K71" i="3"/>
  <c r="L71" i="3"/>
  <c r="M71" i="3"/>
  <c r="N71" i="3"/>
  <c r="O71" i="3"/>
  <c r="P71" i="3"/>
  <c r="Q71" i="3"/>
  <c r="C71" i="3"/>
  <c r="D66" i="3"/>
  <c r="E66" i="3"/>
  <c r="F66" i="3"/>
  <c r="I66" i="3"/>
  <c r="K66" i="3"/>
  <c r="L66" i="3"/>
  <c r="M66" i="3"/>
  <c r="N66" i="3"/>
  <c r="O66" i="3"/>
  <c r="P66" i="3"/>
  <c r="Q66" i="3"/>
  <c r="C66" i="3"/>
  <c r="D129" i="3"/>
  <c r="E129" i="3"/>
  <c r="F129" i="3"/>
  <c r="G129" i="3"/>
  <c r="H129" i="3"/>
  <c r="I129" i="3"/>
  <c r="J129" i="3"/>
  <c r="K129" i="3"/>
  <c r="L129" i="3"/>
  <c r="M129" i="3"/>
  <c r="N129" i="3"/>
  <c r="O129" i="3"/>
  <c r="P129" i="3"/>
  <c r="C129" i="3"/>
  <c r="D61" i="3"/>
  <c r="E61" i="3"/>
  <c r="F61" i="3"/>
  <c r="I61" i="3"/>
  <c r="J61" i="3"/>
  <c r="K61" i="3"/>
  <c r="L61" i="3"/>
  <c r="M61" i="3"/>
  <c r="N61" i="3"/>
  <c r="O61" i="3"/>
  <c r="P61" i="3"/>
  <c r="Q61" i="3"/>
  <c r="C61" i="3"/>
  <c r="D59" i="16" l="1"/>
  <c r="E59" i="16"/>
  <c r="F59" i="16"/>
  <c r="I59" i="16"/>
  <c r="J59" i="16"/>
  <c r="K59" i="16"/>
  <c r="L59" i="16"/>
  <c r="M59" i="16"/>
  <c r="N59" i="16"/>
  <c r="O59" i="16"/>
  <c r="P59" i="16"/>
  <c r="Q59" i="16"/>
  <c r="C59" i="16"/>
  <c r="Q77" i="16"/>
  <c r="P77" i="16"/>
  <c r="O77" i="16"/>
  <c r="N77" i="16"/>
  <c r="M77" i="16"/>
  <c r="L77" i="16"/>
  <c r="K77" i="16"/>
  <c r="J77" i="16"/>
  <c r="I77" i="16"/>
  <c r="F77" i="16"/>
  <c r="E77" i="16"/>
  <c r="D77" i="16"/>
  <c r="C77" i="16"/>
  <c r="D29" i="17"/>
  <c r="E29" i="17"/>
  <c r="F29" i="17"/>
  <c r="G29" i="17"/>
  <c r="H29" i="17"/>
  <c r="I29" i="17"/>
  <c r="J29" i="17"/>
  <c r="K29" i="17"/>
  <c r="L29" i="17"/>
  <c r="M29" i="17"/>
  <c r="N29" i="17"/>
  <c r="O29" i="17"/>
  <c r="P29" i="17"/>
  <c r="Q29" i="17"/>
  <c r="C29" i="17"/>
  <c r="D28" i="17"/>
  <c r="E28" i="17"/>
  <c r="F28" i="17"/>
  <c r="G28" i="17"/>
  <c r="H28" i="17"/>
  <c r="I28" i="17"/>
  <c r="J28" i="17"/>
  <c r="K28" i="17"/>
  <c r="L28" i="17"/>
  <c r="M28" i="17"/>
  <c r="N28" i="17"/>
  <c r="O28" i="17"/>
  <c r="P28" i="17"/>
  <c r="Q28" i="17"/>
  <c r="C28" i="17"/>
  <c r="D26" i="17"/>
  <c r="E26" i="17"/>
  <c r="F26" i="17"/>
  <c r="G26" i="17"/>
  <c r="H26" i="17"/>
  <c r="I26" i="17"/>
  <c r="J26" i="17"/>
  <c r="K26" i="17"/>
  <c r="L26" i="17"/>
  <c r="M26" i="17"/>
  <c r="N26" i="17"/>
  <c r="O26" i="17"/>
  <c r="P26" i="17"/>
  <c r="Q26" i="17"/>
  <c r="C26" i="17"/>
  <c r="D25" i="17"/>
  <c r="E25" i="17"/>
  <c r="F25" i="17"/>
  <c r="G25" i="17"/>
  <c r="H25" i="17"/>
  <c r="I25" i="17"/>
  <c r="J25" i="17"/>
  <c r="K25" i="17"/>
  <c r="L25" i="17"/>
  <c r="M25" i="17"/>
  <c r="N25" i="17"/>
  <c r="O25" i="17"/>
  <c r="P25" i="17"/>
  <c r="Q25" i="17"/>
  <c r="C25" i="17"/>
  <c r="Q41" i="18"/>
  <c r="P41" i="18"/>
  <c r="O41" i="18"/>
  <c r="N41" i="18"/>
  <c r="M41" i="18"/>
  <c r="L41" i="18"/>
  <c r="K41" i="18"/>
  <c r="J41" i="18"/>
  <c r="I41" i="18"/>
  <c r="F41" i="18"/>
  <c r="E41" i="18"/>
  <c r="D41" i="18"/>
  <c r="C41" i="18"/>
  <c r="P40" i="18"/>
  <c r="O40" i="18"/>
  <c r="N40" i="18"/>
  <c r="M40" i="18"/>
  <c r="L40" i="18"/>
  <c r="K40" i="18"/>
  <c r="J40" i="18"/>
  <c r="P38" i="18"/>
  <c r="O38" i="18"/>
  <c r="N38" i="18"/>
  <c r="M38" i="18"/>
  <c r="L38" i="18"/>
  <c r="K38" i="18"/>
  <c r="J38" i="18"/>
  <c r="Q36" i="18"/>
  <c r="P36" i="18"/>
  <c r="O36" i="18"/>
  <c r="N36" i="18"/>
  <c r="M36" i="18"/>
  <c r="L36" i="18"/>
  <c r="K36" i="18"/>
  <c r="J36" i="18"/>
  <c r="I36" i="18"/>
  <c r="F36" i="18"/>
  <c r="E36" i="18"/>
  <c r="D36" i="18"/>
  <c r="C36" i="18"/>
  <c r="J33" i="18"/>
  <c r="Q31" i="18"/>
  <c r="P31" i="18"/>
  <c r="O31" i="18"/>
  <c r="N31" i="18"/>
  <c r="M31" i="18"/>
  <c r="L31" i="18"/>
  <c r="K31" i="18"/>
  <c r="J31" i="18"/>
  <c r="I31" i="18"/>
  <c r="F31" i="18"/>
  <c r="E31" i="18"/>
  <c r="D31" i="18"/>
  <c r="C31" i="18"/>
  <c r="J30" i="18"/>
  <c r="J28" i="18"/>
  <c r="Q26" i="18"/>
  <c r="P26" i="18"/>
  <c r="O26" i="18"/>
  <c r="N26" i="18"/>
  <c r="M26" i="18"/>
  <c r="K26" i="18"/>
  <c r="I26" i="18"/>
  <c r="F26" i="18"/>
  <c r="E26" i="18"/>
  <c r="D26" i="18"/>
  <c r="C26" i="18"/>
  <c r="Q21" i="18"/>
  <c r="P21" i="18"/>
  <c r="O21" i="18"/>
  <c r="N21" i="18"/>
  <c r="M21" i="18"/>
  <c r="L21" i="18"/>
  <c r="K21" i="18"/>
  <c r="J21" i="18"/>
  <c r="I21" i="18"/>
  <c r="F21" i="18"/>
  <c r="E21" i="18"/>
  <c r="D21" i="18"/>
  <c r="C21" i="18"/>
  <c r="J20" i="18"/>
  <c r="J18" i="18"/>
  <c r="Q16" i="18"/>
  <c r="P16" i="18"/>
  <c r="O16" i="18"/>
  <c r="N16" i="18"/>
  <c r="M16" i="18"/>
  <c r="L16" i="18"/>
  <c r="K16" i="18"/>
  <c r="J16" i="18"/>
  <c r="I16" i="18"/>
  <c r="F16" i="18"/>
  <c r="E16" i="18"/>
  <c r="D16" i="18"/>
  <c r="C16" i="18"/>
  <c r="J15" i="18"/>
  <c r="J13" i="18"/>
  <c r="Q11" i="18"/>
  <c r="P11" i="18"/>
  <c r="O11" i="18"/>
  <c r="N11" i="18"/>
  <c r="M11" i="18"/>
  <c r="L11" i="18"/>
  <c r="K11" i="18"/>
  <c r="J11" i="18"/>
  <c r="I11" i="18"/>
  <c r="F11" i="18"/>
  <c r="E11" i="18"/>
  <c r="D11" i="18"/>
  <c r="C11" i="18"/>
  <c r="Q6" i="18"/>
  <c r="P6" i="18"/>
  <c r="O6" i="18"/>
  <c r="N6" i="18"/>
  <c r="M6" i="18"/>
  <c r="L6" i="18"/>
  <c r="K6" i="18"/>
  <c r="J6" i="18"/>
  <c r="I6" i="18"/>
  <c r="F6" i="18"/>
  <c r="E6" i="18"/>
  <c r="D6" i="18"/>
  <c r="C6" i="18"/>
  <c r="Q41" i="16" l="1"/>
  <c r="P41" i="16"/>
  <c r="O41" i="16"/>
  <c r="N41" i="16"/>
  <c r="M41" i="16"/>
  <c r="L41" i="16"/>
  <c r="K41" i="16"/>
  <c r="J41" i="16"/>
  <c r="I41" i="16"/>
  <c r="F41" i="16"/>
  <c r="E41" i="16"/>
  <c r="D41" i="16"/>
  <c r="C41" i="16"/>
  <c r="J40" i="16"/>
  <c r="J38" i="16"/>
  <c r="Q31" i="16"/>
  <c r="P31" i="16"/>
  <c r="O31" i="16"/>
  <c r="N31" i="16"/>
  <c r="M31" i="16"/>
  <c r="K31" i="16"/>
  <c r="J31" i="16"/>
  <c r="I31" i="16"/>
  <c r="F31" i="16"/>
  <c r="E31" i="16"/>
  <c r="D31" i="16"/>
  <c r="C31" i="16"/>
  <c r="Q16" i="17"/>
  <c r="P16" i="17"/>
  <c r="O16" i="17"/>
  <c r="N16" i="17"/>
  <c r="M16" i="17"/>
  <c r="L16" i="17"/>
  <c r="K16" i="17"/>
  <c r="J16" i="17"/>
  <c r="I16" i="17"/>
  <c r="F16" i="17"/>
  <c r="E16" i="17"/>
  <c r="D16" i="17"/>
  <c r="C16" i="17"/>
  <c r="Q11" i="17"/>
  <c r="P11" i="17"/>
  <c r="O11" i="17"/>
  <c r="N11" i="17"/>
  <c r="M11" i="17"/>
  <c r="L11" i="17"/>
  <c r="K11" i="17"/>
  <c r="J11" i="17"/>
  <c r="I11" i="17"/>
  <c r="F11" i="17"/>
  <c r="E11" i="17"/>
  <c r="D11" i="17"/>
  <c r="C11" i="17"/>
  <c r="Q6" i="17"/>
  <c r="P6" i="17"/>
  <c r="O6" i="17"/>
  <c r="N6" i="17"/>
  <c r="M6" i="17"/>
  <c r="L6" i="17"/>
  <c r="K6" i="17"/>
  <c r="J6" i="17"/>
  <c r="I6" i="17"/>
  <c r="F6" i="17"/>
  <c r="E6" i="17"/>
  <c r="D6" i="17"/>
  <c r="C6" i="17"/>
  <c r="P5" i="17"/>
  <c r="O5" i="17"/>
  <c r="N5" i="17"/>
  <c r="M5" i="17"/>
  <c r="L5" i="17"/>
  <c r="K5" i="17"/>
  <c r="J5" i="17"/>
  <c r="P3" i="17"/>
  <c r="O3" i="17"/>
  <c r="N3" i="17"/>
  <c r="M3" i="17"/>
  <c r="L3" i="17"/>
  <c r="K3" i="17"/>
  <c r="J3" i="17"/>
  <c r="K27" i="17" l="1"/>
  <c r="K30" i="17"/>
  <c r="L27" i="17"/>
  <c r="L30" i="17"/>
  <c r="C30" i="17"/>
  <c r="C27" i="17"/>
  <c r="M27" i="17"/>
  <c r="M30" i="17"/>
  <c r="D30" i="17"/>
  <c r="D27" i="17"/>
  <c r="N30" i="17"/>
  <c r="N27" i="17"/>
  <c r="E30" i="17"/>
  <c r="E27" i="17"/>
  <c r="O30" i="17"/>
  <c r="O27" i="17"/>
  <c r="J30" i="17"/>
  <c r="J27" i="17"/>
  <c r="F30" i="17"/>
  <c r="F27" i="17"/>
  <c r="P30" i="17"/>
  <c r="P27" i="17"/>
  <c r="I30" i="17"/>
  <c r="I27" i="17"/>
  <c r="Q30" i="17"/>
  <c r="Q27" i="17"/>
  <c r="D6" i="2"/>
  <c r="E6" i="2"/>
  <c r="F6" i="2"/>
  <c r="I6" i="2"/>
  <c r="J6" i="2"/>
  <c r="K6" i="2"/>
  <c r="L6" i="2"/>
  <c r="M6" i="2"/>
  <c r="N6" i="2"/>
  <c r="O6" i="2"/>
  <c r="P6" i="2"/>
  <c r="Q6" i="2"/>
  <c r="C6" i="2"/>
  <c r="D101" i="14"/>
  <c r="E101" i="14"/>
  <c r="F101" i="14"/>
  <c r="I101" i="14"/>
  <c r="J101" i="14"/>
  <c r="K101" i="14"/>
  <c r="L101" i="14"/>
  <c r="M101" i="14"/>
  <c r="N101" i="14"/>
  <c r="O101" i="14"/>
  <c r="P101" i="14"/>
  <c r="Q101" i="14"/>
  <c r="C101" i="14"/>
  <c r="D96" i="14"/>
  <c r="E96" i="14"/>
  <c r="F96" i="14"/>
  <c r="I96" i="14"/>
  <c r="K96" i="14"/>
  <c r="L96" i="14"/>
  <c r="M96" i="14"/>
  <c r="N96" i="14"/>
  <c r="O96" i="14"/>
  <c r="P96" i="14"/>
  <c r="Q96" i="14"/>
  <c r="C96" i="14"/>
  <c r="D91" i="14"/>
  <c r="E91" i="14"/>
  <c r="F91" i="14"/>
  <c r="I91" i="14"/>
  <c r="J91" i="14"/>
  <c r="K91" i="14"/>
  <c r="L91" i="14"/>
  <c r="M91" i="14"/>
  <c r="N91" i="14"/>
  <c r="O91" i="14"/>
  <c r="P91" i="14"/>
  <c r="Q91" i="14"/>
  <c r="C91" i="14"/>
  <c r="D86" i="14"/>
  <c r="E86" i="14"/>
  <c r="F86" i="14"/>
  <c r="I86" i="14"/>
  <c r="J86" i="14"/>
  <c r="K86" i="14"/>
  <c r="L86" i="14"/>
  <c r="M86" i="14"/>
  <c r="N86" i="14"/>
  <c r="O86" i="14"/>
  <c r="P86" i="14"/>
  <c r="Q86" i="14"/>
  <c r="C86" i="14"/>
  <c r="D81" i="14"/>
  <c r="E81" i="14"/>
  <c r="F81" i="14"/>
  <c r="I81" i="14"/>
  <c r="J81" i="14"/>
  <c r="K81" i="14"/>
  <c r="L81" i="14"/>
  <c r="M81" i="14"/>
  <c r="N81" i="14"/>
  <c r="O81" i="14"/>
  <c r="P81" i="14"/>
  <c r="Q81" i="14"/>
  <c r="C81" i="14"/>
  <c r="D76" i="14"/>
  <c r="E76" i="14"/>
  <c r="F76" i="14"/>
  <c r="I76" i="14"/>
  <c r="J76" i="14"/>
  <c r="K76" i="14"/>
  <c r="L76" i="14"/>
  <c r="M76" i="14"/>
  <c r="N76" i="14"/>
  <c r="O76" i="14"/>
  <c r="P76" i="14"/>
  <c r="Q76" i="14"/>
  <c r="C76" i="14"/>
  <c r="D71" i="14"/>
  <c r="E71" i="14"/>
  <c r="F71" i="14"/>
  <c r="I71" i="14"/>
  <c r="J71" i="14"/>
  <c r="K71" i="14"/>
  <c r="L71" i="14"/>
  <c r="M71" i="14"/>
  <c r="N71" i="14"/>
  <c r="O71" i="14"/>
  <c r="P71" i="14"/>
  <c r="Q71" i="14"/>
  <c r="C71" i="14"/>
  <c r="D66" i="14"/>
  <c r="E66" i="14"/>
  <c r="F66" i="14"/>
  <c r="I66" i="14"/>
  <c r="J66" i="14"/>
  <c r="K66" i="14"/>
  <c r="L66" i="14"/>
  <c r="M66" i="14"/>
  <c r="N66" i="14"/>
  <c r="O66" i="14"/>
  <c r="P66" i="14"/>
  <c r="Q66" i="14"/>
  <c r="C66" i="14"/>
  <c r="D61" i="14"/>
  <c r="E61" i="14"/>
  <c r="F61" i="14"/>
  <c r="I61" i="14"/>
  <c r="J61" i="14"/>
  <c r="K61" i="14"/>
  <c r="L61" i="14"/>
  <c r="M61" i="14"/>
  <c r="N61" i="14"/>
  <c r="O61" i="14"/>
  <c r="P61" i="14"/>
  <c r="Q61" i="14"/>
  <c r="C61" i="14"/>
  <c r="D51" i="14"/>
  <c r="E51" i="14"/>
  <c r="F51" i="14"/>
  <c r="I51" i="14"/>
  <c r="J51" i="14"/>
  <c r="K51" i="14"/>
  <c r="L51" i="14"/>
  <c r="M51" i="14"/>
  <c r="N51" i="14"/>
  <c r="O51" i="14"/>
  <c r="P51" i="14"/>
  <c r="Q51" i="14"/>
  <c r="C51" i="14"/>
  <c r="D46" i="14"/>
  <c r="E46" i="14"/>
  <c r="F46" i="14"/>
  <c r="I46" i="14"/>
  <c r="J46" i="14"/>
  <c r="K46" i="14"/>
  <c r="L46" i="14"/>
  <c r="M46" i="14"/>
  <c r="N46" i="14"/>
  <c r="O46" i="14"/>
  <c r="P46" i="14"/>
  <c r="Q46" i="14"/>
  <c r="C46" i="14"/>
  <c r="D41" i="14"/>
  <c r="E41" i="14"/>
  <c r="F41" i="14"/>
  <c r="I41" i="14"/>
  <c r="K41" i="14"/>
  <c r="M41" i="14"/>
  <c r="N41" i="14"/>
  <c r="O41" i="14"/>
  <c r="P41" i="14"/>
  <c r="Q41" i="14"/>
  <c r="C41" i="14"/>
  <c r="D36" i="14"/>
  <c r="E36" i="14"/>
  <c r="F36" i="14"/>
  <c r="I36" i="14"/>
  <c r="J36" i="14"/>
  <c r="K36" i="14"/>
  <c r="L36" i="14"/>
  <c r="M36" i="14"/>
  <c r="N36" i="14"/>
  <c r="O36" i="14"/>
  <c r="P36" i="14"/>
  <c r="Q36" i="14"/>
  <c r="C36" i="14"/>
  <c r="D31" i="14"/>
  <c r="E31" i="14"/>
  <c r="F31" i="14"/>
  <c r="I31" i="14"/>
  <c r="J31" i="14"/>
  <c r="K31" i="14"/>
  <c r="L31" i="14"/>
  <c r="M31" i="14"/>
  <c r="N31" i="14"/>
  <c r="O31" i="14"/>
  <c r="P31" i="14"/>
  <c r="Q31" i="14"/>
  <c r="C31" i="14"/>
  <c r="D26" i="14"/>
  <c r="E26" i="14"/>
  <c r="F26" i="14"/>
  <c r="I26" i="14"/>
  <c r="J26" i="14"/>
  <c r="K26" i="14"/>
  <c r="L26" i="14"/>
  <c r="M26" i="14"/>
  <c r="N26" i="14"/>
  <c r="O26" i="14"/>
  <c r="P26" i="14"/>
  <c r="Q26" i="14"/>
  <c r="C26" i="14"/>
  <c r="D21" i="14"/>
  <c r="E21" i="14"/>
  <c r="F21" i="14"/>
  <c r="I21" i="14"/>
  <c r="J21" i="14"/>
  <c r="K21" i="14"/>
  <c r="L21" i="14"/>
  <c r="M21" i="14"/>
  <c r="O21" i="14"/>
  <c r="P21" i="14"/>
  <c r="Q21" i="14"/>
  <c r="C21" i="14"/>
  <c r="D16" i="14"/>
  <c r="E16" i="14"/>
  <c r="F16" i="14"/>
  <c r="I16" i="14"/>
  <c r="J16" i="14"/>
  <c r="K16" i="14"/>
  <c r="L16" i="14"/>
  <c r="M16" i="14"/>
  <c r="N16" i="14"/>
  <c r="O16" i="14"/>
  <c r="P16" i="14"/>
  <c r="Q16" i="14"/>
  <c r="C16" i="14"/>
  <c r="D11" i="14"/>
  <c r="E11" i="14"/>
  <c r="F11" i="14"/>
  <c r="I11" i="14"/>
  <c r="J11" i="14"/>
  <c r="K11" i="14"/>
  <c r="L11" i="14"/>
  <c r="M11" i="14"/>
  <c r="N11" i="14"/>
  <c r="O11" i="14"/>
  <c r="P11" i="14"/>
  <c r="Q11" i="14"/>
  <c r="C11" i="14"/>
  <c r="D6" i="14"/>
  <c r="E6" i="14"/>
  <c r="F6" i="14"/>
  <c r="I6" i="14"/>
  <c r="J6" i="14"/>
  <c r="K6" i="14"/>
  <c r="L6" i="14"/>
  <c r="M6" i="14"/>
  <c r="N6" i="14"/>
  <c r="O6" i="14"/>
  <c r="P6" i="14"/>
  <c r="Q6" i="14"/>
  <c r="C6" i="14"/>
  <c r="D41" i="2"/>
  <c r="E41" i="2"/>
  <c r="F41" i="2"/>
  <c r="I41" i="2"/>
  <c r="J41" i="2"/>
  <c r="K41" i="2"/>
  <c r="M41" i="2"/>
  <c r="O41" i="2"/>
  <c r="P41" i="2"/>
  <c r="Q41" i="2"/>
  <c r="C41" i="2"/>
  <c r="D36" i="2"/>
  <c r="E36" i="2"/>
  <c r="F36" i="2"/>
  <c r="I36" i="2"/>
  <c r="J36" i="2"/>
  <c r="K36" i="2"/>
  <c r="M36" i="2"/>
  <c r="N36" i="2"/>
  <c r="O36" i="2"/>
  <c r="P36" i="2"/>
  <c r="Q36" i="2"/>
  <c r="C36" i="2"/>
  <c r="D31" i="2"/>
  <c r="E31" i="2"/>
  <c r="F31" i="2"/>
  <c r="I31" i="2"/>
  <c r="K31" i="2"/>
  <c r="L31" i="2"/>
  <c r="M31" i="2"/>
  <c r="N31" i="2"/>
  <c r="O31" i="2"/>
  <c r="P31" i="2"/>
  <c r="Q31" i="2"/>
  <c r="C31" i="2"/>
  <c r="D26" i="2"/>
  <c r="E26" i="2"/>
  <c r="F26" i="2"/>
  <c r="I26" i="2"/>
  <c r="J26" i="2"/>
  <c r="K26" i="2"/>
  <c r="L26" i="2"/>
  <c r="M26" i="2"/>
  <c r="N26" i="2"/>
  <c r="O26" i="2"/>
  <c r="P26" i="2"/>
  <c r="Q26" i="2"/>
  <c r="C26" i="2"/>
  <c r="D21" i="2"/>
  <c r="E21" i="2"/>
  <c r="F21" i="2"/>
  <c r="I21" i="2"/>
  <c r="J21" i="2"/>
  <c r="K21" i="2"/>
  <c r="L21" i="2"/>
  <c r="M21" i="2"/>
  <c r="N21" i="2"/>
  <c r="O21" i="2"/>
  <c r="P21" i="2"/>
  <c r="Q21" i="2"/>
  <c r="C21" i="2"/>
  <c r="D16" i="2"/>
  <c r="E16" i="2"/>
  <c r="F16" i="2"/>
  <c r="I16" i="2"/>
  <c r="J16" i="2"/>
  <c r="K16" i="2"/>
  <c r="L16" i="2"/>
  <c r="M16" i="2"/>
  <c r="N16" i="2"/>
  <c r="O16" i="2"/>
  <c r="P16" i="2"/>
  <c r="Q16" i="2"/>
  <c r="C16" i="2"/>
  <c r="D11" i="2"/>
  <c r="E11" i="2"/>
  <c r="F11" i="2"/>
  <c r="I11" i="2"/>
  <c r="J11" i="2"/>
  <c r="K11" i="2"/>
  <c r="L11" i="2"/>
  <c r="M11" i="2"/>
  <c r="N11" i="2"/>
  <c r="O11" i="2"/>
  <c r="P11" i="2"/>
  <c r="Q11" i="2"/>
  <c r="C11" i="2"/>
  <c r="D93" i="1" l="1"/>
  <c r="E93" i="1"/>
  <c r="F93" i="1"/>
  <c r="G93" i="1"/>
  <c r="H93" i="1"/>
  <c r="C93" i="1"/>
  <c r="C92" i="1"/>
  <c r="J105" i="1"/>
  <c r="K105" i="1"/>
  <c r="L105" i="1"/>
  <c r="M105" i="1"/>
  <c r="N105" i="1"/>
  <c r="O105" i="1"/>
  <c r="P105" i="1"/>
  <c r="Q105" i="1"/>
  <c r="I105" i="1"/>
  <c r="D87" i="1"/>
  <c r="E87" i="1"/>
  <c r="F87" i="1"/>
  <c r="I87" i="1"/>
  <c r="J87" i="1"/>
  <c r="K87" i="1"/>
  <c r="L87" i="1"/>
  <c r="M87" i="1"/>
  <c r="N87" i="1"/>
  <c r="O87" i="1"/>
  <c r="P87" i="1"/>
  <c r="Q87" i="1"/>
  <c r="C87" i="1"/>
  <c r="D82" i="1"/>
  <c r="E82" i="1"/>
  <c r="F82" i="1"/>
  <c r="I82" i="1"/>
  <c r="J82" i="1"/>
  <c r="K82" i="1"/>
  <c r="L82" i="1"/>
  <c r="M82" i="1"/>
  <c r="N82" i="1"/>
  <c r="O82" i="1"/>
  <c r="P82" i="1"/>
  <c r="Q82" i="1"/>
  <c r="C82" i="1"/>
  <c r="D77" i="1"/>
  <c r="E77" i="1"/>
  <c r="F77" i="1"/>
  <c r="I77" i="1"/>
  <c r="J77" i="1"/>
  <c r="K77" i="1"/>
  <c r="L77" i="1"/>
  <c r="M77" i="1"/>
  <c r="N77" i="1"/>
  <c r="O77" i="1"/>
  <c r="P77" i="1"/>
  <c r="Q77" i="1"/>
  <c r="C77" i="1"/>
  <c r="D65" i="1"/>
  <c r="E65" i="1"/>
  <c r="F65" i="1"/>
  <c r="I65" i="1"/>
  <c r="J65" i="1"/>
  <c r="K65" i="1"/>
  <c r="L65" i="1"/>
  <c r="M65" i="1"/>
  <c r="N65" i="1"/>
  <c r="O65" i="1"/>
  <c r="P65" i="1"/>
  <c r="Q65" i="1"/>
  <c r="C65" i="1"/>
  <c r="D60" i="1"/>
  <c r="E60" i="1"/>
  <c r="F60" i="1"/>
  <c r="I60" i="1"/>
  <c r="J60" i="1"/>
  <c r="K60" i="1"/>
  <c r="L60" i="1"/>
  <c r="M60" i="1"/>
  <c r="N60" i="1"/>
  <c r="O60" i="1"/>
  <c r="P60" i="1"/>
  <c r="Q60" i="1"/>
  <c r="C60" i="1"/>
  <c r="D55" i="1"/>
  <c r="E55" i="1"/>
  <c r="F55" i="1"/>
  <c r="I55" i="1"/>
  <c r="J55" i="1"/>
  <c r="K55" i="1"/>
  <c r="L55" i="1"/>
  <c r="M55" i="1"/>
  <c r="N55" i="1"/>
  <c r="O55" i="1"/>
  <c r="P55" i="1"/>
  <c r="Q55" i="1"/>
  <c r="C55" i="1"/>
  <c r="D50" i="1"/>
  <c r="E50" i="1"/>
  <c r="F50" i="1"/>
  <c r="I50" i="1"/>
  <c r="J50" i="1"/>
  <c r="K50" i="1"/>
  <c r="L50" i="1"/>
  <c r="M50" i="1"/>
  <c r="N50" i="1"/>
  <c r="O50" i="1"/>
  <c r="P50" i="1"/>
  <c r="Q50" i="1"/>
  <c r="C50" i="1"/>
  <c r="D45" i="1"/>
  <c r="E45" i="1"/>
  <c r="F45" i="1"/>
  <c r="I45" i="1"/>
  <c r="K45" i="1"/>
  <c r="M45" i="1"/>
  <c r="N45" i="1"/>
  <c r="O45" i="1"/>
  <c r="P45" i="1"/>
  <c r="Q45" i="1"/>
  <c r="C45" i="1"/>
  <c r="D40" i="1"/>
  <c r="E40" i="1"/>
  <c r="F40" i="1"/>
  <c r="I40" i="1"/>
  <c r="J40" i="1"/>
  <c r="K40" i="1"/>
  <c r="L40" i="1"/>
  <c r="M40" i="1"/>
  <c r="N40" i="1"/>
  <c r="O40" i="1"/>
  <c r="P40" i="1"/>
  <c r="Q40" i="1"/>
  <c r="C40" i="1"/>
  <c r="D35" i="1"/>
  <c r="E35" i="1"/>
  <c r="F35" i="1"/>
  <c r="I35" i="1"/>
  <c r="J35" i="1"/>
  <c r="K35" i="1"/>
  <c r="L35" i="1"/>
  <c r="M35" i="1"/>
  <c r="N35" i="1"/>
  <c r="O35" i="1"/>
  <c r="P35" i="1"/>
  <c r="Q35" i="1"/>
  <c r="C35" i="1"/>
  <c r="D30" i="1"/>
  <c r="E30" i="1"/>
  <c r="F30" i="1"/>
  <c r="I30" i="1"/>
  <c r="J30" i="1"/>
  <c r="K30" i="1"/>
  <c r="L30" i="1"/>
  <c r="M30" i="1"/>
  <c r="N30" i="1"/>
  <c r="O30" i="1"/>
  <c r="P30" i="1"/>
  <c r="Q30" i="1"/>
  <c r="C30" i="1"/>
  <c r="I21" i="1"/>
  <c r="J21" i="1"/>
  <c r="K21" i="1"/>
  <c r="L21" i="1"/>
  <c r="M21" i="1"/>
  <c r="O21" i="1"/>
  <c r="P21" i="1"/>
  <c r="Q21" i="1"/>
  <c r="I16" i="1"/>
  <c r="J16" i="1"/>
  <c r="K16" i="1"/>
  <c r="L16" i="1"/>
  <c r="M16" i="1"/>
  <c r="N16" i="1"/>
  <c r="O16" i="1"/>
  <c r="P16" i="1"/>
  <c r="Q16" i="1"/>
  <c r="I11" i="1"/>
  <c r="J11" i="1"/>
  <c r="K11" i="1"/>
  <c r="L11" i="1"/>
  <c r="M11" i="1"/>
  <c r="N11" i="1"/>
  <c r="O11" i="1"/>
  <c r="P11" i="1"/>
  <c r="Q11" i="1"/>
  <c r="I6" i="1"/>
  <c r="J6" i="1"/>
  <c r="K6" i="1"/>
  <c r="L6" i="1"/>
  <c r="M6" i="1"/>
  <c r="N6" i="1"/>
  <c r="O6" i="1"/>
  <c r="P6" i="1"/>
  <c r="Q6" i="1"/>
  <c r="Q106" i="1" s="1"/>
  <c r="D21" i="1"/>
  <c r="E21" i="1"/>
  <c r="F21" i="1"/>
  <c r="C21" i="1"/>
  <c r="D16" i="1"/>
  <c r="E16" i="1"/>
  <c r="F16" i="1"/>
  <c r="C16" i="1"/>
  <c r="D11" i="1"/>
  <c r="E11" i="1"/>
  <c r="F11" i="1"/>
  <c r="C11" i="1"/>
  <c r="D6" i="1"/>
  <c r="D94" i="1" s="1"/>
  <c r="E6" i="1"/>
  <c r="E94" i="1" s="1"/>
  <c r="F6" i="1"/>
  <c r="F94" i="1" s="1"/>
  <c r="C6" i="1"/>
  <c r="C94" i="1" s="1"/>
  <c r="O106" i="1" l="1"/>
  <c r="K106" i="1"/>
  <c r="N106" i="1"/>
  <c r="M106" i="1"/>
  <c r="L106" i="1"/>
  <c r="J106" i="1"/>
  <c r="I106" i="1"/>
  <c r="P106" i="1"/>
  <c r="C54" i="16" l="1"/>
  <c r="D54" i="16"/>
  <c r="E54" i="16"/>
  <c r="F54" i="16"/>
  <c r="I54" i="16"/>
  <c r="J54" i="16"/>
  <c r="K54" i="16"/>
  <c r="L54" i="16"/>
  <c r="L106" i="16" s="1"/>
  <c r="M54" i="16"/>
  <c r="O54" i="16"/>
  <c r="P54" i="16"/>
  <c r="J56" i="16"/>
  <c r="J6" i="16"/>
  <c r="K6" i="16"/>
  <c r="L6" i="16"/>
  <c r="M6" i="16"/>
  <c r="M103" i="16" s="1"/>
  <c r="N6" i="16"/>
  <c r="O6" i="16"/>
  <c r="P6" i="16"/>
  <c r="Q6" i="16"/>
  <c r="I6" i="16"/>
  <c r="J11" i="16"/>
  <c r="K11" i="16"/>
  <c r="L11" i="16"/>
  <c r="M11" i="16"/>
  <c r="N11" i="16"/>
  <c r="O11" i="16"/>
  <c r="P11" i="16"/>
  <c r="Q11" i="16"/>
  <c r="I11" i="16"/>
  <c r="J16" i="16"/>
  <c r="K16" i="16"/>
  <c r="L16" i="16"/>
  <c r="M16" i="16"/>
  <c r="N16" i="16"/>
  <c r="O16" i="16"/>
  <c r="P16" i="16"/>
  <c r="Q16" i="16"/>
  <c r="I16" i="16"/>
  <c r="J21" i="16"/>
  <c r="K21" i="16"/>
  <c r="L21" i="16"/>
  <c r="M21" i="16"/>
  <c r="N21" i="16"/>
  <c r="O21" i="16"/>
  <c r="P21" i="16"/>
  <c r="Q21" i="16"/>
  <c r="I21" i="16"/>
  <c r="K26" i="16"/>
  <c r="L26" i="16"/>
  <c r="M26" i="16"/>
  <c r="N26" i="16"/>
  <c r="O26" i="16"/>
  <c r="P26" i="16"/>
  <c r="Q26" i="16"/>
  <c r="I26" i="16"/>
  <c r="Q54" i="16"/>
  <c r="J106" i="16" l="1"/>
  <c r="L103" i="16"/>
  <c r="K106" i="16"/>
  <c r="I103" i="16"/>
  <c r="J103" i="16"/>
  <c r="I106" i="16"/>
  <c r="K103" i="16"/>
  <c r="N106" i="16"/>
  <c r="Q103" i="16"/>
  <c r="P103" i="16"/>
  <c r="P106" i="16"/>
  <c r="O103" i="16"/>
  <c r="O106" i="16"/>
  <c r="Q106" i="16"/>
  <c r="N103" i="16"/>
  <c r="M106" i="16"/>
  <c r="F26" i="16"/>
  <c r="E26" i="16"/>
  <c r="D26" i="16"/>
  <c r="C26" i="16"/>
  <c r="C106" i="16" s="1"/>
  <c r="F21" i="16"/>
  <c r="E21" i="16"/>
  <c r="E106" i="16" s="1"/>
  <c r="D21" i="16"/>
  <c r="C21" i="16"/>
  <c r="F16" i="16"/>
  <c r="E16" i="16"/>
  <c r="D16" i="16"/>
  <c r="C16" i="16"/>
  <c r="J15" i="16"/>
  <c r="J13" i="16"/>
  <c r="F11" i="16"/>
  <c r="E11" i="16"/>
  <c r="D11" i="16"/>
  <c r="C11" i="16"/>
  <c r="J10" i="16"/>
  <c r="J8" i="16"/>
  <c r="F6" i="16"/>
  <c r="E6" i="16"/>
  <c r="D6" i="16"/>
  <c r="D103" i="16" s="1"/>
  <c r="C6" i="16"/>
  <c r="D106" i="16" l="1"/>
  <c r="F103" i="16"/>
  <c r="F106" i="16"/>
  <c r="C103" i="16"/>
  <c r="E103" i="16"/>
  <c r="E66" i="15"/>
  <c r="E41" i="15"/>
  <c r="E17" i="15"/>
  <c r="E9" i="15"/>
  <c r="O22" i="15"/>
  <c r="P22" i="15"/>
  <c r="Q22" i="15"/>
  <c r="R22" i="15"/>
  <c r="S22" i="15"/>
  <c r="T22" i="15"/>
  <c r="U22" i="15"/>
  <c r="V22" i="15"/>
  <c r="W22" i="15"/>
  <c r="X22" i="15"/>
  <c r="Y22" i="15"/>
  <c r="Z22" i="15"/>
  <c r="AA22" i="15"/>
  <c r="O23" i="15"/>
  <c r="P23" i="15"/>
  <c r="Q23" i="15"/>
  <c r="R23" i="15"/>
  <c r="S23" i="15"/>
  <c r="T23" i="15"/>
  <c r="U23" i="15"/>
  <c r="V23" i="15"/>
  <c r="W23" i="15"/>
  <c r="X23" i="15"/>
  <c r="Y23" i="15"/>
  <c r="Z23" i="15"/>
  <c r="AA23" i="15"/>
  <c r="O24" i="15"/>
  <c r="P24" i="15"/>
  <c r="Q24" i="15"/>
  <c r="R24" i="15"/>
  <c r="S24" i="15"/>
  <c r="T24" i="15"/>
  <c r="U24" i="15"/>
  <c r="V24" i="15"/>
  <c r="W24" i="15"/>
  <c r="X24" i="15"/>
  <c r="Y24" i="15"/>
  <c r="Z24" i="15"/>
  <c r="AA24" i="15"/>
  <c r="O25" i="15"/>
  <c r="P25" i="15"/>
  <c r="Q25" i="15"/>
  <c r="R25" i="15"/>
  <c r="S25" i="15"/>
  <c r="T25" i="15"/>
  <c r="U25" i="15"/>
  <c r="V25" i="15"/>
  <c r="W25" i="15"/>
  <c r="X25" i="15"/>
  <c r="Y25" i="15"/>
  <c r="Z25" i="15"/>
  <c r="AA25" i="15"/>
  <c r="O26" i="15"/>
  <c r="P26" i="15"/>
  <c r="Q26" i="15"/>
  <c r="R26" i="15"/>
  <c r="S26" i="15"/>
  <c r="T26" i="15"/>
  <c r="U26" i="15"/>
  <c r="V26" i="15"/>
  <c r="W26" i="15"/>
  <c r="X26" i="15"/>
  <c r="Y26" i="15"/>
  <c r="Z26" i="15"/>
  <c r="AA26" i="15"/>
  <c r="O27" i="15"/>
  <c r="P27" i="15"/>
  <c r="Q27" i="15"/>
  <c r="R27" i="15"/>
  <c r="S27" i="15"/>
  <c r="T27" i="15"/>
  <c r="U27" i="15"/>
  <c r="V27" i="15"/>
  <c r="W27" i="15"/>
  <c r="X27" i="15"/>
  <c r="Y27" i="15"/>
  <c r="Z27" i="15"/>
  <c r="AA27" i="15"/>
  <c r="O28" i="15"/>
  <c r="P28" i="15"/>
  <c r="Q28" i="15"/>
  <c r="R28" i="15"/>
  <c r="S28" i="15"/>
  <c r="T28" i="15"/>
  <c r="U28" i="15"/>
  <c r="V28" i="15"/>
  <c r="W28" i="15"/>
  <c r="X28" i="15"/>
  <c r="Y28" i="15"/>
  <c r="Z28" i="15"/>
  <c r="AA28" i="15"/>
  <c r="O29" i="15"/>
  <c r="P29" i="15"/>
  <c r="Q29" i="15"/>
  <c r="R29" i="15"/>
  <c r="S29" i="15"/>
  <c r="T29" i="15"/>
  <c r="U29" i="15"/>
  <c r="V29" i="15"/>
  <c r="W29" i="15"/>
  <c r="X29" i="15"/>
  <c r="Y29" i="15"/>
  <c r="Z29" i="15"/>
  <c r="AA29" i="15"/>
  <c r="O30" i="15"/>
  <c r="P30" i="15"/>
  <c r="Q30" i="15"/>
  <c r="R30" i="15"/>
  <c r="S30" i="15"/>
  <c r="T30" i="15"/>
  <c r="U30" i="15"/>
  <c r="V30" i="15"/>
  <c r="W30" i="15"/>
  <c r="X30" i="15"/>
  <c r="Y30" i="15"/>
  <c r="Z30" i="15"/>
  <c r="AA30" i="15"/>
  <c r="O31" i="15"/>
  <c r="P31" i="15"/>
  <c r="Q31" i="15"/>
  <c r="R31" i="15"/>
  <c r="S31" i="15"/>
  <c r="T31" i="15"/>
  <c r="U31" i="15"/>
  <c r="V31" i="15"/>
  <c r="W31" i="15"/>
  <c r="X31" i="15"/>
  <c r="Y31" i="15"/>
  <c r="Z31" i="15"/>
  <c r="AA31" i="15"/>
  <c r="O32" i="15"/>
  <c r="P32" i="15"/>
  <c r="Q32" i="15"/>
  <c r="R32" i="15"/>
  <c r="S32" i="15"/>
  <c r="T32" i="15"/>
  <c r="U32" i="15"/>
  <c r="V32" i="15"/>
  <c r="W32" i="15"/>
  <c r="X32" i="15"/>
  <c r="Y32" i="15"/>
  <c r="Z32" i="15"/>
  <c r="AA32" i="15"/>
  <c r="O33" i="15"/>
  <c r="P33" i="15"/>
  <c r="Q33" i="15"/>
  <c r="R33" i="15"/>
  <c r="S33" i="15"/>
  <c r="T33" i="15"/>
  <c r="U33" i="15"/>
  <c r="V33" i="15"/>
  <c r="W33" i="15"/>
  <c r="X33" i="15"/>
  <c r="Y33" i="15"/>
  <c r="Z33" i="15"/>
  <c r="AA33" i="15"/>
  <c r="O34" i="15"/>
  <c r="P34" i="15"/>
  <c r="Q34" i="15"/>
  <c r="R34" i="15"/>
  <c r="S34" i="15"/>
  <c r="T34" i="15"/>
  <c r="U34" i="15"/>
  <c r="V34" i="15"/>
  <c r="W34" i="15"/>
  <c r="X34" i="15"/>
  <c r="Y34" i="15"/>
  <c r="Z34" i="15"/>
  <c r="AA34" i="15"/>
  <c r="O35" i="15"/>
  <c r="P35" i="15"/>
  <c r="Q35" i="15"/>
  <c r="R35" i="15"/>
  <c r="S35" i="15"/>
  <c r="T35" i="15"/>
  <c r="U35" i="15"/>
  <c r="V35" i="15"/>
  <c r="W35" i="15"/>
  <c r="X35" i="15"/>
  <c r="Y35" i="15"/>
  <c r="Z35" i="15"/>
  <c r="AA35" i="15"/>
  <c r="O36" i="15"/>
  <c r="P36" i="15"/>
  <c r="Q36" i="15"/>
  <c r="R36" i="15"/>
  <c r="S36" i="15"/>
  <c r="T36" i="15"/>
  <c r="U36" i="15"/>
  <c r="V36" i="15"/>
  <c r="W36" i="15"/>
  <c r="X36" i="15"/>
  <c r="Y36" i="15"/>
  <c r="Z36" i="15"/>
  <c r="AA36" i="15"/>
  <c r="O37" i="15"/>
  <c r="P37" i="15"/>
  <c r="Q37" i="15"/>
  <c r="R37" i="15"/>
  <c r="S37" i="15"/>
  <c r="T37" i="15"/>
  <c r="U37" i="15"/>
  <c r="V37" i="15"/>
  <c r="W37" i="15"/>
  <c r="X37" i="15"/>
  <c r="Y37" i="15"/>
  <c r="Z37" i="15"/>
  <c r="AA37" i="15"/>
  <c r="O38" i="15"/>
  <c r="P38" i="15"/>
  <c r="Q38" i="15"/>
  <c r="R38" i="15"/>
  <c r="S38" i="15"/>
  <c r="T38" i="15"/>
  <c r="U38" i="15"/>
  <c r="V38" i="15"/>
  <c r="W38" i="15"/>
  <c r="X38" i="15"/>
  <c r="Y38" i="15"/>
  <c r="Z38" i="15"/>
  <c r="AA38" i="15"/>
  <c r="O39" i="15"/>
  <c r="P39" i="15"/>
  <c r="Q39" i="15"/>
  <c r="R39" i="15"/>
  <c r="S39" i="15"/>
  <c r="T39" i="15"/>
  <c r="U39" i="15"/>
  <c r="V39" i="15"/>
  <c r="W39" i="15"/>
  <c r="X39" i="15"/>
  <c r="Y39" i="15"/>
  <c r="Z39" i="15"/>
  <c r="AA39" i="15"/>
  <c r="O40" i="15"/>
  <c r="P40" i="15"/>
  <c r="Q40" i="15"/>
  <c r="R40" i="15"/>
  <c r="S40" i="15"/>
  <c r="T40" i="15"/>
  <c r="U40" i="15"/>
  <c r="V40" i="15"/>
  <c r="W40" i="15"/>
  <c r="X40" i="15"/>
  <c r="Y40" i="15"/>
  <c r="Z40" i="15"/>
  <c r="AA40" i="15"/>
  <c r="P21" i="15"/>
  <c r="P41" i="15" s="1"/>
  <c r="Q21" i="15"/>
  <c r="R21" i="15"/>
  <c r="R41" i="15" s="1"/>
  <c r="S21" i="15"/>
  <c r="S41" i="15" s="1"/>
  <c r="T21" i="15"/>
  <c r="T41" i="15" s="1"/>
  <c r="U21" i="15"/>
  <c r="V21" i="15"/>
  <c r="V41" i="15" s="1"/>
  <c r="W21" i="15"/>
  <c r="W41" i="15" s="1"/>
  <c r="X21" i="15"/>
  <c r="X41" i="15" s="1"/>
  <c r="Y21" i="15"/>
  <c r="Z21" i="15"/>
  <c r="Z41" i="15" s="1"/>
  <c r="AA21" i="15"/>
  <c r="AA41" i="15" s="1"/>
  <c r="O21" i="15"/>
  <c r="O4" i="15"/>
  <c r="O5" i="15"/>
  <c r="O6" i="15"/>
  <c r="O7" i="15"/>
  <c r="O8" i="15"/>
  <c r="O3" i="15"/>
  <c r="O9" i="15" s="1"/>
  <c r="P4" i="15"/>
  <c r="Q4" i="15"/>
  <c r="R4" i="15"/>
  <c r="S4" i="15"/>
  <c r="T4" i="15"/>
  <c r="U4" i="15"/>
  <c r="V4" i="15"/>
  <c r="W4" i="15"/>
  <c r="X4" i="15"/>
  <c r="Y4" i="15"/>
  <c r="Z4" i="15"/>
  <c r="AA4" i="15"/>
  <c r="P5" i="15"/>
  <c r="Q5" i="15"/>
  <c r="R5" i="15"/>
  <c r="S5" i="15"/>
  <c r="T5" i="15"/>
  <c r="U5" i="15"/>
  <c r="V5" i="15"/>
  <c r="W5" i="15"/>
  <c r="X5" i="15"/>
  <c r="Y5" i="15"/>
  <c r="Z5" i="15"/>
  <c r="AA5" i="15"/>
  <c r="P6" i="15"/>
  <c r="Q6" i="15"/>
  <c r="R6" i="15"/>
  <c r="S6" i="15"/>
  <c r="T6" i="15"/>
  <c r="U6" i="15"/>
  <c r="V6" i="15"/>
  <c r="W6" i="15"/>
  <c r="X6" i="15"/>
  <c r="Y6" i="15"/>
  <c r="Z6" i="15"/>
  <c r="AA6" i="15"/>
  <c r="P7" i="15"/>
  <c r="Q7" i="15"/>
  <c r="R7" i="15"/>
  <c r="S7" i="15"/>
  <c r="T7" i="15"/>
  <c r="U7" i="15"/>
  <c r="V7" i="15"/>
  <c r="W7" i="15"/>
  <c r="X7" i="15"/>
  <c r="Y7" i="15"/>
  <c r="Z7" i="15"/>
  <c r="AA7" i="15"/>
  <c r="P8" i="15"/>
  <c r="Q8" i="15"/>
  <c r="R8" i="15"/>
  <c r="S8" i="15"/>
  <c r="T8" i="15"/>
  <c r="U8" i="15"/>
  <c r="V8" i="15"/>
  <c r="W8" i="15"/>
  <c r="X8" i="15"/>
  <c r="Y8" i="15"/>
  <c r="Z8" i="15"/>
  <c r="AA8" i="15"/>
  <c r="Q3" i="15"/>
  <c r="Q10" i="15" s="1"/>
  <c r="R3" i="15"/>
  <c r="R10" i="15" s="1"/>
  <c r="S3" i="15"/>
  <c r="T3" i="15"/>
  <c r="T9" i="15" s="1"/>
  <c r="U3" i="15"/>
  <c r="U9" i="15" s="1"/>
  <c r="V3" i="15"/>
  <c r="V10" i="15" s="1"/>
  <c r="W3" i="15"/>
  <c r="X3" i="15"/>
  <c r="X10" i="15" s="1"/>
  <c r="Y3" i="15"/>
  <c r="Y9" i="15" s="1"/>
  <c r="Z3" i="15"/>
  <c r="Z10" i="15" s="1"/>
  <c r="AA3" i="15"/>
  <c r="P3" i="15"/>
  <c r="P10" i="15" s="1"/>
  <c r="Q111" i="14"/>
  <c r="P111" i="14"/>
  <c r="O111" i="14"/>
  <c r="N111" i="14"/>
  <c r="M111" i="14"/>
  <c r="L111" i="14"/>
  <c r="K111" i="14"/>
  <c r="J111" i="14"/>
  <c r="I111" i="14"/>
  <c r="J110" i="14"/>
  <c r="K110" i="14"/>
  <c r="L110" i="14"/>
  <c r="M110" i="14"/>
  <c r="N110" i="14"/>
  <c r="O110" i="14"/>
  <c r="P110" i="14"/>
  <c r="Q110" i="14"/>
  <c r="I110" i="14"/>
  <c r="Q108" i="14"/>
  <c r="P108" i="14"/>
  <c r="O108" i="14"/>
  <c r="N108" i="14"/>
  <c r="M108" i="14"/>
  <c r="L108" i="14"/>
  <c r="K108" i="14"/>
  <c r="J108" i="14"/>
  <c r="I108" i="14"/>
  <c r="J107" i="14"/>
  <c r="K107" i="14"/>
  <c r="L107" i="14"/>
  <c r="M107" i="14"/>
  <c r="N107" i="14"/>
  <c r="O107" i="14"/>
  <c r="P107" i="14"/>
  <c r="Q107" i="14"/>
  <c r="I107" i="14"/>
  <c r="D111" i="14"/>
  <c r="E111" i="14"/>
  <c r="F111" i="14"/>
  <c r="G111" i="14"/>
  <c r="H111" i="14"/>
  <c r="C111" i="14"/>
  <c r="D110" i="14"/>
  <c r="E110" i="14"/>
  <c r="F110" i="14"/>
  <c r="G110" i="14"/>
  <c r="H110" i="14"/>
  <c r="C110" i="14"/>
  <c r="C108" i="14"/>
  <c r="C107" i="14"/>
  <c r="D107" i="14"/>
  <c r="E107" i="14"/>
  <c r="F107" i="14"/>
  <c r="G107" i="14"/>
  <c r="H107" i="14"/>
  <c r="D108" i="14"/>
  <c r="E108" i="14"/>
  <c r="F108" i="14"/>
  <c r="G108" i="14"/>
  <c r="H108" i="14"/>
  <c r="P70" i="14"/>
  <c r="O70" i="14"/>
  <c r="N70" i="14"/>
  <c r="M70" i="14"/>
  <c r="L70" i="14"/>
  <c r="K70" i="14"/>
  <c r="J70" i="14"/>
  <c r="P68" i="14"/>
  <c r="O68" i="14"/>
  <c r="N68" i="14"/>
  <c r="M68" i="14"/>
  <c r="L68" i="14"/>
  <c r="K68" i="14"/>
  <c r="J68" i="14"/>
  <c r="P65" i="14"/>
  <c r="O65" i="14"/>
  <c r="N65" i="14"/>
  <c r="M65" i="14"/>
  <c r="L65" i="14"/>
  <c r="K65" i="14"/>
  <c r="J65" i="14"/>
  <c r="P63" i="14"/>
  <c r="O63" i="14"/>
  <c r="N63" i="14"/>
  <c r="M63" i="14"/>
  <c r="L63" i="14"/>
  <c r="K63" i="14"/>
  <c r="J63" i="14"/>
  <c r="J58" i="14"/>
  <c r="Q56" i="14"/>
  <c r="P56" i="14"/>
  <c r="O56" i="14"/>
  <c r="N56" i="14"/>
  <c r="M56" i="14"/>
  <c r="L56" i="14"/>
  <c r="K56" i="14"/>
  <c r="J56" i="14"/>
  <c r="I56" i="14"/>
  <c r="F56" i="14"/>
  <c r="E56" i="14"/>
  <c r="D56" i="14"/>
  <c r="C56" i="14"/>
  <c r="J55" i="14"/>
  <c r="J53" i="14"/>
  <c r="J50" i="14"/>
  <c r="J48" i="14"/>
  <c r="J45" i="14"/>
  <c r="J43" i="14"/>
  <c r="J35" i="14"/>
  <c r="J33" i="14"/>
  <c r="J30" i="14"/>
  <c r="J28" i="14"/>
  <c r="J25" i="14"/>
  <c r="J23" i="14"/>
  <c r="J101" i="1"/>
  <c r="K101" i="1"/>
  <c r="L101" i="1"/>
  <c r="M101" i="1"/>
  <c r="N101" i="1"/>
  <c r="O101" i="1"/>
  <c r="P101" i="1"/>
  <c r="Q101" i="1"/>
  <c r="I101" i="1"/>
  <c r="J100" i="1"/>
  <c r="K100" i="1"/>
  <c r="L100" i="1"/>
  <c r="M100" i="1"/>
  <c r="N100" i="1"/>
  <c r="O100" i="1"/>
  <c r="P100" i="1"/>
  <c r="Q100" i="1"/>
  <c r="I100" i="1"/>
  <c r="I109" i="14" l="1"/>
  <c r="M109" i="14"/>
  <c r="Q109" i="14"/>
  <c r="AA10" i="15"/>
  <c r="W10" i="15"/>
  <c r="S10" i="15"/>
  <c r="Y10" i="15"/>
  <c r="J109" i="14"/>
  <c r="N109" i="14"/>
  <c r="Z9" i="15"/>
  <c r="K109" i="14"/>
  <c r="O109" i="14"/>
  <c r="V9" i="15"/>
  <c r="L109" i="14"/>
  <c r="P109" i="14"/>
  <c r="AA9" i="15"/>
  <c r="S9" i="15"/>
  <c r="Z44" i="15"/>
  <c r="Z46" i="15" s="1"/>
  <c r="V44" i="15"/>
  <c r="V46" i="15" s="1"/>
  <c r="Y41" i="15"/>
  <c r="Q41" i="15"/>
  <c r="U41" i="15"/>
  <c r="U44" i="15" s="1"/>
  <c r="U46" i="15" s="1"/>
  <c r="O41" i="15"/>
  <c r="O44" i="15" s="1"/>
  <c r="O46" i="15" s="1"/>
  <c r="R9" i="15"/>
  <c r="R44" i="15" s="1"/>
  <c r="R46" i="15" s="1"/>
  <c r="Y44" i="15"/>
  <c r="Y46" i="15" s="1"/>
  <c r="T44" i="15"/>
  <c r="T46" i="15" s="1"/>
  <c r="AA44" i="15"/>
  <c r="AA46" i="15" s="1"/>
  <c r="S44" i="15"/>
  <c r="S46" i="15" s="1"/>
  <c r="U10" i="15"/>
  <c r="Q9" i="15"/>
  <c r="Q44" i="15" s="1"/>
  <c r="Q46" i="15" s="1"/>
  <c r="O10" i="15"/>
  <c r="T10" i="15"/>
  <c r="X9" i="15"/>
  <c r="X44" i="15" s="1"/>
  <c r="X46" i="15" s="1"/>
  <c r="P9" i="15"/>
  <c r="P44" i="15" s="1"/>
  <c r="P46" i="15" s="1"/>
  <c r="W9" i="15"/>
  <c r="W44" i="15" s="1"/>
  <c r="W46" i="15" s="1"/>
  <c r="P112" i="14"/>
  <c r="P113" i="14" s="1"/>
  <c r="I112" i="14"/>
  <c r="I113" i="14" s="1"/>
  <c r="Q112" i="14"/>
  <c r="Q113" i="14" s="1"/>
  <c r="J112" i="14"/>
  <c r="J113" i="14" s="1"/>
  <c r="K112" i="14"/>
  <c r="K113" i="14" s="1"/>
  <c r="L112" i="14"/>
  <c r="L113" i="14" s="1"/>
  <c r="M112" i="14"/>
  <c r="M113" i="14" s="1"/>
  <c r="N112" i="14"/>
  <c r="N113" i="14" s="1"/>
  <c r="O112" i="14"/>
  <c r="O113" i="14" s="1"/>
  <c r="C112" i="14"/>
  <c r="C113" i="14" s="1"/>
  <c r="D112" i="14"/>
  <c r="D113" i="14" s="1"/>
  <c r="E109" i="14"/>
  <c r="F112" i="14"/>
  <c r="F113" i="14" s="1"/>
  <c r="C109" i="14"/>
  <c r="F109" i="14"/>
  <c r="E112" i="14"/>
  <c r="E113" i="14" s="1"/>
  <c r="D109" i="14"/>
  <c r="D48" i="2" l="1"/>
  <c r="E48" i="2"/>
  <c r="F48" i="2"/>
  <c r="G48" i="2"/>
  <c r="H48" i="2"/>
  <c r="C48" i="2"/>
  <c r="D46" i="2"/>
  <c r="E46" i="2"/>
  <c r="F46" i="2"/>
  <c r="G46" i="2"/>
  <c r="H46" i="2"/>
  <c r="C46" i="2"/>
  <c r="F47" i="2"/>
  <c r="E47" i="2"/>
  <c r="D47" i="2"/>
  <c r="C47" i="2"/>
  <c r="F11" i="3"/>
  <c r="E11" i="3"/>
  <c r="D11" i="3"/>
  <c r="C11" i="3"/>
  <c r="F41" i="3"/>
  <c r="E41" i="3"/>
  <c r="D41" i="3"/>
  <c r="C41" i="3"/>
  <c r="F31" i="3"/>
  <c r="E31" i="3"/>
  <c r="D31" i="3"/>
  <c r="C31" i="3"/>
  <c r="F26" i="3"/>
  <c r="E26" i="3"/>
  <c r="D26" i="3"/>
  <c r="C26" i="3"/>
  <c r="F21" i="3"/>
  <c r="E21" i="3"/>
  <c r="D21" i="3"/>
  <c r="C21" i="3"/>
  <c r="F16" i="3"/>
  <c r="E16" i="3"/>
  <c r="D16" i="3"/>
  <c r="C16" i="3"/>
  <c r="D6" i="3"/>
  <c r="E6" i="3"/>
  <c r="F6" i="3"/>
  <c r="C6" i="3"/>
  <c r="C52" i="6"/>
  <c r="D52" i="6"/>
  <c r="E52" i="6"/>
  <c r="F52" i="6"/>
  <c r="G52" i="6"/>
  <c r="H52" i="6"/>
  <c r="I52" i="6"/>
  <c r="J52" i="6"/>
  <c r="K52" i="6"/>
  <c r="L52" i="6"/>
  <c r="M52" i="6"/>
  <c r="N52" i="6"/>
  <c r="O52" i="6"/>
  <c r="P52" i="6"/>
  <c r="Q52" i="6"/>
  <c r="R52" i="6"/>
  <c r="S52" i="6"/>
  <c r="B52" i="6"/>
  <c r="C51" i="6"/>
  <c r="D51" i="6"/>
  <c r="E51" i="6"/>
  <c r="F51" i="6"/>
  <c r="G51" i="6"/>
  <c r="H51" i="6"/>
  <c r="I51" i="6"/>
  <c r="J51" i="6"/>
  <c r="K51" i="6"/>
  <c r="L51" i="6"/>
  <c r="M51" i="6"/>
  <c r="N51" i="6"/>
  <c r="O51" i="6"/>
  <c r="P51" i="6"/>
  <c r="Q51" i="6"/>
  <c r="R51" i="6"/>
  <c r="S51" i="6"/>
  <c r="B51" i="6"/>
  <c r="C48" i="6"/>
  <c r="D48" i="6"/>
  <c r="E48" i="6"/>
  <c r="F48" i="6"/>
  <c r="G48" i="6"/>
  <c r="H48" i="6"/>
  <c r="I48" i="6"/>
  <c r="J48" i="6"/>
  <c r="K48" i="6"/>
  <c r="L48" i="6"/>
  <c r="M48" i="6"/>
  <c r="N48" i="6"/>
  <c r="O48" i="6"/>
  <c r="P48" i="6"/>
  <c r="Q48" i="6"/>
  <c r="R48" i="6"/>
  <c r="S48" i="6"/>
  <c r="B48" i="6"/>
  <c r="C47" i="6"/>
  <c r="D47" i="6"/>
  <c r="E47" i="6"/>
  <c r="F47" i="6"/>
  <c r="G47" i="6"/>
  <c r="H47" i="6"/>
  <c r="I47" i="6"/>
  <c r="J47" i="6"/>
  <c r="K47" i="6"/>
  <c r="L47" i="6"/>
  <c r="M47" i="6"/>
  <c r="N47" i="6"/>
  <c r="O47" i="6"/>
  <c r="P47" i="6"/>
  <c r="Q47" i="6"/>
  <c r="R47" i="6"/>
  <c r="S47" i="6"/>
  <c r="B47" i="6"/>
  <c r="C44" i="6"/>
  <c r="D44" i="6"/>
  <c r="E44" i="6"/>
  <c r="F44" i="6"/>
  <c r="G44" i="6"/>
  <c r="H44" i="6"/>
  <c r="I44" i="6"/>
  <c r="J44" i="6"/>
  <c r="K44" i="6"/>
  <c r="L44" i="6"/>
  <c r="M44" i="6"/>
  <c r="N44" i="6"/>
  <c r="O44" i="6"/>
  <c r="P44" i="6"/>
  <c r="Q44" i="6"/>
  <c r="R44" i="6"/>
  <c r="S44" i="6"/>
  <c r="B44" i="6"/>
  <c r="C34" i="6"/>
  <c r="D34" i="6"/>
  <c r="E34" i="6"/>
  <c r="F34" i="6"/>
  <c r="G34" i="6"/>
  <c r="H34" i="6"/>
  <c r="I34" i="6"/>
  <c r="J34" i="6"/>
  <c r="K34" i="6"/>
  <c r="L34" i="6"/>
  <c r="M34" i="6"/>
  <c r="N34" i="6"/>
  <c r="O34" i="6"/>
  <c r="P34" i="6"/>
  <c r="Q34" i="6"/>
  <c r="R34" i="6"/>
  <c r="S34" i="6"/>
  <c r="B34" i="6"/>
  <c r="C29" i="6"/>
  <c r="D29" i="6"/>
  <c r="E29" i="6"/>
  <c r="F29" i="6"/>
  <c r="G29" i="6"/>
  <c r="H29" i="6"/>
  <c r="I29" i="6"/>
  <c r="J29" i="6"/>
  <c r="K29" i="6"/>
  <c r="L29" i="6"/>
  <c r="M29" i="6"/>
  <c r="N29" i="6"/>
  <c r="O29" i="6"/>
  <c r="P29" i="6"/>
  <c r="Q29" i="6"/>
  <c r="R29" i="6"/>
  <c r="S29" i="6"/>
  <c r="B29" i="6"/>
  <c r="C24" i="6"/>
  <c r="D24" i="6"/>
  <c r="E24" i="6"/>
  <c r="F24" i="6"/>
  <c r="G24" i="6"/>
  <c r="H24" i="6"/>
  <c r="I24" i="6"/>
  <c r="J24" i="6"/>
  <c r="K24" i="6"/>
  <c r="L24" i="6"/>
  <c r="M24" i="6"/>
  <c r="N24" i="6"/>
  <c r="O24" i="6"/>
  <c r="P24" i="6"/>
  <c r="Q24" i="6"/>
  <c r="R24" i="6"/>
  <c r="S24" i="6"/>
  <c r="B24" i="6"/>
  <c r="C19" i="6"/>
  <c r="D19" i="6"/>
  <c r="E19" i="6"/>
  <c r="F19" i="6"/>
  <c r="G19" i="6"/>
  <c r="H19" i="6"/>
  <c r="I19" i="6"/>
  <c r="J19" i="6"/>
  <c r="K19" i="6"/>
  <c r="L19" i="6"/>
  <c r="M19" i="6"/>
  <c r="N19" i="6"/>
  <c r="O19" i="6"/>
  <c r="P19" i="6"/>
  <c r="Q19" i="6"/>
  <c r="R19" i="6"/>
  <c r="S19" i="6"/>
  <c r="B19" i="6"/>
  <c r="C14" i="6"/>
  <c r="D14" i="6"/>
  <c r="E14" i="6"/>
  <c r="F14" i="6"/>
  <c r="G14" i="6"/>
  <c r="H14" i="6"/>
  <c r="I14" i="6"/>
  <c r="J14" i="6"/>
  <c r="K14" i="6"/>
  <c r="L14" i="6"/>
  <c r="M14" i="6"/>
  <c r="N14" i="6"/>
  <c r="O14" i="6"/>
  <c r="R14" i="6"/>
  <c r="S14" i="6"/>
  <c r="B14" i="6"/>
  <c r="C9" i="6"/>
  <c r="C49" i="6" s="1"/>
  <c r="D9" i="6"/>
  <c r="D49" i="6" s="1"/>
  <c r="E9" i="6"/>
  <c r="E49" i="6" s="1"/>
  <c r="F9" i="6"/>
  <c r="F49" i="6" s="1"/>
  <c r="G9" i="6"/>
  <c r="G49" i="6" s="1"/>
  <c r="H9" i="6"/>
  <c r="H49" i="6" s="1"/>
  <c r="I9" i="6"/>
  <c r="I49" i="6" s="1"/>
  <c r="J9" i="6"/>
  <c r="J49" i="6" s="1"/>
  <c r="K9" i="6"/>
  <c r="K49" i="6" s="1"/>
  <c r="L9" i="6"/>
  <c r="L49" i="6" s="1"/>
  <c r="M9" i="6"/>
  <c r="M49" i="6" s="1"/>
  <c r="N9" i="6"/>
  <c r="N49" i="6" s="1"/>
  <c r="O9" i="6"/>
  <c r="O49" i="6" s="1"/>
  <c r="P9" i="6"/>
  <c r="P49" i="6" s="1"/>
  <c r="Q9" i="6"/>
  <c r="Q49" i="6" s="1"/>
  <c r="R9" i="6"/>
  <c r="R49" i="6" s="1"/>
  <c r="S9" i="6"/>
  <c r="S49" i="6" s="1"/>
  <c r="B9" i="6"/>
  <c r="B49" i="6" s="1"/>
  <c r="C83" i="4"/>
  <c r="D83" i="4"/>
  <c r="E83" i="4"/>
  <c r="F83" i="4"/>
  <c r="G83" i="4"/>
  <c r="H83" i="4"/>
  <c r="I83" i="4"/>
  <c r="J83" i="4"/>
  <c r="K83" i="4"/>
  <c r="L83" i="4"/>
  <c r="M83" i="4"/>
  <c r="N83" i="4"/>
  <c r="O83" i="4"/>
  <c r="P83" i="4"/>
  <c r="Q83" i="4"/>
  <c r="R83" i="4"/>
  <c r="S83" i="4"/>
  <c r="B83" i="4"/>
  <c r="C82" i="4"/>
  <c r="D82" i="4"/>
  <c r="E82" i="4"/>
  <c r="F82" i="4"/>
  <c r="G82" i="4"/>
  <c r="H82" i="4"/>
  <c r="I82" i="4"/>
  <c r="J82" i="4"/>
  <c r="K82" i="4"/>
  <c r="L82" i="4"/>
  <c r="M82" i="4"/>
  <c r="N82" i="4"/>
  <c r="O82" i="4"/>
  <c r="P82" i="4"/>
  <c r="Q82" i="4"/>
  <c r="R82" i="4"/>
  <c r="S82" i="4"/>
  <c r="B82" i="4"/>
  <c r="K79" i="4"/>
  <c r="L79" i="4"/>
  <c r="M79" i="4"/>
  <c r="N79" i="4"/>
  <c r="O79" i="4"/>
  <c r="P79" i="4"/>
  <c r="Q79" i="4"/>
  <c r="R79" i="4"/>
  <c r="S79" i="4"/>
  <c r="C74" i="4"/>
  <c r="D74" i="4"/>
  <c r="E74" i="4"/>
  <c r="F74" i="4"/>
  <c r="G74" i="4"/>
  <c r="H74" i="4"/>
  <c r="I74" i="4"/>
  <c r="J74" i="4"/>
  <c r="K74" i="4"/>
  <c r="L74" i="4"/>
  <c r="M74" i="4"/>
  <c r="N74" i="4"/>
  <c r="O74" i="4"/>
  <c r="P74" i="4"/>
  <c r="Q74" i="4"/>
  <c r="R74" i="4"/>
  <c r="S74" i="4"/>
  <c r="B74" i="4"/>
  <c r="C69" i="4"/>
  <c r="D69" i="4"/>
  <c r="E69" i="4"/>
  <c r="F69" i="4"/>
  <c r="G69" i="4"/>
  <c r="H69" i="4"/>
  <c r="I69" i="4"/>
  <c r="J69" i="4"/>
  <c r="K69" i="4"/>
  <c r="L69" i="4"/>
  <c r="M69" i="4"/>
  <c r="N69" i="4"/>
  <c r="O69" i="4"/>
  <c r="Q69" i="4"/>
  <c r="R69" i="4"/>
  <c r="S69" i="4"/>
  <c r="B69" i="4"/>
  <c r="C64" i="4"/>
  <c r="D64" i="4"/>
  <c r="E64" i="4"/>
  <c r="F64" i="4"/>
  <c r="G64" i="4"/>
  <c r="H64" i="4"/>
  <c r="I64" i="4"/>
  <c r="J64" i="4"/>
  <c r="K64" i="4"/>
  <c r="L64" i="4"/>
  <c r="M64" i="4"/>
  <c r="N64" i="4"/>
  <c r="O64" i="4"/>
  <c r="P64" i="4"/>
  <c r="Q64" i="4"/>
  <c r="R64" i="4"/>
  <c r="S64" i="4"/>
  <c r="B64" i="4"/>
  <c r="C59" i="4"/>
  <c r="D59" i="4"/>
  <c r="E59" i="4"/>
  <c r="F59" i="4"/>
  <c r="G59" i="4"/>
  <c r="H59" i="4"/>
  <c r="I59" i="4"/>
  <c r="J59" i="4"/>
  <c r="K59" i="4"/>
  <c r="L59" i="4"/>
  <c r="M59" i="4"/>
  <c r="N59" i="4"/>
  <c r="O59" i="4"/>
  <c r="P59" i="4"/>
  <c r="Q59" i="4"/>
  <c r="R59" i="4"/>
  <c r="S59" i="4"/>
  <c r="B59" i="4"/>
  <c r="C54" i="4"/>
  <c r="D54" i="4"/>
  <c r="E54" i="4"/>
  <c r="F54" i="4"/>
  <c r="G54" i="4"/>
  <c r="H54" i="4"/>
  <c r="I54" i="4"/>
  <c r="J54" i="4"/>
  <c r="K54" i="4"/>
  <c r="L54" i="4"/>
  <c r="M54" i="4"/>
  <c r="N54" i="4"/>
  <c r="P54" i="4"/>
  <c r="Q54" i="4"/>
  <c r="R54" i="4"/>
  <c r="B54" i="4"/>
  <c r="C49" i="4"/>
  <c r="D49" i="4"/>
  <c r="E49" i="4"/>
  <c r="F49" i="4"/>
  <c r="G49" i="4"/>
  <c r="H49" i="4"/>
  <c r="I49" i="4"/>
  <c r="J49" i="4"/>
  <c r="K49" i="4"/>
  <c r="L49" i="4"/>
  <c r="M49" i="4"/>
  <c r="N49" i="4"/>
  <c r="O49" i="4"/>
  <c r="P49" i="4"/>
  <c r="R49" i="4"/>
  <c r="S49" i="4"/>
  <c r="B49" i="4"/>
  <c r="C44" i="4"/>
  <c r="D44" i="4"/>
  <c r="E44" i="4"/>
  <c r="F44" i="4"/>
  <c r="G44" i="4"/>
  <c r="H44" i="4"/>
  <c r="I44" i="4"/>
  <c r="J44" i="4"/>
  <c r="K44" i="4"/>
  <c r="L44" i="4"/>
  <c r="M44" i="4"/>
  <c r="N44" i="4"/>
  <c r="O44" i="4"/>
  <c r="P44" i="4"/>
  <c r="Q44" i="4"/>
  <c r="R44" i="4"/>
  <c r="S44" i="4"/>
  <c r="B44" i="4"/>
  <c r="C39" i="4"/>
  <c r="D39" i="4"/>
  <c r="E39" i="4"/>
  <c r="F39" i="4"/>
  <c r="G39" i="4"/>
  <c r="H39" i="4"/>
  <c r="I39" i="4"/>
  <c r="J39" i="4"/>
  <c r="K39" i="4"/>
  <c r="L39" i="4"/>
  <c r="M39" i="4"/>
  <c r="N39" i="4"/>
  <c r="O39" i="4"/>
  <c r="P39" i="4"/>
  <c r="Q39" i="4"/>
  <c r="R39" i="4"/>
  <c r="S39" i="4"/>
  <c r="B39" i="4"/>
  <c r="C34" i="4"/>
  <c r="D34" i="4"/>
  <c r="E34" i="4"/>
  <c r="F34" i="4"/>
  <c r="G34" i="4"/>
  <c r="H34" i="4"/>
  <c r="I34" i="4"/>
  <c r="J34" i="4"/>
  <c r="K34" i="4"/>
  <c r="L34" i="4"/>
  <c r="M34" i="4"/>
  <c r="N34" i="4"/>
  <c r="O34" i="4"/>
  <c r="P34" i="4"/>
  <c r="Q34" i="4"/>
  <c r="R34" i="4"/>
  <c r="S34" i="4"/>
  <c r="B34" i="4"/>
  <c r="C29" i="4"/>
  <c r="D29" i="4"/>
  <c r="E29" i="4"/>
  <c r="F29" i="4"/>
  <c r="G29" i="4"/>
  <c r="H29" i="4"/>
  <c r="I29" i="4"/>
  <c r="J29" i="4"/>
  <c r="K29" i="4"/>
  <c r="L29" i="4"/>
  <c r="M29" i="4"/>
  <c r="N29" i="4"/>
  <c r="O29" i="4"/>
  <c r="P29" i="4"/>
  <c r="Q29" i="4"/>
  <c r="R29" i="4"/>
  <c r="S29" i="4"/>
  <c r="B29" i="4"/>
  <c r="C24" i="4"/>
  <c r="D24" i="4"/>
  <c r="E24" i="4"/>
  <c r="F24" i="4"/>
  <c r="G24" i="4"/>
  <c r="H24" i="4"/>
  <c r="I24" i="4"/>
  <c r="J24" i="4"/>
  <c r="K24" i="4"/>
  <c r="L24" i="4"/>
  <c r="M24" i="4"/>
  <c r="N24" i="4"/>
  <c r="O24" i="4"/>
  <c r="P24" i="4"/>
  <c r="Q24" i="4"/>
  <c r="R24" i="4"/>
  <c r="S24" i="4"/>
  <c r="B24" i="4"/>
  <c r="C19" i="4"/>
  <c r="D19" i="4"/>
  <c r="E19" i="4"/>
  <c r="F19" i="4"/>
  <c r="G19" i="4"/>
  <c r="H19" i="4"/>
  <c r="I19" i="4"/>
  <c r="J19" i="4"/>
  <c r="K19" i="4"/>
  <c r="L19" i="4"/>
  <c r="M19" i="4"/>
  <c r="N19" i="4"/>
  <c r="O19" i="4"/>
  <c r="P19" i="4"/>
  <c r="Q19" i="4"/>
  <c r="R19" i="4"/>
  <c r="S19" i="4"/>
  <c r="B19" i="4"/>
  <c r="C14" i="4"/>
  <c r="D14" i="4"/>
  <c r="E14" i="4"/>
  <c r="F14" i="4"/>
  <c r="G14" i="4"/>
  <c r="H14" i="4"/>
  <c r="I14" i="4"/>
  <c r="J14" i="4"/>
  <c r="K14" i="4"/>
  <c r="L14" i="4"/>
  <c r="M14" i="4"/>
  <c r="N14" i="4"/>
  <c r="O14" i="4"/>
  <c r="Q14" i="4"/>
  <c r="Q80" i="4" s="1"/>
  <c r="R14" i="4"/>
  <c r="S14" i="4"/>
  <c r="B14" i="4"/>
  <c r="C9" i="4"/>
  <c r="C80" i="4" s="1"/>
  <c r="D9" i="4"/>
  <c r="E9" i="4"/>
  <c r="F9" i="4"/>
  <c r="G9" i="4"/>
  <c r="G80" i="4" s="1"/>
  <c r="H9" i="4"/>
  <c r="I9" i="4"/>
  <c r="J9" i="4"/>
  <c r="J80" i="4" s="1"/>
  <c r="K9" i="4"/>
  <c r="K80" i="4" s="1"/>
  <c r="L9" i="4"/>
  <c r="M9" i="4"/>
  <c r="N9" i="4"/>
  <c r="O9" i="4"/>
  <c r="O80" i="4" s="1"/>
  <c r="P9" i="4"/>
  <c r="P80" i="4" s="1"/>
  <c r="R9" i="4"/>
  <c r="S9" i="4"/>
  <c r="S80" i="4" s="1"/>
  <c r="B9" i="4"/>
  <c r="C79" i="4"/>
  <c r="D79" i="4"/>
  <c r="E79" i="4"/>
  <c r="F79" i="4"/>
  <c r="G79" i="4"/>
  <c r="H79" i="4"/>
  <c r="I79" i="4"/>
  <c r="J79" i="4"/>
  <c r="B79" i="4"/>
  <c r="C78" i="4"/>
  <c r="D78" i="4"/>
  <c r="E78" i="4"/>
  <c r="F78" i="4"/>
  <c r="G78" i="4"/>
  <c r="H78" i="4"/>
  <c r="I78" i="4"/>
  <c r="J78" i="4"/>
  <c r="K78" i="4"/>
  <c r="L78" i="4"/>
  <c r="M78" i="4"/>
  <c r="N78" i="4"/>
  <c r="O78" i="4"/>
  <c r="P78" i="4"/>
  <c r="Q78" i="4"/>
  <c r="R78" i="4"/>
  <c r="S78" i="4"/>
  <c r="B78" i="4"/>
  <c r="C48" i="5"/>
  <c r="D48" i="5"/>
  <c r="E48" i="5"/>
  <c r="F48" i="5"/>
  <c r="G48" i="5"/>
  <c r="H48" i="5"/>
  <c r="I48" i="5"/>
  <c r="J48" i="5"/>
  <c r="K48" i="5"/>
  <c r="L48" i="5"/>
  <c r="M48" i="5"/>
  <c r="N48" i="5"/>
  <c r="O48" i="5"/>
  <c r="P48" i="5"/>
  <c r="Q48" i="5"/>
  <c r="R48" i="5"/>
  <c r="S48" i="5"/>
  <c r="B48" i="5"/>
  <c r="C47" i="5"/>
  <c r="D47" i="5"/>
  <c r="E47" i="5"/>
  <c r="F47" i="5"/>
  <c r="G47" i="5"/>
  <c r="H47" i="5"/>
  <c r="I47" i="5"/>
  <c r="J47" i="5"/>
  <c r="K47" i="5"/>
  <c r="L47" i="5"/>
  <c r="M47" i="5"/>
  <c r="N47" i="5"/>
  <c r="O47" i="5"/>
  <c r="P47" i="5"/>
  <c r="Q47" i="5"/>
  <c r="R47" i="5"/>
  <c r="S47" i="5"/>
  <c r="B47" i="5"/>
  <c r="K43" i="5"/>
  <c r="L43" i="5"/>
  <c r="M43" i="5"/>
  <c r="N43" i="5"/>
  <c r="O43" i="5"/>
  <c r="P43" i="5"/>
  <c r="Q43" i="5"/>
  <c r="R43" i="5"/>
  <c r="S43" i="5"/>
  <c r="C44" i="5"/>
  <c r="D44" i="5"/>
  <c r="E44" i="5"/>
  <c r="F44" i="5"/>
  <c r="G44" i="5"/>
  <c r="H44" i="5"/>
  <c r="I44" i="5"/>
  <c r="J44" i="5"/>
  <c r="K44" i="5"/>
  <c r="L44" i="5"/>
  <c r="M44" i="5"/>
  <c r="N44" i="5"/>
  <c r="O44" i="5"/>
  <c r="P44" i="5"/>
  <c r="Q44" i="5"/>
  <c r="R44" i="5"/>
  <c r="S44" i="5"/>
  <c r="B44" i="5"/>
  <c r="K9" i="5"/>
  <c r="L9" i="5"/>
  <c r="M9" i="5"/>
  <c r="N9" i="5"/>
  <c r="O9" i="5"/>
  <c r="P9" i="5"/>
  <c r="Q9" i="5"/>
  <c r="R9" i="5"/>
  <c r="S9" i="5"/>
  <c r="K14" i="5"/>
  <c r="L14" i="5"/>
  <c r="M14" i="5"/>
  <c r="N14" i="5"/>
  <c r="O14" i="5"/>
  <c r="P14" i="5"/>
  <c r="Q14" i="5"/>
  <c r="R14" i="5"/>
  <c r="S14" i="5"/>
  <c r="K19" i="5"/>
  <c r="L19" i="5"/>
  <c r="M19" i="5"/>
  <c r="N19" i="5"/>
  <c r="O19" i="5"/>
  <c r="P19" i="5"/>
  <c r="Q19" i="5"/>
  <c r="R19" i="5"/>
  <c r="S19" i="5"/>
  <c r="K24" i="5"/>
  <c r="L24" i="5"/>
  <c r="M24" i="5"/>
  <c r="M45" i="5" s="1"/>
  <c r="N24" i="5"/>
  <c r="O24" i="5"/>
  <c r="Q24" i="5"/>
  <c r="R24" i="5"/>
  <c r="S24" i="5"/>
  <c r="C29" i="5"/>
  <c r="D29" i="5"/>
  <c r="E29" i="5"/>
  <c r="F29" i="5"/>
  <c r="G29" i="5"/>
  <c r="H29" i="5"/>
  <c r="I29" i="5"/>
  <c r="J29" i="5"/>
  <c r="K29" i="5"/>
  <c r="L29" i="5"/>
  <c r="N29" i="5"/>
  <c r="O29" i="5"/>
  <c r="P29" i="5"/>
  <c r="Q29" i="5"/>
  <c r="R29" i="5"/>
  <c r="S29" i="5"/>
  <c r="C34" i="5"/>
  <c r="D34" i="5"/>
  <c r="E34" i="5"/>
  <c r="F34" i="5"/>
  <c r="G34" i="5"/>
  <c r="H34" i="5"/>
  <c r="I34" i="5"/>
  <c r="J34" i="5"/>
  <c r="K34" i="5"/>
  <c r="L34" i="5"/>
  <c r="N34" i="5"/>
  <c r="O34" i="5"/>
  <c r="P34" i="5"/>
  <c r="Q34" i="5"/>
  <c r="R34" i="5"/>
  <c r="S34" i="5"/>
  <c r="B34" i="5"/>
  <c r="B29" i="5"/>
  <c r="C24" i="5"/>
  <c r="D24" i="5"/>
  <c r="E24" i="5"/>
  <c r="F24" i="5"/>
  <c r="G24" i="5"/>
  <c r="H24" i="5"/>
  <c r="I24" i="5"/>
  <c r="J24" i="5"/>
  <c r="B24" i="5"/>
  <c r="C19" i="5"/>
  <c r="D19" i="5"/>
  <c r="E19" i="5"/>
  <c r="F19" i="5"/>
  <c r="G19" i="5"/>
  <c r="H19" i="5"/>
  <c r="I19" i="5"/>
  <c r="J19" i="5"/>
  <c r="B19" i="5"/>
  <c r="C14" i="5"/>
  <c r="D14" i="5"/>
  <c r="E14" i="5"/>
  <c r="F14" i="5"/>
  <c r="G14" i="5"/>
  <c r="H14" i="5"/>
  <c r="I14" i="5"/>
  <c r="J14" i="5"/>
  <c r="B14" i="5"/>
  <c r="C9" i="5"/>
  <c r="D9" i="5"/>
  <c r="D45" i="5" s="1"/>
  <c r="E9" i="5"/>
  <c r="F9" i="5"/>
  <c r="G9" i="5"/>
  <c r="H9" i="5"/>
  <c r="I9" i="5"/>
  <c r="J9" i="5"/>
  <c r="B9" i="5"/>
  <c r="B45" i="5" s="1"/>
  <c r="C43" i="5"/>
  <c r="D43" i="5"/>
  <c r="E43" i="5"/>
  <c r="F43" i="5"/>
  <c r="G43" i="5"/>
  <c r="H43" i="5"/>
  <c r="I43" i="5"/>
  <c r="J43" i="5"/>
  <c r="B43" i="5"/>
  <c r="J57" i="2"/>
  <c r="K57" i="2"/>
  <c r="L57" i="2"/>
  <c r="M57" i="2"/>
  <c r="N57" i="2"/>
  <c r="O57" i="2"/>
  <c r="P57" i="2"/>
  <c r="Q57" i="2"/>
  <c r="I57" i="2"/>
  <c r="J56" i="2"/>
  <c r="K56" i="2"/>
  <c r="L56" i="2"/>
  <c r="M56" i="2"/>
  <c r="N56" i="2"/>
  <c r="O56" i="2"/>
  <c r="P56" i="2"/>
  <c r="Q56" i="2"/>
  <c r="I56" i="2"/>
  <c r="J53" i="2"/>
  <c r="K53" i="2"/>
  <c r="L53" i="2"/>
  <c r="M53" i="2"/>
  <c r="N53" i="2"/>
  <c r="O53" i="2"/>
  <c r="P53" i="2"/>
  <c r="Q53" i="2"/>
  <c r="I53" i="2"/>
  <c r="J52" i="2"/>
  <c r="K52" i="2"/>
  <c r="L52" i="2"/>
  <c r="M52" i="2"/>
  <c r="N52" i="2"/>
  <c r="O52" i="2"/>
  <c r="P52" i="2"/>
  <c r="Q52" i="2"/>
  <c r="I52" i="2"/>
  <c r="C45" i="2"/>
  <c r="D49" i="2"/>
  <c r="E49" i="2"/>
  <c r="F49" i="2"/>
  <c r="G49" i="2"/>
  <c r="H49" i="2"/>
  <c r="C49" i="2"/>
  <c r="D45" i="2"/>
  <c r="E45" i="2"/>
  <c r="F45" i="2"/>
  <c r="G45" i="2"/>
  <c r="H45" i="2"/>
  <c r="J41" i="3"/>
  <c r="K41" i="3"/>
  <c r="L41" i="3"/>
  <c r="M41" i="3"/>
  <c r="N41" i="3"/>
  <c r="O41" i="3"/>
  <c r="P41" i="3"/>
  <c r="Q41" i="3"/>
  <c r="I41" i="3"/>
  <c r="I45" i="5" l="1"/>
  <c r="N45" i="5"/>
  <c r="Q45" i="5"/>
  <c r="H80" i="4"/>
  <c r="I80" i="4"/>
  <c r="L45" i="5"/>
  <c r="B80" i="4"/>
  <c r="L80" i="4"/>
  <c r="D80" i="4"/>
  <c r="N80" i="4"/>
  <c r="F80" i="4"/>
  <c r="C45" i="5"/>
  <c r="E45" i="5"/>
  <c r="F45" i="5"/>
  <c r="H45" i="5"/>
  <c r="S45" i="5"/>
  <c r="K45" i="5"/>
  <c r="M80" i="4"/>
  <c r="E80" i="4"/>
  <c r="J45" i="5"/>
  <c r="G45" i="5"/>
  <c r="O45" i="5"/>
  <c r="P45" i="5"/>
  <c r="R45" i="5"/>
  <c r="R80" i="4"/>
  <c r="C130" i="3"/>
  <c r="C127" i="3"/>
  <c r="D130" i="3"/>
  <c r="D127" i="3"/>
  <c r="E130" i="3"/>
  <c r="E127" i="3"/>
  <c r="F127" i="3"/>
  <c r="F130" i="3"/>
  <c r="C97" i="1"/>
  <c r="C98" i="1" s="1"/>
  <c r="F97" i="1"/>
  <c r="F98" i="1" s="1"/>
  <c r="D97" i="1"/>
  <c r="D98" i="1" s="1"/>
  <c r="E97" i="1"/>
  <c r="E98" i="1" s="1"/>
  <c r="J31" i="3"/>
  <c r="K31" i="3"/>
  <c r="L31" i="3"/>
  <c r="M31" i="3"/>
  <c r="N31" i="3"/>
  <c r="O31" i="3"/>
  <c r="P31" i="3"/>
  <c r="Q31" i="3"/>
  <c r="I31" i="3"/>
  <c r="Q26" i="3"/>
  <c r="P26" i="3"/>
  <c r="O26" i="3"/>
  <c r="N26" i="3"/>
  <c r="M26" i="3"/>
  <c r="L26" i="3"/>
  <c r="K26" i="3"/>
  <c r="J26" i="3"/>
  <c r="I26" i="3"/>
  <c r="I21" i="3"/>
  <c r="J21" i="3"/>
  <c r="K21" i="3"/>
  <c r="L21" i="3"/>
  <c r="M21" i="3"/>
  <c r="N21" i="3"/>
  <c r="O21" i="3"/>
  <c r="P21" i="3"/>
  <c r="Q21" i="3"/>
  <c r="J16" i="3"/>
  <c r="K16" i="3"/>
  <c r="L16" i="3"/>
  <c r="M16" i="3"/>
  <c r="N16" i="3"/>
  <c r="O16" i="3"/>
  <c r="P16" i="3"/>
  <c r="Q16" i="3"/>
  <c r="I16" i="3"/>
  <c r="I11" i="3" l="1"/>
  <c r="J11" i="3"/>
  <c r="K11" i="3"/>
  <c r="L11" i="3"/>
  <c r="M11" i="3"/>
  <c r="N11" i="3"/>
  <c r="O11" i="3"/>
  <c r="P11" i="3"/>
  <c r="Q11" i="3"/>
  <c r="J54" i="2" l="1"/>
  <c r="N54" i="2"/>
  <c r="O54" i="2"/>
  <c r="I54" i="2"/>
  <c r="J104" i="1"/>
  <c r="K104" i="1"/>
  <c r="L104" i="1"/>
  <c r="M104" i="1"/>
  <c r="N104" i="1"/>
  <c r="O104" i="1"/>
  <c r="P104" i="1"/>
  <c r="Q104" i="1"/>
  <c r="I104" i="1"/>
  <c r="G96" i="1"/>
  <c r="G92" i="1"/>
  <c r="G95" i="1"/>
  <c r="D96" i="1"/>
  <c r="E96" i="1"/>
  <c r="F96" i="1"/>
  <c r="H96" i="1"/>
  <c r="D95" i="1"/>
  <c r="E95" i="1"/>
  <c r="F95" i="1"/>
  <c r="H95" i="1"/>
  <c r="E92" i="1"/>
  <c r="F92" i="1"/>
  <c r="H92" i="1"/>
  <c r="D92" i="1"/>
  <c r="C96" i="1"/>
  <c r="C95" i="1"/>
  <c r="K54" i="2" l="1"/>
  <c r="Q54" i="2"/>
  <c r="M54" i="2"/>
  <c r="P54" i="2"/>
  <c r="L54" i="2"/>
  <c r="J6" i="3"/>
  <c r="K6" i="3"/>
  <c r="L6" i="3"/>
  <c r="M6" i="3"/>
  <c r="N6" i="3"/>
  <c r="O6" i="3"/>
  <c r="P6" i="3"/>
  <c r="Q6" i="3"/>
  <c r="I6" i="3"/>
  <c r="I130" i="3" l="1"/>
  <c r="I127" i="3"/>
  <c r="Q127" i="3"/>
  <c r="Q130" i="3"/>
  <c r="L130" i="3"/>
  <c r="L127" i="3"/>
  <c r="K130" i="3"/>
  <c r="K127" i="3"/>
  <c r="J130" i="3"/>
  <c r="J127" i="3"/>
  <c r="P130" i="3"/>
  <c r="P127" i="3"/>
  <c r="O127" i="3"/>
  <c r="O130" i="3"/>
  <c r="N130" i="3"/>
  <c r="N127" i="3"/>
  <c r="M127" i="3"/>
  <c r="M130" i="3"/>
  <c r="J81" i="1"/>
  <c r="J86" i="1"/>
  <c r="J84" i="1"/>
  <c r="J79" i="1"/>
  <c r="J27" i="1"/>
  <c r="J29" i="1"/>
  <c r="J32" i="1"/>
  <c r="J34" i="1"/>
  <c r="J37" i="1"/>
  <c r="J39" i="1"/>
  <c r="J47" i="1"/>
  <c r="J49" i="1"/>
  <c r="J52" i="1"/>
  <c r="J57" i="1"/>
  <c r="J59" i="1"/>
  <c r="J62" i="1"/>
  <c r="J64" i="1"/>
  <c r="J74" i="1"/>
  <c r="K102" i="1" l="1"/>
  <c r="M102" i="1"/>
  <c r="L86" i="1"/>
  <c r="M86" i="1"/>
  <c r="N86" i="1"/>
  <c r="O86" i="1"/>
  <c r="P86" i="1"/>
  <c r="K86" i="1"/>
  <c r="P84" i="1"/>
  <c r="O84" i="1"/>
  <c r="N84" i="1"/>
  <c r="M84" i="1"/>
  <c r="L84" i="1"/>
  <c r="K84" i="1"/>
  <c r="K79" i="1"/>
  <c r="P79" i="1"/>
  <c r="O79" i="1"/>
  <c r="N79" i="1"/>
  <c r="M79" i="1"/>
  <c r="L79" i="1"/>
  <c r="K81" i="1"/>
  <c r="P81" i="1"/>
  <c r="O81" i="1"/>
  <c r="N81" i="1"/>
  <c r="M81" i="1"/>
  <c r="L81" i="1"/>
  <c r="L102" i="1" l="1"/>
  <c r="J102" i="1"/>
  <c r="Q102" i="1"/>
  <c r="P102" i="1"/>
  <c r="I102" i="1"/>
  <c r="O102" i="1"/>
  <c r="N102" i="1"/>
  <c r="AZ56" i="3" l="1"/>
  <c r="AG72" i="3"/>
  <c r="AR56" i="3"/>
  <c r="Y72" i="3"/>
  <c r="AX56" i="3"/>
  <c r="AE72" i="3"/>
  <c r="AI72" i="3"/>
  <c r="BB56" i="3"/>
  <c r="AD72" i="3"/>
  <c r="AW56" i="3"/>
  <c r="BC56" i="3"/>
  <c r="AJ72" i="3"/>
  <c r="AQ56" i="3"/>
  <c r="X72" i="3"/>
  <c r="AY56" i="3"/>
  <c r="AF72" i="3"/>
  <c r="AC72" i="3"/>
  <c r="AV56" i="3"/>
  <c r="AU56" i="3"/>
  <c r="AB72" i="3"/>
  <c r="AP56" i="3"/>
  <c r="W72" i="3"/>
  <c r="BA56" i="3"/>
  <c r="AH72" i="3"/>
  <c r="AO56" i="3"/>
  <c r="V72" i="3"/>
</calcChain>
</file>

<file path=xl/comments1.xml><?xml version="1.0" encoding="utf-8"?>
<comments xmlns="http://schemas.openxmlformats.org/spreadsheetml/2006/main">
  <authors>
    <author>Grant Roberts</author>
  </authors>
  <commentList>
    <comment ref="R2" authorId="0" shapeId="0">
      <text>
        <r>
          <rPr>
            <b/>
            <sz val="9"/>
            <color indexed="81"/>
            <rFont val="Tahoma"/>
            <family val="2"/>
          </rPr>
          <t>Grant Roberts:</t>
        </r>
        <r>
          <rPr>
            <sz val="9"/>
            <color indexed="81"/>
            <rFont val="Tahoma"/>
            <family val="2"/>
          </rPr>
          <t xml:space="preserve">
c. Indication for MRI: Epigastric pain with meals
d. MRI diagnosis: Normal meal challenge response. No mesenteric ischemia. 
e. Clinical notes: Diagnosed with esophagitis.
</t>
        </r>
      </text>
    </comment>
    <comment ref="R7" authorId="0" shapeId="0">
      <text>
        <r>
          <rPr>
            <b/>
            <sz val="9"/>
            <color indexed="81"/>
            <rFont val="Tahoma"/>
            <family val="2"/>
          </rPr>
          <t>Grant Roberts:</t>
        </r>
        <r>
          <rPr>
            <sz val="9"/>
            <color indexed="81"/>
            <rFont val="Tahoma"/>
            <family val="2"/>
          </rPr>
          <t xml:space="preserve">
c. Indication for MRI: abdominal pain
d. MRI diagnosis: Normal meal challenge response. No mesenteric ischemia.
</t>
        </r>
      </text>
    </comment>
    <comment ref="R12" authorId="0" shapeId="0">
      <text>
        <r>
          <rPr>
            <b/>
            <sz val="9"/>
            <color indexed="81"/>
            <rFont val="Tahoma"/>
            <family val="2"/>
          </rPr>
          <t>Grant Roberts:</t>
        </r>
        <r>
          <rPr>
            <sz val="9"/>
            <color indexed="81"/>
            <rFont val="Tahoma"/>
            <family val="2"/>
          </rPr>
          <t xml:space="preserve">
c. Indication for MRI: Nausea and vomiting for several weeks, suspected mesenteric ischemia
d. MRI diagnosis: Normal meal challenge response.
</t>
        </r>
      </text>
    </comment>
    <comment ref="R17" authorId="0" shapeId="0">
      <text>
        <r>
          <rPr>
            <b/>
            <sz val="9"/>
            <color indexed="81"/>
            <rFont val="Tahoma"/>
            <family val="2"/>
          </rPr>
          <t>Grant Roberts:</t>
        </r>
        <r>
          <rPr>
            <sz val="9"/>
            <color indexed="81"/>
            <rFont val="Tahoma"/>
            <family val="2"/>
          </rPr>
          <t xml:space="preserve">
c. Indication for MRI: abdominal pain after meal
d. MRI diagnosis: Normal meal challenge response. No mesenteric ischemia.
</t>
        </r>
      </text>
    </comment>
    <comment ref="R22" authorId="0" shapeId="0">
      <text>
        <r>
          <rPr>
            <b/>
            <sz val="9"/>
            <color indexed="81"/>
            <rFont val="Tahoma"/>
            <family val="2"/>
          </rPr>
          <t>Grant Roberts:</t>
        </r>
        <r>
          <rPr>
            <sz val="9"/>
            <color indexed="81"/>
            <rFont val="Tahoma"/>
            <family val="2"/>
          </rPr>
          <t xml:space="preserve">
c. Indication for MRI: abdominal pain after meal
d. MRI diagnosis: Normal meal challenge response. No mesenteric ischemia.
</t>
        </r>
      </text>
    </comment>
    <comment ref="R27" authorId="0" shapeId="0">
      <text>
        <r>
          <rPr>
            <b/>
            <sz val="9"/>
            <color indexed="81"/>
            <rFont val="Tahoma"/>
            <family val="2"/>
          </rPr>
          <t>Grant Roberts:</t>
        </r>
        <r>
          <rPr>
            <sz val="9"/>
            <color indexed="81"/>
            <rFont val="Tahoma"/>
            <family val="2"/>
          </rPr>
          <t xml:space="preserve">
c. Indication for MRI: Possible superior mesenteric vein thrombosis, prior median arcuate ligament release for median arcuate ligament syndrome
d. MRI diagnosis: Normal meal challenge response. No mesenteric ischemia.
</t>
        </r>
      </text>
    </comment>
    <comment ref="R32" authorId="0" shapeId="0">
      <text>
        <r>
          <rPr>
            <b/>
            <sz val="9"/>
            <color indexed="81"/>
            <rFont val="Tahoma"/>
            <family val="2"/>
          </rPr>
          <t>Grant Roberts:</t>
        </r>
        <r>
          <rPr>
            <sz val="9"/>
            <color indexed="81"/>
            <rFont val="Tahoma"/>
            <family val="2"/>
          </rPr>
          <t xml:space="preserve">
c. Indication for MRI: Mesenteric artery stenosis on CTA
d. MRI diagnosis: Normal meal challenge response. No mesenteric ischemia.
</t>
        </r>
      </text>
    </comment>
    <comment ref="R37" authorId="0" shapeId="0">
      <text>
        <r>
          <rPr>
            <b/>
            <sz val="9"/>
            <color indexed="81"/>
            <rFont val="Tahoma"/>
            <family val="2"/>
          </rPr>
          <t>Grant Roberts:</t>
        </r>
        <r>
          <rPr>
            <sz val="9"/>
            <color indexed="81"/>
            <rFont val="Tahoma"/>
            <family val="2"/>
          </rPr>
          <t xml:space="preserve">
c. Indication for MRI: abdominal pain after meal (after median arcuate ligament release)
d. MRI diagnosis: Normal meal challenge response. No mesenteric ischemia. 
e. Clinical notes: Median arcuate ligament release. Normal celiac after repair. No further follow-up.
</t>
        </r>
      </text>
    </comment>
  </commentList>
</comments>
</file>

<file path=xl/comments2.xml><?xml version="1.0" encoding="utf-8"?>
<comments xmlns="http://schemas.openxmlformats.org/spreadsheetml/2006/main">
  <authors>
    <author>Grant Roberts</author>
  </authors>
  <commentList>
    <comment ref="R2" authorId="0" shapeId="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Symptoms not felt to be related to narrowing of celiac artery.
</t>
        </r>
      </text>
    </comment>
    <comment ref="R7" authorId="0" shapeId="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Asymptomatic. No intervention of celiac stenosis.
</t>
        </r>
      </text>
    </comment>
    <comment ref="R12" authorId="0" shapeId="0">
      <text>
        <r>
          <rPr>
            <b/>
            <sz val="9"/>
            <color indexed="81"/>
            <rFont val="Tahoma"/>
            <family val="2"/>
          </rPr>
          <t>Grant Roberts:</t>
        </r>
        <r>
          <rPr>
            <sz val="9"/>
            <color indexed="81"/>
            <rFont val="Tahoma"/>
            <family val="2"/>
          </rPr>
          <t xml:space="preserve">
d. MRI diagnosis: Normal meal challenge response. No mesenteric ischemia. Narrowing of celiac artery.
e. Clinical notes: Not yet treated.
</t>
        </r>
      </text>
    </comment>
  </commentList>
</comments>
</file>

<file path=xl/comments3.xml><?xml version="1.0" encoding="utf-8"?>
<comments xmlns="http://schemas.openxmlformats.org/spreadsheetml/2006/main">
  <authors>
    <author>Grant Roberts</author>
  </authors>
  <commentList>
    <comment ref="R2" authorId="0" shapeId="0">
      <text>
        <r>
          <rPr>
            <b/>
            <sz val="9"/>
            <color indexed="81"/>
            <rFont val="Tahoma"/>
            <family val="2"/>
          </rPr>
          <t>Grant Roberts:</t>
        </r>
        <r>
          <rPr>
            <sz val="9"/>
            <color indexed="81"/>
            <rFont val="Tahoma"/>
            <family val="2"/>
          </rPr>
          <t xml:space="preserve">
d. MRI diagnosis: Abnormal meal challenge consistent with mesenteric ischemia. Occlusion celiac and superior mesenteric artery with collateral flow from inferior mesenteric artery.
e. Clinical notes: The patient continues have 2 options. We could prophylactically go in and endarterectomize the aorta in that segment and reimplant the IMA and at that same operation then run a bypass graft to the SMA. Or we can wait until she develops symptoms. The patient is not inclined to undergo proactive arterial care at this time and our current strategy of continuing monitoring her on a regular basis has so far been unsuccessful. Our current plan, therefore, is to bring her back in a year and repeat the MRA, to watch and use PC Viper technique at that time. The patient understands that should she develop symptoms of postprandial pain or any gastrointestinal upset that she is to let us know immediately. Thank you.
</t>
        </r>
      </text>
    </comment>
    <comment ref="R7" authorId="0" shapeId="0">
      <text>
        <r>
          <rPr>
            <b/>
            <sz val="9"/>
            <color indexed="81"/>
            <rFont val="Tahoma"/>
            <family val="2"/>
          </rPr>
          <t>Grant Roberts:</t>
        </r>
        <r>
          <rPr>
            <sz val="9"/>
            <color indexed="81"/>
            <rFont val="Tahoma"/>
            <family val="2"/>
          </rPr>
          <t xml:space="preserve">
d. MRI diagnosis: Abnormal meal challenge consistent with mesenteric ischemia. Celiac and superior mesenteric artery stenosis.
e. Clinical notes: Patient underwent stenting of celiac and superior mesenteric arteries with resolution of symptoms.
</t>
        </r>
      </text>
    </comment>
    <comment ref="R12" authorId="0" shapeId="0">
      <text>
        <r>
          <rPr>
            <b/>
            <sz val="9"/>
            <color indexed="81"/>
            <rFont val="Tahoma"/>
            <family val="2"/>
          </rPr>
          <t>Grant Roberts:</t>
        </r>
        <r>
          <rPr>
            <sz val="9"/>
            <color indexed="81"/>
            <rFont val="Tahoma"/>
            <family val="2"/>
          </rPr>
          <t xml:space="preserve">
c. Indication for MRI: abdominal pain after meal, weight loss
d. MRI diagnosis: Abnormal meal challenge consistent with mesenteric ischemia. Also has superior mesenteric artery syndrome (narrow angle between superior mesenteric artery and aorta).
</t>
        </r>
      </text>
    </comment>
    <comment ref="R17" authorId="0" shapeId="0">
      <text>
        <r>
          <rPr>
            <b/>
            <sz val="9"/>
            <color indexed="81"/>
            <rFont val="Tahoma"/>
            <family val="2"/>
          </rPr>
          <t>Grant Roberts:</t>
        </r>
        <r>
          <rPr>
            <sz val="9"/>
            <color indexed="81"/>
            <rFont val="Tahoma"/>
            <family val="2"/>
          </rPr>
          <t xml:space="preserve">
c. Indication for MRI: abdominal pain after meal, superior mesenteric and celiac artery stenosis on CTA
d. MRI diagnosis: Abnormal meal challenge consistent with mesenteric ischemia. Severe stenosis of SMA.
e. Clinical notes: Underwent SMA endarterectomy. Symptoms resolved.
</t>
        </r>
      </text>
    </comment>
    <comment ref="R22" authorId="0" shapeId="0">
      <text>
        <r>
          <rPr>
            <b/>
            <sz val="9"/>
            <color indexed="81"/>
            <rFont val="Tahoma"/>
            <family val="2"/>
          </rPr>
          <t>Grant Roberts:</t>
        </r>
        <r>
          <rPr>
            <sz val="9"/>
            <color indexed="81"/>
            <rFont val="Tahoma"/>
            <family val="2"/>
          </rPr>
          <t xml:space="preserve">
c. Indication for MRI: Descending aorta dissection, abdominal pain, nausea.
d. MRI diagnosis: Abnormal meal challenge consistent with mesenteric ischemia. 
e. Clinical notes: No treatment.
</t>
        </r>
      </text>
    </comment>
    <comment ref="R27" authorId="0" shapeId="0">
      <text>
        <r>
          <rPr>
            <b/>
            <sz val="9"/>
            <color indexed="81"/>
            <rFont val="Tahoma"/>
            <family val="2"/>
          </rPr>
          <t>Grant Roberts:</t>
        </r>
        <r>
          <rPr>
            <sz val="9"/>
            <color indexed="81"/>
            <rFont val="Tahoma"/>
            <family val="2"/>
          </rPr>
          <t xml:space="preserve">
c. Indication for MRI: Superior mesenteric artery occlusion, repaired aortic coarctation, thoracoabdominal aorta aneurysm repair
d. MRI diagnosis: Widely patient reimplanted celiac axis and IMA and occluded superior mesenteric artery with collateral circulation to the SMA distribution via an arc of Riolan and the gastroduodenal artery. Celiac and splenic artery flow now remain unchanged following meal challenge.There is no longer evidence of splenic artery 'steal' from the celiac circulation as on the previous study. The 25% increase in SMA flow after meal challenge is accounted for by increased flow through the arc of Riolan. SMV flow increases approximately 50% following meal challenge, which is less than what would be expected normally. 
</t>
        </r>
      </text>
    </comment>
    <comment ref="R32" authorId="0" shapeId="0">
      <text>
        <r>
          <rPr>
            <b/>
            <sz val="9"/>
            <color indexed="81"/>
            <rFont val="Tahoma"/>
            <family val="2"/>
          </rPr>
          <t>Grant Roberts:</t>
        </r>
        <r>
          <rPr>
            <sz val="9"/>
            <color indexed="81"/>
            <rFont val="Tahoma"/>
            <family val="2"/>
          </rPr>
          <t xml:space="preserve">
c. Indication for MRI: abdominal pain, weight loss, Takayasu arteritis
d. MRI diagnosis: Normal meal challenge response. No mesenteric ischemia. Narrowing of celiac artery.
e. Clinical notes: Diagnosed with median arcuate ligament syndrome. Underwent median arcuate ligament release. Symptoms resolved.
</t>
        </r>
      </text>
    </comment>
    <comment ref="R37" authorId="0" shapeId="0">
      <text>
        <r>
          <rPr>
            <b/>
            <sz val="9"/>
            <color indexed="81"/>
            <rFont val="Tahoma"/>
            <family val="2"/>
          </rPr>
          <t>Grant Roberts:</t>
        </r>
        <r>
          <rPr>
            <sz val="9"/>
            <color indexed="81"/>
            <rFont val="Tahoma"/>
            <family val="2"/>
          </rPr>
          <t xml:space="preserve">
c. Indication for MRI: abdominal pain, weight loss, Takayasu arteritis
d. MRI diagnosis: Normal meal challenge response. No mesenteric ischemia. Narrowing of celiac artery.
e. Clinical notes: Diagnosed with median arcuate ligament syndrome. Underwent median arcuate ligament release. Symptoms resolved.
</t>
        </r>
      </text>
    </comment>
    <comment ref="R45" authorId="0" shapeId="0">
      <text>
        <r>
          <rPr>
            <b/>
            <sz val="9"/>
            <color indexed="81"/>
            <rFont val="Tahoma"/>
            <family val="2"/>
          </rPr>
          <t>Grant Roberts:</t>
        </r>
        <r>
          <rPr>
            <sz val="9"/>
            <color indexed="81"/>
            <rFont val="Tahoma"/>
            <family val="2"/>
          </rPr>
          <t xml:space="preserve">
c. Indication for MRI: abdominal pain
d. MRI diagnosis: Normal meal challenge response. Median arcuate ligament compression of celiac artery.
</t>
        </r>
      </text>
    </comment>
    <comment ref="R50" authorId="0" shapeId="0">
      <text>
        <r>
          <rPr>
            <b/>
            <sz val="9"/>
            <color indexed="81"/>
            <rFont val="Tahoma"/>
            <family val="2"/>
          </rPr>
          <t>Grant Roberts:</t>
        </r>
        <r>
          <rPr>
            <sz val="9"/>
            <color indexed="81"/>
            <rFont val="Tahoma"/>
            <family val="2"/>
          </rPr>
          <t xml:space="preserve">
c. Indication for MRI: abdominal pain after meal
d. MRI diagnosis: Normal meal challenge response. No mesenteric ischemia. Median arcuate ligament compression during breathing.
</t>
        </r>
      </text>
    </comment>
  </commentList>
</comments>
</file>

<file path=xl/sharedStrings.xml><?xml version="1.0" encoding="utf-8"?>
<sst xmlns="http://schemas.openxmlformats.org/spreadsheetml/2006/main" count="1405" uniqueCount="259">
  <si>
    <t>clin_MCH_0209_Pre</t>
  </si>
  <si>
    <t>clin_MCH_0209_Post</t>
  </si>
  <si>
    <t>Clin_MCH_0612_Pre</t>
  </si>
  <si>
    <t>Clin_MCH_0612_Post</t>
  </si>
  <si>
    <t>120328_MCH_Pre</t>
  </si>
  <si>
    <t>120328_MCH_Post</t>
  </si>
  <si>
    <t>120605_MCH_Pre</t>
  </si>
  <si>
    <t>120710_MCH_Pre</t>
  </si>
  <si>
    <t>120813_MCH_Pre</t>
  </si>
  <si>
    <t>121019_MCH_Pre</t>
  </si>
  <si>
    <t>121026_MCH_Pre</t>
  </si>
  <si>
    <t>Clinical_120425_Pre</t>
  </si>
  <si>
    <t>PHTN 7.8_Pre</t>
  </si>
  <si>
    <t>120605_MCH_Post</t>
  </si>
  <si>
    <t>120710_MCH_Post</t>
  </si>
  <si>
    <t>120813_MCH_Post</t>
  </si>
  <si>
    <t>121019_MCH_Post</t>
  </si>
  <si>
    <t>121026_MCH_Post</t>
  </si>
  <si>
    <t>Clinical_120425_Post</t>
  </si>
  <si>
    <t>PHTN 7.8_Post</t>
  </si>
  <si>
    <t>mch_0710_Post</t>
  </si>
  <si>
    <t>clin_mch_1111_Post</t>
  </si>
  <si>
    <t>clin_mch_042214_Post</t>
  </si>
  <si>
    <t>MCH_010313_Post</t>
  </si>
  <si>
    <t>mch_032715_Post</t>
  </si>
  <si>
    <t>MCH_041613_Post</t>
  </si>
  <si>
    <t>MCH_101013_Post</t>
  </si>
  <si>
    <t>MCH_101117_Post</t>
  </si>
  <si>
    <t>MCH_112715_Post</t>
  </si>
  <si>
    <t>MCH_170317_Post</t>
  </si>
  <si>
    <t>mch0614_Post</t>
  </si>
  <si>
    <t>MCH030717_Post</t>
  </si>
  <si>
    <t>mch100416_Post</t>
  </si>
  <si>
    <t>MCH160804_Post</t>
  </si>
  <si>
    <t>clin_mch_1111_Pre</t>
  </si>
  <si>
    <t>clin_mch_042214_Pre</t>
  </si>
  <si>
    <t>mch_0710_Pre</t>
  </si>
  <si>
    <t>MCH_010313_Pre</t>
  </si>
  <si>
    <t>mch_032715_Pre</t>
  </si>
  <si>
    <t>MCH_041613_Pre</t>
  </si>
  <si>
    <t>MCH_101013_Pre</t>
  </si>
  <si>
    <t>MCH_101117_Pre</t>
  </si>
  <si>
    <t>MCH_112715_Pre</t>
  </si>
  <si>
    <t>MCH_170317_Pre</t>
  </si>
  <si>
    <t>MCH_07082013_Pre</t>
  </si>
  <si>
    <t>mch0614_Pre</t>
  </si>
  <si>
    <t>MCH030717_Pre</t>
  </si>
  <si>
    <t>mch100416_Pre</t>
  </si>
  <si>
    <t>MCH160804_Pre</t>
  </si>
  <si>
    <t>arterial_loss (mL/cycle)</t>
  </si>
  <si>
    <t>calc_art_loss</t>
  </si>
  <si>
    <t>true_PV_flow</t>
  </si>
  <si>
    <t>calc_PV_flow</t>
  </si>
  <si>
    <t>err_arterial(%)</t>
  </si>
  <si>
    <t>err_venous(%)</t>
  </si>
  <si>
    <t>Notes</t>
  </si>
  <si>
    <t>Projection Error (skipshot)</t>
  </si>
  <si>
    <t>SCAo</t>
  </si>
  <si>
    <t>IRAo</t>
  </si>
  <si>
    <t>LRA</t>
  </si>
  <si>
    <t>RRA</t>
  </si>
  <si>
    <t>SMA</t>
  </si>
  <si>
    <t>CA</t>
  </si>
  <si>
    <t>SMV</t>
  </si>
  <si>
    <t>SV</t>
  </si>
  <si>
    <t>PV</t>
  </si>
  <si>
    <t>Percent from Primary Branch</t>
  </si>
  <si>
    <t>Percent to Primary Branch</t>
  </si>
  <si>
    <t>Post-prandial Change (%)</t>
  </si>
  <si>
    <t>Too Noisy</t>
  </si>
  <si>
    <t>Too noisy</t>
  </si>
  <si>
    <t>Correct data not in dataflow2</t>
  </si>
  <si>
    <t>clin_mch_072116_Pre</t>
  </si>
  <si>
    <t>Case File</t>
  </si>
  <si>
    <t>130503_E5725_S600</t>
  </si>
  <si>
    <t>130503_E5725_S900</t>
  </si>
  <si>
    <t>130517_E5823_S1100</t>
  </si>
  <si>
    <t>130517_E5823_S1400</t>
  </si>
  <si>
    <t>130531_E5893_S900</t>
  </si>
  <si>
    <t>130531_E5893_S1200</t>
  </si>
  <si>
    <t>Case Name</t>
  </si>
  <si>
    <t>Average Pre</t>
  </si>
  <si>
    <t>Average (Pre-Meal)</t>
  </si>
  <si>
    <t>Average (Post-Meal)</t>
  </si>
  <si>
    <t>Average Post</t>
  </si>
  <si>
    <t>STD Pre</t>
  </si>
  <si>
    <t>STD (Pre-meal)</t>
  </si>
  <si>
    <t>STD (Post-meal)</t>
  </si>
  <si>
    <t>STD Post</t>
  </si>
  <si>
    <t>Avg % Change</t>
  </si>
  <si>
    <t>The SCAo was not visualized in the FOV for the post images. The value was calculated retrospectively by adding the flow from the CA and the flow from a plane immediately below CA.</t>
  </si>
  <si>
    <t>The CA was not visualized on this set of images. The magnitude images and velocity images were examined and the CA was not present in either.</t>
  </si>
  <si>
    <t>This patient does not have an IRAo per Dr. Francois. The RRA is also not visualized. High arterial error is due to the absence of these vessels.</t>
  </si>
  <si>
    <t>Patient has severe portal hypertension. CA was poorly visualized but SA and CHA were well visualized. These values were used to retroscpectively calculate CA flow. Note also the reverse flow in the SV. High arterial error in pre is due to low flow values.</t>
  </si>
  <si>
    <t>IRAo is gone (possibly due to surgery?)</t>
  </si>
  <si>
    <t>RRA not visualized.</t>
  </si>
  <si>
    <t>RRA was not visualized on pre-images. CA was not visualized on post-images. CHA and SA were added together to retrospectively calculate flow in CA. NOT ENTIRELY SURE IF THESE ARE EVEN SAME PATIENT</t>
  </si>
  <si>
    <t>130510_E5777_S200</t>
  </si>
  <si>
    <t>130510_E5777_S300</t>
  </si>
  <si>
    <t>130510_E5776_S1100</t>
  </si>
  <si>
    <t>130625_E6029_S800</t>
  </si>
  <si>
    <t>130625_E6029_S1100</t>
  </si>
  <si>
    <t>130708_E6079_S800</t>
  </si>
  <si>
    <t>130715_E6116_S800</t>
  </si>
  <si>
    <t>130715_E6116_S1100</t>
  </si>
  <si>
    <t>130708_E6079_S900</t>
  </si>
  <si>
    <t>IRAo was not visualized on Ensight. The lowest position a plane could be placed was b/w LRA and RRA. The flow values from this plane will be added to the value of LRA (inferior to plane) to approximate IRAo values</t>
  </si>
  <si>
    <t>Reconstruction error with the post-prandial. Since I evaluated the pre-prandial (breakfast), I will evaluate the second pre-prandial to show reliability.</t>
  </si>
  <si>
    <t>Pulsatility Index</t>
  </si>
  <si>
    <t>Resistance Index</t>
  </si>
  <si>
    <t>clin_mch_070314</t>
  </si>
  <si>
    <t>clin_mch_050614</t>
  </si>
  <si>
    <t>Average % Change</t>
  </si>
  <si>
    <t>STD % Change</t>
  </si>
  <si>
    <t>STD Error (of Average % Change)</t>
  </si>
  <si>
    <t>arterial loss pre</t>
  </si>
  <si>
    <t>arterial lost post</t>
  </si>
  <si>
    <t>SCAo pre</t>
  </si>
  <si>
    <t>IRAo pre</t>
  </si>
  <si>
    <t>LRA pre</t>
  </si>
  <si>
    <t>RRA pre</t>
  </si>
  <si>
    <t>SMA pre</t>
  </si>
  <si>
    <t>CA pre</t>
  </si>
  <si>
    <t>SMV pre</t>
  </si>
  <si>
    <t>SV pre</t>
  </si>
  <si>
    <t>PV pre</t>
  </si>
  <si>
    <t>SCAo post</t>
  </si>
  <si>
    <t>IRAo post</t>
  </si>
  <si>
    <t>LRA post</t>
  </si>
  <si>
    <t>RRA post</t>
  </si>
  <si>
    <t>SMA post</t>
  </si>
  <si>
    <t>CA post</t>
  </si>
  <si>
    <t>SMV post</t>
  </si>
  <si>
    <t>SV post</t>
  </si>
  <si>
    <t>PV post</t>
  </si>
  <si>
    <t>calc arterial pre</t>
  </si>
  <si>
    <t>true venous loss</t>
  </si>
  <si>
    <t>calc venous loss</t>
  </si>
  <si>
    <t>true venous loss pre</t>
  </si>
  <si>
    <t>calc venous loss pre</t>
  </si>
  <si>
    <t>calc arterial post</t>
  </si>
  <si>
    <t>true venous loss post</t>
  </si>
  <si>
    <t>calc venous loss post</t>
  </si>
  <si>
    <t>Standard Error</t>
  </si>
  <si>
    <t>Observations</t>
  </si>
  <si>
    <t>df</t>
  </si>
  <si>
    <t>t Stat</t>
  </si>
  <si>
    <t>t-Test: Paired Two Sample for Means</t>
  </si>
  <si>
    <t>Variable 1</t>
  </si>
  <si>
    <t>Variable 2</t>
  </si>
  <si>
    <t>Mean</t>
  </si>
  <si>
    <t>Variance</t>
  </si>
  <si>
    <t>Pearson Correlation</t>
  </si>
  <si>
    <t>Hypothesized Mean Difference</t>
  </si>
  <si>
    <t>P(T&lt;=t) one-tail</t>
  </si>
  <si>
    <t>t Critical one-tail</t>
  </si>
  <si>
    <t>P(T&lt;=t) two-tail</t>
  </si>
  <si>
    <t>t Critical two-tail</t>
  </si>
  <si>
    <t>alpha</t>
  </si>
  <si>
    <t>CONTROLS</t>
  </si>
  <si>
    <t>ISCHEMIA</t>
  </si>
  <si>
    <t>PRE-POST CONTROLS</t>
  </si>
  <si>
    <t>PRE-POST ISCHEMIA</t>
  </si>
  <si>
    <t>calc arterial</t>
  </si>
  <si>
    <t xml:space="preserve">SV </t>
  </si>
  <si>
    <t xml:space="preserve">PV </t>
  </si>
  <si>
    <t>arterial loss</t>
  </si>
  <si>
    <t>t-Test: Two-Sample Assuming Equal Variances</t>
  </si>
  <si>
    <t>Pooled Variance</t>
  </si>
  <si>
    <t>Column1</t>
  </si>
  <si>
    <t>Median</t>
  </si>
  <si>
    <t>Mode</t>
  </si>
  <si>
    <t>Standard Deviation</t>
  </si>
  <si>
    <t>Sample Variance</t>
  </si>
  <si>
    <t>Kurtosis</t>
  </si>
  <si>
    <t>Skewness</t>
  </si>
  <si>
    <t>Range</t>
  </si>
  <si>
    <t>Minimum</t>
  </si>
  <si>
    <t>Maximum</t>
  </si>
  <si>
    <t>Sum</t>
  </si>
  <si>
    <t>Count</t>
  </si>
  <si>
    <t>Confidence Level(95.0%)</t>
  </si>
  <si>
    <t>AVERAGE</t>
  </si>
  <si>
    <t xml:space="preserve">PRE-POST DATA SET </t>
  </si>
  <si>
    <t>AVERAGE DIFFERENCE</t>
  </si>
  <si>
    <t>EFFECT SIZE</t>
  </si>
  <si>
    <t>STDEV</t>
  </si>
  <si>
    <t>Descending aortic dissection</t>
  </si>
  <si>
    <t>Clinical notes</t>
  </si>
  <si>
    <t>Evaluation Notes</t>
  </si>
  <si>
    <t>Post ISMRM analysis</t>
  </si>
  <si>
    <t>MCH10_121106_Pre</t>
  </si>
  <si>
    <t>MCH10_121106_Post</t>
  </si>
  <si>
    <t>MCH13_130418_Pre</t>
  </si>
  <si>
    <t>MCH13_130418_Post</t>
  </si>
  <si>
    <t>MCH14_130424_Pre</t>
  </si>
  <si>
    <t>MCH14_130424_Post</t>
  </si>
  <si>
    <t>MCH_07082013_Post</t>
  </si>
  <si>
    <t>clin_mch_050614_Pre</t>
  </si>
  <si>
    <t>clin_mch_050614_Post</t>
  </si>
  <si>
    <t>Median Arcuate Ligament Compression. Not diagnosed as MALS or Ischemia.</t>
  </si>
  <si>
    <t>clin_mch_072116_Post</t>
  </si>
  <si>
    <t>Unknown Diagnoses</t>
  </si>
  <si>
    <t>MCH2_111115_Pre</t>
  </si>
  <si>
    <t>MCH2_111115_Post</t>
  </si>
  <si>
    <t>MCH3_111201_Pre</t>
  </si>
  <si>
    <t>MCH3_111201_Post</t>
  </si>
  <si>
    <t>MCH5_120327_Pre</t>
  </si>
  <si>
    <t>MCH5_120327_Post</t>
  </si>
  <si>
    <t>MCH6_120423_Pre</t>
  </si>
  <si>
    <t>MCH6_120423_Post</t>
  </si>
  <si>
    <t>MCH7_120601_Pre</t>
  </si>
  <si>
    <t>MCH7_120601_Post</t>
  </si>
  <si>
    <t>MCH11_121126_Pre</t>
  </si>
  <si>
    <t>MCH11_121126_Post</t>
  </si>
  <si>
    <t>MCH12_121217_Pre</t>
  </si>
  <si>
    <t>MCH12_121217_Post</t>
  </si>
  <si>
    <t>Clinical_053012_Pre</t>
  </si>
  <si>
    <t>Clinical_053012_Post</t>
  </si>
  <si>
    <t>BEN_Pre</t>
  </si>
  <si>
    <t>BEN_Post</t>
  </si>
  <si>
    <t>Reconstruction Error</t>
  </si>
  <si>
    <t>MCH4_120315_Pre</t>
  </si>
  <si>
    <t>MCH4_120315_Post</t>
  </si>
  <si>
    <t>MCH8_120702_Pre</t>
  </si>
  <si>
    <t>MCH8_120702_Post</t>
  </si>
  <si>
    <t>MCH9_121105_Pre</t>
  </si>
  <si>
    <t>MCH9_121105_Post</t>
  </si>
  <si>
    <t>LRA could not be visualized.</t>
  </si>
  <si>
    <t>Beautiful Case</t>
  </si>
  <si>
    <t>Venous system poorly visualized</t>
  </si>
  <si>
    <t>SV could not be visualized well.</t>
  </si>
  <si>
    <t>IRAo is not visualized well on pre-prandial images. The velocity values as seen in the Freiburg tool are highly unusual. High noise values are believed to contribute to erroneous flow.</t>
  </si>
  <si>
    <t>clin_mch_070314_Pre</t>
  </si>
  <si>
    <t>clin_mch_070314_Post</t>
  </si>
  <si>
    <t>Patient was diagnosed with MALS originally. This scan was done after MALS surgery.</t>
  </si>
  <si>
    <t>PRE</t>
  </si>
  <si>
    <t>Patient S300 was done by accident. There was no preprandial data. Both scans were done post prandial. The flow values were fairly stable. This may help show reliability.</t>
  </si>
  <si>
    <t>POST</t>
  </si>
  <si>
    <t>DIFF</t>
  </si>
  <si>
    <t>MALS-ISCHEMIA</t>
  </si>
  <si>
    <t>NEGATIVE DIAGNOSIS</t>
  </si>
  <si>
    <t>AVG</t>
  </si>
  <si>
    <t>T-TEST</t>
  </si>
  <si>
    <t>CONTROL-ISCHEMIA/MALS</t>
  </si>
  <si>
    <t>CONTROL-ATHEROSCLEROSIS</t>
  </si>
  <si>
    <t>CONTROL-NEGATIVE DIAGNOSIS</t>
  </si>
  <si>
    <t>COUNT</t>
  </si>
  <si>
    <t>MCH1_111114_Pre</t>
  </si>
  <si>
    <t>Does not exist</t>
  </si>
  <si>
    <t>Time values were off by 10.</t>
  </si>
  <si>
    <t>MCH1_111114_Post</t>
  </si>
  <si>
    <t>CA values were approximated by adding the gastric artery and the splenic artery, direct branches off of the CA.</t>
  </si>
  <si>
    <t>Very noisy images</t>
  </si>
  <si>
    <t>Could not visualize venous system</t>
  </si>
  <si>
    <t>mc180511_Pre</t>
  </si>
  <si>
    <t>mc180511_Post</t>
  </si>
  <si>
    <t>RRA not visualized. Earlier version of Clinical 120425 above.</t>
  </si>
  <si>
    <t>RRA not visualized. Later scan of 120710_MCH 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</si>
</sst>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5" x14ac:knownFonts="1">
    <font>
      <sz val="11"/>
      <color theme="1"/>
      <name val="Calibri"/>
      <family val="2"/>
      <scheme val="minor"/>
    </font>
    <font>
      <sz val="11"/>
      <color theme="1"/>
      <name val="Calibri"/>
      <family val="2"/>
      <scheme val="minor"/>
    </font>
    <font>
      <sz val="11"/>
      <color rgb="FF9C0006"/>
      <name val="Calibri"/>
      <family val="2"/>
      <scheme val="minor"/>
    </font>
    <font>
      <sz val="11"/>
      <color rgb="FF9C6500"/>
      <name val="Calibri"/>
      <family val="2"/>
      <scheme val="minor"/>
    </font>
    <font>
      <b/>
      <i/>
      <sz val="11"/>
      <color theme="1"/>
      <name val="Calibri"/>
      <family val="2"/>
      <scheme val="minor"/>
    </font>
    <font>
      <sz val="11"/>
      <color rgb="FF006100"/>
      <name val="Calibri"/>
      <family val="2"/>
      <scheme val="minor"/>
    </font>
    <font>
      <i/>
      <sz val="11"/>
      <color rgb="FF7F7F7F"/>
      <name val="Calibri"/>
      <family val="2"/>
      <scheme val="minor"/>
    </font>
    <font>
      <b/>
      <sz val="11"/>
      <color theme="1"/>
      <name val="Calibri"/>
      <family val="2"/>
      <scheme val="minor"/>
    </font>
    <font>
      <b/>
      <sz val="11"/>
      <color theme="0"/>
      <name val="Calibri"/>
      <family val="2"/>
      <scheme val="minor"/>
    </font>
    <font>
      <i/>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sz val="12"/>
      <color theme="1"/>
      <name val="Calibri"/>
      <family val="2"/>
      <scheme val="minor"/>
    </font>
    <font>
      <b/>
      <sz val="11"/>
      <color rgb="FFFA7D00"/>
      <name val="Calibri"/>
      <family val="2"/>
      <scheme val="minor"/>
    </font>
  </fonts>
  <fills count="9">
    <fill>
      <patternFill patternType="none"/>
    </fill>
    <fill>
      <patternFill patternType="gray125"/>
    </fill>
    <fill>
      <patternFill patternType="solid">
        <fgColor rgb="FFFFC7CE"/>
      </patternFill>
    </fill>
    <fill>
      <patternFill patternType="solid">
        <fgColor rgb="FFFFEB9C"/>
      </patternFill>
    </fill>
    <fill>
      <patternFill patternType="solid">
        <fgColor rgb="FFFFFFCC"/>
      </patternFill>
    </fill>
    <fill>
      <patternFill patternType="solid">
        <fgColor rgb="FFC6EFCE"/>
      </patternFill>
    </fill>
    <fill>
      <patternFill patternType="solid">
        <fgColor rgb="FFA5A5A5"/>
      </patternFill>
    </fill>
    <fill>
      <patternFill patternType="solid">
        <fgColor theme="0" tint="-0.249977111117893"/>
        <bgColor indexed="64"/>
      </patternFill>
    </fill>
    <fill>
      <patternFill patternType="solid">
        <fgColor rgb="FFF2F2F2"/>
      </patternFill>
    </fill>
  </fills>
  <borders count="52">
    <border>
      <left/>
      <right/>
      <top/>
      <bottom/>
      <diagonal/>
    </border>
    <border>
      <left style="thin">
        <color rgb="FFB2B2B2"/>
      </left>
      <right style="thin">
        <color rgb="FFB2B2B2"/>
      </right>
      <top style="thin">
        <color rgb="FFB2B2B2"/>
      </top>
      <bottom style="thin">
        <color rgb="FFB2B2B2"/>
      </bottom>
      <diagonal/>
    </border>
    <border>
      <left/>
      <right/>
      <top/>
      <bottom style="medium">
        <color auto="1"/>
      </bottom>
      <diagonal/>
    </border>
    <border>
      <left/>
      <right style="medium">
        <color auto="1"/>
      </right>
      <top/>
      <bottom style="medium">
        <color auto="1"/>
      </bottom>
      <diagonal/>
    </border>
    <border>
      <left/>
      <right style="medium">
        <color auto="1"/>
      </right>
      <top/>
      <bottom/>
      <diagonal/>
    </border>
    <border>
      <left/>
      <right style="medium">
        <color auto="1"/>
      </right>
      <top/>
      <bottom style="thin">
        <color auto="1"/>
      </bottom>
      <diagonal/>
    </border>
    <border>
      <left/>
      <right style="thin">
        <color rgb="FFB2B2B2"/>
      </right>
      <top style="thin">
        <color rgb="FFB2B2B2"/>
      </top>
      <bottom style="thin">
        <color rgb="FFB2B2B2"/>
      </bottom>
      <diagonal/>
    </border>
    <border>
      <left/>
      <right/>
      <top/>
      <bottom style="double">
        <color auto="1"/>
      </bottom>
      <diagonal/>
    </border>
    <border>
      <left/>
      <right style="medium">
        <color auto="1"/>
      </right>
      <top/>
      <bottom style="double">
        <color auto="1"/>
      </bottom>
      <diagonal/>
    </border>
    <border>
      <left style="medium">
        <color auto="1"/>
      </left>
      <right style="medium">
        <color indexed="64"/>
      </right>
      <top/>
      <bottom style="medium">
        <color indexed="64"/>
      </bottom>
      <diagonal/>
    </border>
    <border>
      <left style="medium">
        <color auto="1"/>
      </left>
      <right style="medium">
        <color indexed="64"/>
      </right>
      <top/>
      <bottom style="double">
        <color auto="1"/>
      </bottom>
      <diagonal/>
    </border>
    <border>
      <left style="medium">
        <color auto="1"/>
      </left>
      <right style="medium">
        <color indexed="64"/>
      </right>
      <top/>
      <bottom/>
      <diagonal/>
    </border>
    <border>
      <left/>
      <right style="medium">
        <color indexed="64"/>
      </right>
      <top style="medium">
        <color auto="1"/>
      </top>
      <bottom/>
      <diagonal/>
    </border>
    <border>
      <left style="medium">
        <color auto="1"/>
      </left>
      <right style="medium">
        <color indexed="64"/>
      </right>
      <top style="medium">
        <color indexed="64"/>
      </top>
      <bottom style="thin">
        <color rgb="FFB2B2B2"/>
      </bottom>
      <diagonal/>
    </border>
    <border>
      <left style="medium">
        <color auto="1"/>
      </left>
      <right style="medium">
        <color indexed="64"/>
      </right>
      <top style="thin">
        <color rgb="FFB2B2B2"/>
      </top>
      <bottom style="thin">
        <color rgb="FFB2B2B2"/>
      </bottom>
      <diagonal/>
    </border>
    <border>
      <left style="medium">
        <color auto="1"/>
      </left>
      <right style="medium">
        <color indexed="64"/>
      </right>
      <top style="thin">
        <color rgb="FFB2B2B2"/>
      </top>
      <bottom style="medium">
        <color indexed="64"/>
      </bottom>
      <diagonal/>
    </border>
    <border>
      <left style="thin">
        <color rgb="FFB2B2B2"/>
      </left>
      <right style="medium">
        <color indexed="64"/>
      </right>
      <top style="medium">
        <color auto="1"/>
      </top>
      <bottom style="thin">
        <color rgb="FFB2B2B2"/>
      </bottom>
      <diagonal/>
    </border>
    <border>
      <left style="medium">
        <color auto="1"/>
      </left>
      <right style="medium">
        <color indexed="64"/>
      </right>
      <top style="medium">
        <color indexed="64"/>
      </top>
      <bottom/>
      <diagonal/>
    </border>
    <border>
      <left style="thin">
        <color rgb="FFB2B2B2"/>
      </left>
      <right style="medium">
        <color auto="1"/>
      </right>
      <top style="thin">
        <color rgb="FFB2B2B2"/>
      </top>
      <bottom style="medium">
        <color indexed="64"/>
      </bottom>
      <diagonal/>
    </border>
    <border>
      <left/>
      <right style="medium">
        <color indexed="64"/>
      </right>
      <top style="double">
        <color auto="1"/>
      </top>
      <bottom/>
      <diagonal/>
    </border>
    <border>
      <left style="medium">
        <color indexed="64"/>
      </left>
      <right/>
      <top/>
      <bottom/>
      <diagonal/>
    </border>
    <border>
      <left style="medium">
        <color indexed="64"/>
      </left>
      <right/>
      <top/>
      <bottom style="medium">
        <color indexed="64"/>
      </bottom>
      <diagonal/>
    </border>
    <border>
      <left style="double">
        <color rgb="FF3F3F3F"/>
      </left>
      <right style="double">
        <color rgb="FF3F3F3F"/>
      </right>
      <top style="double">
        <color rgb="FF3F3F3F"/>
      </top>
      <bottom style="double">
        <color rgb="FF3F3F3F"/>
      </bottom>
      <diagonal/>
    </border>
    <border>
      <left style="thin">
        <color rgb="FFB2B2B2"/>
      </left>
      <right style="medium">
        <color indexed="64"/>
      </right>
      <top style="thin">
        <color rgb="FFB2B2B2"/>
      </top>
      <bottom style="thin">
        <color rgb="FFB2B2B2"/>
      </bottom>
      <diagonal/>
    </border>
    <border>
      <left/>
      <right style="medium">
        <color indexed="64"/>
      </right>
      <top style="medium">
        <color auto="1"/>
      </top>
      <bottom style="medium">
        <color auto="1"/>
      </bottom>
      <diagonal/>
    </border>
    <border>
      <left style="medium">
        <color indexed="64"/>
      </left>
      <right style="medium">
        <color auto="1"/>
      </right>
      <top/>
      <bottom style="thin">
        <color auto="1"/>
      </bottom>
      <diagonal/>
    </border>
    <border>
      <left style="thin">
        <color rgb="FFB2B2B2"/>
      </left>
      <right style="thin">
        <color rgb="FFB2B2B2"/>
      </right>
      <top style="thin">
        <color rgb="FFB2B2B2"/>
      </top>
      <bottom style="medium">
        <color indexed="64"/>
      </bottom>
      <diagonal/>
    </border>
    <border>
      <left/>
      <right/>
      <top style="medium">
        <color auto="1"/>
      </top>
      <bottom/>
      <diagonal/>
    </border>
    <border>
      <left style="medium">
        <color auto="1"/>
      </left>
      <right/>
      <top/>
      <bottom style="double">
        <color indexed="64"/>
      </bottom>
      <diagonal/>
    </border>
    <border>
      <left style="medium">
        <color auto="1"/>
      </left>
      <right/>
      <top style="medium">
        <color auto="1"/>
      </top>
      <bottom/>
      <diagonal/>
    </border>
    <border>
      <left style="medium">
        <color indexed="64"/>
      </left>
      <right/>
      <top style="medium">
        <color indexed="64"/>
      </top>
      <bottom style="medium">
        <color auto="1"/>
      </bottom>
      <diagonal/>
    </border>
    <border>
      <left/>
      <right/>
      <top style="medium">
        <color indexed="64"/>
      </top>
      <bottom style="medium">
        <color auto="1"/>
      </bottom>
      <diagonal/>
    </border>
    <border>
      <left/>
      <right/>
      <top style="medium">
        <color indexed="64"/>
      </top>
      <bottom style="thin">
        <color indexed="64"/>
      </bottom>
      <diagonal/>
    </border>
    <border>
      <left style="double">
        <color rgb="FF3F3F3F"/>
      </left>
      <right style="medium">
        <color indexed="64"/>
      </right>
      <top style="double">
        <color rgb="FF3F3F3F"/>
      </top>
      <bottom style="double">
        <color rgb="FF3F3F3F"/>
      </bottom>
      <diagonal/>
    </border>
    <border>
      <left style="medium">
        <color indexed="64"/>
      </left>
      <right style="double">
        <color rgb="FF3F3F3F"/>
      </right>
      <top style="medium">
        <color indexed="64"/>
      </top>
      <bottom style="double">
        <color rgb="FF3F3F3F"/>
      </bottom>
      <diagonal/>
    </border>
    <border>
      <left style="double">
        <color rgb="FF3F3F3F"/>
      </left>
      <right style="double">
        <color rgb="FF3F3F3F"/>
      </right>
      <top style="medium">
        <color indexed="64"/>
      </top>
      <bottom style="double">
        <color rgb="FF3F3F3F"/>
      </bottom>
      <diagonal/>
    </border>
    <border>
      <left style="double">
        <color rgb="FF3F3F3F"/>
      </left>
      <right style="medium">
        <color indexed="64"/>
      </right>
      <top style="medium">
        <color indexed="64"/>
      </top>
      <bottom style="double">
        <color rgb="FF3F3F3F"/>
      </bottom>
      <diagonal/>
    </border>
    <border>
      <left/>
      <right/>
      <top/>
      <bottom style="double">
        <color rgb="FF3F3F3F"/>
      </bottom>
      <diagonal/>
    </border>
    <border>
      <left style="thin">
        <color rgb="FFB2B2B2"/>
      </left>
      <right style="thin">
        <color rgb="FFB2B2B2"/>
      </right>
      <top/>
      <bottom style="thin">
        <color rgb="FFB2B2B2"/>
      </bottom>
      <diagonal/>
    </border>
    <border>
      <left/>
      <right style="thin">
        <color indexed="64"/>
      </right>
      <top/>
      <bottom style="medium">
        <color auto="1"/>
      </bottom>
      <diagonal/>
    </border>
    <border>
      <left/>
      <right style="thin">
        <color indexed="64"/>
      </right>
      <top/>
      <bottom style="double">
        <color auto="1"/>
      </bottom>
      <diagonal/>
    </border>
    <border>
      <left/>
      <right style="thin">
        <color indexed="64"/>
      </right>
      <top/>
      <bottom/>
      <diagonal/>
    </border>
    <border>
      <left style="thin">
        <color rgb="FFB2B2B2"/>
      </left>
      <right style="thin">
        <color indexed="64"/>
      </right>
      <top style="thin">
        <color rgb="FFB2B2B2"/>
      </top>
      <bottom style="thin">
        <color rgb="FFB2B2B2"/>
      </bottom>
      <diagonal/>
    </border>
    <border>
      <left/>
      <right style="thin">
        <color indexed="64"/>
      </right>
      <top style="medium">
        <color auto="1"/>
      </top>
      <bottom/>
      <diagonal/>
    </border>
    <border>
      <left style="thin">
        <color rgb="FFB2B2B2"/>
      </left>
      <right style="thin">
        <color indexed="64"/>
      </right>
      <top style="medium">
        <color auto="1"/>
      </top>
      <bottom style="thin">
        <color rgb="FFB2B2B2"/>
      </bottom>
      <diagonal/>
    </border>
    <border>
      <left style="thin">
        <color rgb="FFB2B2B2"/>
      </left>
      <right/>
      <top style="thin">
        <color rgb="FFB2B2B2"/>
      </top>
      <bottom style="thin">
        <color rgb="FFB2B2B2"/>
      </bottom>
      <diagonal/>
    </border>
    <border>
      <left style="medium">
        <color auto="1"/>
      </left>
      <right style="thin">
        <color rgb="FFB2B2B2"/>
      </right>
      <top style="medium">
        <color indexed="64"/>
      </top>
      <bottom/>
      <diagonal/>
    </border>
    <border>
      <left style="medium">
        <color auto="1"/>
      </left>
      <right style="thin">
        <color rgb="FFB2B2B2"/>
      </right>
      <top/>
      <bottom/>
      <diagonal/>
    </border>
    <border>
      <left style="medium">
        <color auto="1"/>
      </left>
      <right style="thin">
        <color rgb="FFB2B2B2"/>
      </right>
      <top/>
      <bottom style="thin">
        <color rgb="FFB2B2B2"/>
      </bottom>
      <diagonal/>
    </border>
    <border>
      <left style="medium">
        <color auto="1"/>
      </left>
      <right style="thick">
        <color indexed="64"/>
      </right>
      <top/>
      <bottom/>
      <diagonal/>
    </border>
    <border>
      <left style="thin">
        <color rgb="FF7F7F7F"/>
      </left>
      <right style="thin">
        <color rgb="FF7F7F7F"/>
      </right>
      <top style="thin">
        <color rgb="FF7F7F7F"/>
      </top>
      <bottom style="thin">
        <color rgb="FF7F7F7F"/>
      </bottom>
      <diagonal/>
    </border>
    <border>
      <left/>
      <right style="thick">
        <color indexed="64"/>
      </right>
      <top/>
      <bottom/>
      <diagonal/>
    </border>
  </borders>
  <cellStyleXfs count="8">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1" applyNumberFormat="0" applyFont="0" applyAlignment="0" applyProtection="0"/>
    <xf numFmtId="0" fontId="5" fillId="5" borderId="0" applyNumberFormat="0" applyBorder="0" applyAlignment="0" applyProtection="0"/>
    <xf numFmtId="0" fontId="6" fillId="0" borderId="0" applyNumberFormat="0" applyFill="0" applyBorder="0" applyAlignment="0" applyProtection="0"/>
    <xf numFmtId="0" fontId="8" fillId="6" borderId="22" applyNumberFormat="0" applyAlignment="0" applyProtection="0"/>
    <xf numFmtId="0" fontId="14" fillId="8" borderId="50" applyNumberFormat="0" applyAlignment="0" applyProtection="0"/>
  </cellStyleXfs>
  <cellXfs count="253">
    <xf numFmtId="0" fontId="0" fillId="0" borderId="0" xfId="0"/>
    <xf numFmtId="0" fontId="0" fillId="4" borderId="1" xfId="3" applyFont="1"/>
    <xf numFmtId="164" fontId="0" fillId="0" borderId="0" xfId="0" applyNumberFormat="1"/>
    <xf numFmtId="164" fontId="2" fillId="2" borderId="0" xfId="1" applyNumberFormat="1"/>
    <xf numFmtId="164" fontId="3" fillId="3" borderId="0" xfId="2" applyNumberFormat="1"/>
    <xf numFmtId="164" fontId="0" fillId="4" borderId="1" xfId="3" applyNumberFormat="1" applyFont="1"/>
    <xf numFmtId="0" fontId="0" fillId="0" borderId="2" xfId="0" applyBorder="1"/>
    <xf numFmtId="164" fontId="0" fillId="0" borderId="2" xfId="0" applyNumberFormat="1" applyBorder="1"/>
    <xf numFmtId="0" fontId="0" fillId="0" borderId="0" xfId="0" applyAlignment="1">
      <alignment vertical="center"/>
    </xf>
    <xf numFmtId="0" fontId="0" fillId="0" borderId="4" xfId="0" applyBorder="1"/>
    <xf numFmtId="0" fontId="0" fillId="0" borderId="3" xfId="0" applyBorder="1"/>
    <xf numFmtId="164" fontId="0" fillId="0" borderId="4" xfId="0" applyNumberFormat="1" applyBorder="1"/>
    <xf numFmtId="164" fontId="2" fillId="2" borderId="4" xfId="1" applyNumberFormat="1" applyBorder="1"/>
    <xf numFmtId="164" fontId="3" fillId="3" borderId="4" xfId="2" applyNumberFormat="1" applyBorder="1"/>
    <xf numFmtId="164" fontId="0" fillId="0" borderId="3" xfId="0" applyNumberFormat="1" applyBorder="1"/>
    <xf numFmtId="0" fontId="4" fillId="0" borderId="4" xfId="0" applyFont="1" applyBorder="1"/>
    <xf numFmtId="0" fontId="0" fillId="0" borderId="5" xfId="0" applyFont="1" applyBorder="1" applyAlignment="1">
      <alignment horizontal="right"/>
    </xf>
    <xf numFmtId="0" fontId="0" fillId="0" borderId="4" xfId="0" applyFont="1" applyBorder="1" applyAlignment="1">
      <alignment horizontal="right"/>
    </xf>
    <xf numFmtId="0" fontId="0" fillId="0" borderId="3" xfId="0" applyFont="1" applyBorder="1" applyAlignment="1">
      <alignment horizontal="right"/>
    </xf>
    <xf numFmtId="0" fontId="0" fillId="0" borderId="0" xfId="0" applyAlignment="1">
      <alignment vertical="center" wrapText="1"/>
    </xf>
    <xf numFmtId="0" fontId="3" fillId="3" borderId="0" xfId="2" applyAlignment="1">
      <alignment vertical="center" wrapText="1"/>
    </xf>
    <xf numFmtId="0" fontId="2" fillId="2" borderId="0" xfId="1" applyAlignment="1">
      <alignment vertical="center" wrapText="1"/>
    </xf>
    <xf numFmtId="0" fontId="5" fillId="5" borderId="4" xfId="4" applyBorder="1"/>
    <xf numFmtId="0" fontId="5" fillId="5" borderId="5" xfId="4" applyBorder="1" applyAlignment="1">
      <alignment horizontal="right"/>
    </xf>
    <xf numFmtId="0" fontId="5" fillId="5" borderId="4" xfId="4" applyBorder="1" applyAlignment="1">
      <alignment horizontal="right"/>
    </xf>
    <xf numFmtId="0" fontId="5" fillId="5" borderId="3" xfId="4" applyBorder="1" applyAlignment="1">
      <alignment horizontal="right"/>
    </xf>
    <xf numFmtId="0" fontId="6" fillId="0" borderId="4" xfId="5" applyBorder="1"/>
    <xf numFmtId="0" fontId="0" fillId="4" borderId="6" xfId="3" applyFont="1" applyBorder="1"/>
    <xf numFmtId="0" fontId="0" fillId="0" borderId="5" xfId="0" applyBorder="1" applyAlignment="1">
      <alignment vertical="center" wrapText="1"/>
    </xf>
    <xf numFmtId="0" fontId="0" fillId="4" borderId="1" xfId="3" applyFont="1" applyAlignment="1">
      <alignment vertical="center" wrapText="1"/>
    </xf>
    <xf numFmtId="0" fontId="0" fillId="0" borderId="8" xfId="0" applyFont="1" applyBorder="1"/>
    <xf numFmtId="0" fontId="0" fillId="0" borderId="7" xfId="0" applyBorder="1"/>
    <xf numFmtId="0" fontId="0" fillId="0" borderId="8" xfId="0" applyBorder="1"/>
    <xf numFmtId="0" fontId="0" fillId="0" borderId="0" xfId="0" applyBorder="1"/>
    <xf numFmtId="0" fontId="0" fillId="0" borderId="10" xfId="0" applyBorder="1"/>
    <xf numFmtId="0" fontId="0" fillId="0" borderId="11" xfId="0" applyBorder="1"/>
    <xf numFmtId="0" fontId="0" fillId="0" borderId="9" xfId="0" applyBorder="1"/>
    <xf numFmtId="0" fontId="0" fillId="0" borderId="4" xfId="0" applyBorder="1" applyAlignment="1">
      <alignment vertical="center" wrapText="1"/>
    </xf>
    <xf numFmtId="0" fontId="3" fillId="3" borderId="4" xfId="2" applyBorder="1" applyAlignment="1">
      <alignment vertical="center" wrapText="1"/>
    </xf>
    <xf numFmtId="0" fontId="0" fillId="0" borderId="4" xfId="0" applyBorder="1" applyAlignment="1">
      <alignment vertical="center"/>
    </xf>
    <xf numFmtId="0" fontId="7" fillId="0" borderId="12" xfId="0" applyFont="1" applyBorder="1"/>
    <xf numFmtId="0" fontId="6" fillId="0" borderId="0" xfId="5" applyBorder="1" applyAlignment="1">
      <alignment horizontal="right"/>
    </xf>
    <xf numFmtId="0" fontId="0" fillId="0" borderId="7" xfId="0" applyBorder="1" applyAlignment="1">
      <alignment wrapText="1"/>
    </xf>
    <xf numFmtId="0" fontId="0" fillId="0" borderId="8" xfId="0" applyBorder="1" applyAlignment="1">
      <alignment wrapText="1"/>
    </xf>
    <xf numFmtId="0" fontId="0" fillId="0" borderId="0" xfId="0" applyAlignment="1">
      <alignment wrapText="1"/>
    </xf>
    <xf numFmtId="0" fontId="2" fillId="2" borderId="12" xfId="1" applyBorder="1" applyAlignment="1">
      <alignment vertical="center" wrapText="1"/>
    </xf>
    <xf numFmtId="0" fontId="0" fillId="4" borderId="16" xfId="3" applyFont="1" applyBorder="1" applyAlignment="1">
      <alignment vertical="center" wrapText="1"/>
    </xf>
    <xf numFmtId="0" fontId="0" fillId="4" borderId="18" xfId="3" applyFont="1" applyBorder="1" applyAlignment="1">
      <alignment horizontal="right"/>
    </xf>
    <xf numFmtId="0" fontId="0" fillId="0" borderId="19" xfId="0" applyBorder="1" applyAlignment="1">
      <alignment vertical="center" wrapText="1"/>
    </xf>
    <xf numFmtId="0" fontId="0" fillId="0" borderId="17" xfId="0" applyBorder="1"/>
    <xf numFmtId="0" fontId="2" fillId="2" borderId="4" xfId="1" applyBorder="1"/>
    <xf numFmtId="0" fontId="2" fillId="2" borderId="5" xfId="1" applyBorder="1" applyAlignment="1">
      <alignment horizontal="right"/>
    </xf>
    <xf numFmtId="0" fontId="2" fillId="2" borderId="4" xfId="1" applyBorder="1" applyAlignment="1">
      <alignment horizontal="right"/>
    </xf>
    <xf numFmtId="0" fontId="2" fillId="2" borderId="3" xfId="1" applyBorder="1" applyAlignment="1">
      <alignment horizontal="right"/>
    </xf>
    <xf numFmtId="0" fontId="0" fillId="0" borderId="20" xfId="0" applyBorder="1"/>
    <xf numFmtId="0" fontId="0" fillId="0" borderId="0" xfId="0" applyBorder="1" applyAlignment="1">
      <alignment vertical="center" wrapText="1"/>
    </xf>
    <xf numFmtId="0" fontId="0" fillId="0" borderId="21" xfId="0" applyBorder="1"/>
    <xf numFmtId="0" fontId="8" fillId="6" borderId="22" xfId="6"/>
    <xf numFmtId="0" fontId="0" fillId="4" borderId="23" xfId="3" applyFont="1" applyBorder="1" applyAlignment="1">
      <alignment vertical="center"/>
    </xf>
    <xf numFmtId="0" fontId="0" fillId="0" borderId="12" xfId="0" applyBorder="1"/>
    <xf numFmtId="0" fontId="4" fillId="4" borderId="16" xfId="3" applyFont="1" applyBorder="1"/>
    <xf numFmtId="0" fontId="0" fillId="4" borderId="23" xfId="3" applyFont="1" applyBorder="1" applyAlignment="1">
      <alignment horizontal="right"/>
    </xf>
    <xf numFmtId="0" fontId="4" fillId="4" borderId="23" xfId="3" applyFont="1" applyBorder="1"/>
    <xf numFmtId="0" fontId="0" fillId="0" borderId="20" xfId="0" applyBorder="1" applyAlignment="1">
      <alignment vertical="center" wrapText="1"/>
    </xf>
    <xf numFmtId="164" fontId="0" fillId="0" borderId="0" xfId="0" applyNumberFormat="1" applyBorder="1"/>
    <xf numFmtId="0" fontId="6" fillId="0" borderId="3" xfId="5" applyBorder="1" applyAlignment="1">
      <alignment horizontal="right"/>
    </xf>
    <xf numFmtId="0" fontId="7" fillId="0" borderId="3" xfId="0" applyFont="1" applyBorder="1"/>
    <xf numFmtId="0" fontId="5" fillId="5" borderId="17" xfId="4" applyBorder="1"/>
    <xf numFmtId="0" fontId="5" fillId="5" borderId="25" xfId="4" applyBorder="1" applyAlignment="1">
      <alignment horizontal="right"/>
    </xf>
    <xf numFmtId="0" fontId="5" fillId="5" borderId="11" xfId="4" applyBorder="1"/>
    <xf numFmtId="0" fontId="5" fillId="5" borderId="11" xfId="4" applyBorder="1" applyAlignment="1">
      <alignment horizontal="right"/>
    </xf>
    <xf numFmtId="0" fontId="5" fillId="5" borderId="9" xfId="4" applyBorder="1" applyAlignment="1">
      <alignment horizontal="right"/>
    </xf>
    <xf numFmtId="0" fontId="0" fillId="0" borderId="27" xfId="0" applyBorder="1"/>
    <xf numFmtId="0" fontId="7" fillId="0" borderId="27" xfId="0" applyFont="1" applyBorder="1"/>
    <xf numFmtId="0" fontId="0" fillId="0" borderId="28" xfId="0" applyBorder="1"/>
    <xf numFmtId="0" fontId="0" fillId="0" borderId="29" xfId="0" applyBorder="1"/>
    <xf numFmtId="0" fontId="2" fillId="2" borderId="0" xfId="1"/>
    <xf numFmtId="0" fontId="0" fillId="0" borderId="4" xfId="0" applyFont="1" applyBorder="1"/>
    <xf numFmtId="0" fontId="0" fillId="0" borderId="3" xfId="0" applyFont="1" applyBorder="1"/>
    <xf numFmtId="0" fontId="0" fillId="0" borderId="0" xfId="0" applyBorder="1" applyAlignment="1">
      <alignment wrapText="1"/>
    </xf>
    <xf numFmtId="0" fontId="0" fillId="0" borderId="4" xfId="0" applyBorder="1" applyAlignment="1">
      <alignment wrapText="1"/>
    </xf>
    <xf numFmtId="0" fontId="0" fillId="0" borderId="0" xfId="0" applyFill="1" applyBorder="1"/>
    <xf numFmtId="0" fontId="0" fillId="7" borderId="0" xfId="0" applyFill="1"/>
    <xf numFmtId="0" fontId="0" fillId="0" borderId="0" xfId="0" applyFill="1" applyBorder="1" applyAlignment="1">
      <alignment wrapText="1"/>
    </xf>
    <xf numFmtId="0" fontId="0" fillId="0" borderId="4" xfId="0" applyFill="1" applyBorder="1" applyAlignment="1">
      <alignment wrapText="1"/>
    </xf>
    <xf numFmtId="0" fontId="0" fillId="0" borderId="30" xfId="0" applyFill="1" applyBorder="1" applyAlignment="1">
      <alignment wrapText="1"/>
    </xf>
    <xf numFmtId="0" fontId="0" fillId="0" borderId="24" xfId="0" applyFill="1" applyBorder="1" applyAlignment="1">
      <alignment wrapText="1"/>
    </xf>
    <xf numFmtId="0" fontId="0" fillId="0" borderId="31" xfId="0" applyFill="1" applyBorder="1" applyAlignment="1">
      <alignment wrapText="1"/>
    </xf>
    <xf numFmtId="0" fontId="0" fillId="4" borderId="1" xfId="3" applyFont="1" applyBorder="1"/>
    <xf numFmtId="164" fontId="0" fillId="0" borderId="20" xfId="0" applyNumberFormat="1" applyBorder="1"/>
    <xf numFmtId="164" fontId="0" fillId="0" borderId="21" xfId="0" applyNumberFormat="1" applyBorder="1"/>
    <xf numFmtId="0" fontId="0" fillId="0" borderId="31" xfId="0" applyBorder="1" applyAlignment="1">
      <alignment wrapText="1"/>
    </xf>
    <xf numFmtId="0" fontId="0" fillId="0" borderId="24" xfId="0" applyBorder="1" applyAlignment="1">
      <alignment wrapText="1"/>
    </xf>
    <xf numFmtId="0" fontId="0" fillId="0" borderId="0" xfId="0" applyFill="1" applyBorder="1" applyAlignment="1"/>
    <xf numFmtId="0" fontId="0" fillId="0" borderId="2" xfId="0" applyFill="1" applyBorder="1" applyAlignment="1"/>
    <xf numFmtId="0" fontId="9" fillId="0" borderId="32" xfId="0" applyFont="1" applyFill="1" applyBorder="1" applyAlignment="1">
      <alignment horizontal="center"/>
    </xf>
    <xf numFmtId="0" fontId="9" fillId="0" borderId="32" xfId="0" applyFont="1" applyFill="1" applyBorder="1" applyAlignment="1">
      <alignment horizontal="centerContinuous"/>
    </xf>
    <xf numFmtId="0" fontId="9" fillId="0" borderId="0" xfId="0" applyFont="1" applyFill="1" applyBorder="1" applyAlignment="1">
      <alignment horizontal="center"/>
    </xf>
    <xf numFmtId="0" fontId="5" fillId="5" borderId="0" xfId="4" applyBorder="1" applyAlignment="1"/>
    <xf numFmtId="0" fontId="0" fillId="4" borderId="1" xfId="3" applyFont="1" applyBorder="1" applyAlignment="1">
      <alignment vertical="center" wrapText="1"/>
    </xf>
    <xf numFmtId="0" fontId="0" fillId="4" borderId="26" xfId="3" applyFont="1" applyBorder="1"/>
    <xf numFmtId="0" fontId="0" fillId="0" borderId="29" xfId="0" applyBorder="1" applyAlignment="1">
      <alignment vertical="center" wrapText="1"/>
    </xf>
    <xf numFmtId="0" fontId="0" fillId="0" borderId="27" xfId="0" applyBorder="1" applyAlignment="1">
      <alignment vertical="center" wrapText="1"/>
    </xf>
    <xf numFmtId="0" fontId="0" fillId="0" borderId="12" xfId="0" applyBorder="1" applyAlignment="1">
      <alignment vertical="center" wrapText="1"/>
    </xf>
    <xf numFmtId="0" fontId="0" fillId="0" borderId="21" xfId="0"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7" borderId="4" xfId="0" applyFill="1" applyBorder="1"/>
    <xf numFmtId="0" fontId="0" fillId="0" borderId="4" xfId="0" applyFill="1" applyBorder="1"/>
    <xf numFmtId="0" fontId="0" fillId="7" borderId="4" xfId="0" applyFill="1" applyBorder="1" applyAlignment="1"/>
    <xf numFmtId="0" fontId="0" fillId="0" borderId="4" xfId="0" applyFill="1" applyBorder="1" applyAlignment="1"/>
    <xf numFmtId="0" fontId="0" fillId="0" borderId="3" xfId="0" applyFill="1" applyBorder="1" applyAlignment="1"/>
    <xf numFmtId="0" fontId="0" fillId="7" borderId="11" xfId="0" applyFill="1" applyBorder="1"/>
    <xf numFmtId="0" fontId="0" fillId="0" borderId="11" xfId="0" applyFill="1" applyBorder="1"/>
    <xf numFmtId="0" fontId="0" fillId="7" borderId="11" xfId="0" applyFill="1" applyBorder="1" applyAlignment="1"/>
    <xf numFmtId="0" fontId="0" fillId="0" borderId="11" xfId="0" applyFill="1" applyBorder="1" applyAlignment="1"/>
    <xf numFmtId="0" fontId="0" fillId="0" borderId="11" xfId="0" applyFill="1" applyBorder="1" applyAlignment="1">
      <alignment wrapText="1"/>
    </xf>
    <xf numFmtId="0" fontId="0" fillId="0" borderId="9" xfId="0" applyFill="1" applyBorder="1" applyAlignment="1"/>
    <xf numFmtId="0" fontId="0" fillId="0" borderId="28" xfId="0" applyBorder="1" applyAlignment="1">
      <alignment wrapText="1"/>
    </xf>
    <xf numFmtId="0" fontId="5" fillId="5" borderId="4" xfId="4" applyBorder="1" applyAlignment="1"/>
    <xf numFmtId="0" fontId="0" fillId="0" borderId="17" xfId="0" applyFill="1" applyBorder="1"/>
    <xf numFmtId="0" fontId="10" fillId="0" borderId="0" xfId="0" applyFont="1"/>
    <xf numFmtId="0" fontId="10" fillId="0" borderId="4" xfId="0" applyFont="1" applyBorder="1"/>
    <xf numFmtId="0" fontId="10" fillId="0" borderId="0" xfId="0" applyFont="1" applyBorder="1"/>
    <xf numFmtId="0" fontId="8" fillId="6" borderId="22" xfId="6" applyAlignment="1">
      <alignment vertical="center" wrapText="1"/>
    </xf>
    <xf numFmtId="0" fontId="8" fillId="6" borderId="33" xfId="6" applyBorder="1"/>
    <xf numFmtId="0" fontId="8" fillId="6" borderId="34" xfId="6" applyBorder="1"/>
    <xf numFmtId="0" fontId="8" fillId="6" borderId="35" xfId="6" applyBorder="1"/>
    <xf numFmtId="0" fontId="8" fillId="6" borderId="36" xfId="6" applyBorder="1"/>
    <xf numFmtId="0" fontId="5" fillId="5" borderId="20" xfId="4" applyBorder="1" applyAlignment="1"/>
    <xf numFmtId="0" fontId="0" fillId="0" borderId="37" xfId="0" applyBorder="1"/>
    <xf numFmtId="0" fontId="5" fillId="5" borderId="21" xfId="4" applyBorder="1"/>
    <xf numFmtId="0" fontId="5" fillId="5" borderId="2" xfId="4" applyBorder="1"/>
    <xf numFmtId="0" fontId="5" fillId="5" borderId="3" xfId="4" applyBorder="1"/>
    <xf numFmtId="0" fontId="7" fillId="0" borderId="0" xfId="0" applyFont="1"/>
    <xf numFmtId="0" fontId="0" fillId="4" borderId="38" xfId="3" applyFont="1" applyBorder="1" applyAlignment="1">
      <alignment vertical="center" wrapText="1"/>
    </xf>
    <xf numFmtId="0" fontId="5" fillId="5" borderId="1" xfId="4" applyBorder="1"/>
    <xf numFmtId="0" fontId="5" fillId="5" borderId="1" xfId="4" applyBorder="1" applyAlignment="1">
      <alignment horizontal="right"/>
    </xf>
    <xf numFmtId="0" fontId="5" fillId="5" borderId="18" xfId="4" applyBorder="1" applyAlignment="1">
      <alignment horizontal="right"/>
    </xf>
    <xf numFmtId="0" fontId="0" fillId="0" borderId="40" xfId="0" applyBorder="1" applyAlignment="1">
      <alignment wrapText="1"/>
    </xf>
    <xf numFmtId="0" fontId="0" fillId="0" borderId="41" xfId="0" applyBorder="1"/>
    <xf numFmtId="0" fontId="0" fillId="0" borderId="41" xfId="0" applyBorder="1" applyAlignment="1">
      <alignment vertical="center" wrapText="1"/>
    </xf>
    <xf numFmtId="0" fontId="0" fillId="0" borderId="39" xfId="0" applyBorder="1"/>
    <xf numFmtId="0" fontId="0" fillId="4" borderId="42" xfId="3" applyFont="1" applyBorder="1"/>
    <xf numFmtId="0" fontId="0" fillId="0" borderId="41" xfId="0" applyBorder="1" applyAlignment="1">
      <alignment vertical="center"/>
    </xf>
    <xf numFmtId="0" fontId="0" fillId="0" borderId="0" xfId="0" applyBorder="1" applyAlignment="1">
      <alignment vertical="center"/>
    </xf>
    <xf numFmtId="0" fontId="7" fillId="0" borderId="0" xfId="0" applyFont="1" applyBorder="1"/>
    <xf numFmtId="0" fontId="0" fillId="0" borderId="11" xfId="0" applyBorder="1" applyAlignment="1">
      <alignment horizontal="right"/>
    </xf>
    <xf numFmtId="0" fontId="0" fillId="0" borderId="9" xfId="0" applyBorder="1" applyAlignment="1">
      <alignment horizontal="right"/>
    </xf>
    <xf numFmtId="0" fontId="6" fillId="0" borderId="5" xfId="5" applyBorder="1" applyAlignment="1">
      <alignment horizontal="right"/>
    </xf>
    <xf numFmtId="0" fontId="6" fillId="0" borderId="4" xfId="5" applyBorder="1" applyAlignment="1">
      <alignment horizontal="right"/>
    </xf>
    <xf numFmtId="0" fontId="0" fillId="0" borderId="0" xfId="0" applyFont="1"/>
    <xf numFmtId="0" fontId="7" fillId="0" borderId="4" xfId="0" applyFont="1" applyBorder="1"/>
    <xf numFmtId="0" fontId="0" fillId="0" borderId="43" xfId="0" applyBorder="1" applyAlignment="1">
      <alignment vertical="center" wrapText="1"/>
    </xf>
    <xf numFmtId="164" fontId="0" fillId="0" borderId="41" xfId="0" applyNumberFormat="1" applyBorder="1"/>
    <xf numFmtId="0" fontId="6" fillId="0" borderId="12" xfId="5" applyBorder="1"/>
    <xf numFmtId="0" fontId="0" fillId="0" borderId="43" xfId="0" applyBorder="1"/>
    <xf numFmtId="164" fontId="0" fillId="0" borderId="12" xfId="0" applyNumberFormat="1" applyBorder="1"/>
    <xf numFmtId="164" fontId="0" fillId="0" borderId="43" xfId="0" applyNumberFormat="1" applyBorder="1"/>
    <xf numFmtId="0" fontId="0" fillId="4" borderId="44" xfId="3" applyFont="1" applyBorder="1"/>
    <xf numFmtId="164" fontId="0" fillId="0" borderId="27" xfId="0" applyNumberFormat="1" applyBorder="1"/>
    <xf numFmtId="0" fontId="6" fillId="0" borderId="17" xfId="5" applyBorder="1"/>
    <xf numFmtId="0" fontId="6" fillId="0" borderId="11" xfId="5" applyBorder="1" applyAlignment="1">
      <alignment horizontal="right"/>
    </xf>
    <xf numFmtId="0" fontId="6" fillId="0" borderId="11" xfId="5" applyBorder="1"/>
    <xf numFmtId="0" fontId="6" fillId="0" borderId="9" xfId="5" applyBorder="1" applyAlignment="1">
      <alignment horizontal="right"/>
    </xf>
    <xf numFmtId="0" fontId="7" fillId="0" borderId="0" xfId="0" applyFont="1" applyAlignment="1">
      <alignment vertical="center" wrapText="1"/>
    </xf>
    <xf numFmtId="0" fontId="0" fillId="0" borderId="12" xfId="0" applyBorder="1"/>
    <xf numFmtId="0" fontId="0" fillId="0" borderId="4" xfId="0" applyBorder="1"/>
    <xf numFmtId="0" fontId="0" fillId="0" borderId="3" xfId="0" applyBorder="1"/>
    <xf numFmtId="0" fontId="0" fillId="4" borderId="1" xfId="3" applyFont="1"/>
    <xf numFmtId="0" fontId="7" fillId="4" borderId="1" xfId="3" applyFont="1" applyAlignment="1">
      <alignment vertical="center" wrapText="1"/>
    </xf>
    <xf numFmtId="0" fontId="7" fillId="4" borderId="23" xfId="3" applyFont="1" applyBorder="1" applyAlignment="1">
      <alignment vertical="center" wrapText="1"/>
    </xf>
    <xf numFmtId="0" fontId="0" fillId="0" borderId="2" xfId="0" applyBorder="1"/>
    <xf numFmtId="0" fontId="0" fillId="0" borderId="4" xfId="0" applyBorder="1"/>
    <xf numFmtId="0" fontId="0" fillId="0" borderId="12" xfId="0" applyBorder="1"/>
    <xf numFmtId="0" fontId="0" fillId="0" borderId="4" xfId="0" applyBorder="1"/>
    <xf numFmtId="0" fontId="0" fillId="0" borderId="3" xfId="0" applyBorder="1"/>
    <xf numFmtId="0" fontId="0" fillId="0" borderId="2" xfId="0" applyBorder="1"/>
    <xf numFmtId="0" fontId="0" fillId="0" borderId="27" xfId="0" applyBorder="1"/>
    <xf numFmtId="0" fontId="0" fillId="0" borderId="12" xfId="0" applyBorder="1"/>
    <xf numFmtId="0" fontId="0" fillId="0" borderId="4" xfId="0" applyBorder="1"/>
    <xf numFmtId="0" fontId="0" fillId="0" borderId="3" xfId="0" applyBorder="1"/>
    <xf numFmtId="0" fontId="0" fillId="0" borderId="2" xfId="0" applyBorder="1"/>
    <xf numFmtId="0" fontId="0" fillId="0" borderId="27" xfId="0" applyBorder="1"/>
    <xf numFmtId="0" fontId="0" fillId="0" borderId="49" xfId="0" applyBorder="1"/>
    <xf numFmtId="0" fontId="0" fillId="0" borderId="0" xfId="0" applyFont="1" applyBorder="1"/>
    <xf numFmtId="0" fontId="0" fillId="0" borderId="27" xfId="0" applyFont="1" applyBorder="1"/>
    <xf numFmtId="0" fontId="7" fillId="4" borderId="1" xfId="3" applyFont="1" applyBorder="1" applyAlignment="1">
      <alignment vertical="center" wrapText="1"/>
    </xf>
    <xf numFmtId="0" fontId="7" fillId="0" borderId="0" xfId="0" applyFont="1" applyBorder="1" applyAlignment="1">
      <alignment vertical="center" wrapText="1"/>
    </xf>
    <xf numFmtId="0" fontId="5" fillId="5" borderId="7" xfId="4" applyBorder="1"/>
    <xf numFmtId="0" fontId="5" fillId="5" borderId="8" xfId="4" applyBorder="1"/>
    <xf numFmtId="0" fontId="5" fillId="5" borderId="12" xfId="4" applyBorder="1"/>
    <xf numFmtId="0" fontId="5" fillId="5" borderId="27" xfId="4" applyBorder="1"/>
    <xf numFmtId="164" fontId="0" fillId="0" borderId="29" xfId="0" applyNumberFormat="1" applyBorder="1"/>
    <xf numFmtId="0" fontId="0" fillId="0" borderId="12" xfId="0" applyBorder="1"/>
    <xf numFmtId="0" fontId="0" fillId="0" borderId="4" xfId="0" applyBorder="1"/>
    <xf numFmtId="0" fontId="0" fillId="0" borderId="3" xfId="0" applyBorder="1"/>
    <xf numFmtId="0" fontId="0" fillId="0" borderId="2" xfId="0" applyBorder="1"/>
    <xf numFmtId="0" fontId="0" fillId="0" borderId="4" xfId="0" applyBorder="1"/>
    <xf numFmtId="0" fontId="0" fillId="0" borderId="2" xfId="0" applyBorder="1"/>
    <xf numFmtId="0" fontId="0" fillId="0" borderId="40" xfId="0" applyBorder="1"/>
    <xf numFmtId="0" fontId="0" fillId="4" borderId="42" xfId="3" applyFont="1" applyBorder="1" applyAlignment="1">
      <alignment vertical="center" wrapText="1"/>
    </xf>
    <xf numFmtId="0" fontId="0" fillId="0" borderId="0" xfId="0" applyAlignment="1">
      <alignment horizontal="right"/>
    </xf>
    <xf numFmtId="0" fontId="0" fillId="0" borderId="51" xfId="0" applyBorder="1"/>
    <xf numFmtId="0" fontId="0" fillId="0" borderId="4" xfId="0" applyBorder="1" applyAlignment="1">
      <alignment horizontal="right"/>
    </xf>
    <xf numFmtId="0" fontId="0" fillId="0" borderId="0" xfId="0" applyFill="1" applyBorder="1" applyAlignment="1">
      <alignment vertical="center" wrapText="1"/>
    </xf>
    <xf numFmtId="164" fontId="7" fillId="0" borderId="0" xfId="0" applyNumberFormat="1" applyFont="1"/>
    <xf numFmtId="0" fontId="14" fillId="8" borderId="50" xfId="7"/>
    <xf numFmtId="0" fontId="0" fillId="4" borderId="13" xfId="3" applyFont="1" applyBorder="1" applyAlignment="1">
      <alignment horizontal="center" wrapText="1"/>
    </xf>
    <xf numFmtId="0" fontId="0" fillId="4" borderId="14" xfId="3" applyFont="1" applyBorder="1" applyAlignment="1">
      <alignment horizontal="center" wrapText="1"/>
    </xf>
    <xf numFmtId="0" fontId="0" fillId="4" borderId="15" xfId="3" applyFont="1" applyBorder="1" applyAlignment="1">
      <alignment horizontal="center" wrapText="1"/>
    </xf>
    <xf numFmtId="0" fontId="0" fillId="4" borderId="16" xfId="3" applyFont="1" applyBorder="1" applyAlignment="1">
      <alignment horizontal="center" wrapText="1"/>
    </xf>
    <xf numFmtId="0" fontId="0" fillId="4" borderId="23" xfId="3" applyFont="1" applyBorder="1" applyAlignment="1">
      <alignment horizontal="center" wrapText="1"/>
    </xf>
    <xf numFmtId="0" fontId="0" fillId="4" borderId="18" xfId="3" applyFont="1" applyBorder="1" applyAlignment="1">
      <alignment horizontal="center" wrapText="1"/>
    </xf>
    <xf numFmtId="0" fontId="0" fillId="0" borderId="17" xfId="0" applyBorder="1" applyAlignment="1">
      <alignment horizontal="center"/>
    </xf>
    <xf numFmtId="0" fontId="0" fillId="0" borderId="11" xfId="0" applyBorder="1" applyAlignment="1">
      <alignment horizontal="center"/>
    </xf>
    <xf numFmtId="0" fontId="0" fillId="0" borderId="9" xfId="0" applyBorder="1" applyAlignment="1">
      <alignment horizontal="center"/>
    </xf>
    <xf numFmtId="0" fontId="0" fillId="4" borderId="11" xfId="3" applyFont="1" applyBorder="1" applyAlignment="1">
      <alignment horizontal="center"/>
    </xf>
    <xf numFmtId="0" fontId="0" fillId="4" borderId="9" xfId="3" applyFont="1" applyBorder="1" applyAlignment="1">
      <alignment horizontal="center"/>
    </xf>
    <xf numFmtId="0" fontId="0" fillId="4" borderId="1" xfId="3" applyFont="1" applyAlignment="1">
      <alignment horizontal="center" wrapText="1"/>
    </xf>
    <xf numFmtId="0" fontId="0" fillId="4" borderId="13" xfId="3" applyFont="1" applyBorder="1" applyAlignment="1">
      <alignment horizontal="center" vertical="center" wrapText="1"/>
    </xf>
    <xf numFmtId="0" fontId="0" fillId="4" borderId="14" xfId="3" applyFont="1" applyBorder="1" applyAlignment="1">
      <alignment horizontal="center" vertical="center" wrapText="1"/>
    </xf>
    <xf numFmtId="0" fontId="0" fillId="4" borderId="15" xfId="3" applyFont="1" applyBorder="1" applyAlignment="1">
      <alignment horizontal="center" vertical="center" wrapText="1"/>
    </xf>
    <xf numFmtId="0" fontId="0" fillId="4" borderId="46" xfId="3" applyFont="1" applyBorder="1" applyAlignment="1">
      <alignment horizontal="center" vertical="center" wrapText="1"/>
    </xf>
    <xf numFmtId="0" fontId="0" fillId="4" borderId="47" xfId="3" applyFont="1" applyBorder="1" applyAlignment="1">
      <alignment horizontal="center" vertical="center" wrapText="1"/>
    </xf>
    <xf numFmtId="0" fontId="0" fillId="4" borderId="48" xfId="3" applyFont="1" applyBorder="1" applyAlignment="1">
      <alignment horizontal="center" vertical="center" wrapText="1"/>
    </xf>
    <xf numFmtId="0" fontId="7" fillId="0" borderId="0" xfId="0" applyFont="1" applyAlignment="1">
      <alignment horizontal="center"/>
    </xf>
    <xf numFmtId="0" fontId="0" fillId="0" borderId="0" xfId="0" applyAlignment="1">
      <alignment horizontal="center"/>
    </xf>
    <xf numFmtId="0" fontId="0" fillId="4" borderId="17" xfId="3" applyFont="1" applyBorder="1" applyAlignment="1">
      <alignment horizontal="center" wrapText="1"/>
    </xf>
    <xf numFmtId="0" fontId="0" fillId="4" borderId="11" xfId="3" applyFont="1" applyBorder="1" applyAlignment="1">
      <alignment horizontal="center" wrapText="1"/>
    </xf>
    <xf numFmtId="0" fontId="0" fillId="4" borderId="9" xfId="3" applyFont="1" applyBorder="1" applyAlignment="1">
      <alignment horizontal="center" wrapText="1"/>
    </xf>
    <xf numFmtId="0" fontId="13" fillId="0" borderId="2" xfId="0" applyFont="1"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0" fillId="0" borderId="12" xfId="0" applyBorder="1"/>
    <xf numFmtId="0" fontId="0" fillId="0" borderId="4" xfId="0" applyBorder="1"/>
    <xf numFmtId="0" fontId="0" fillId="0" borderId="3" xfId="0" applyBorder="1"/>
    <xf numFmtId="0" fontId="0" fillId="0" borderId="12" xfId="0" applyBorder="1" applyAlignment="1">
      <alignment vertical="center" wrapText="1"/>
    </xf>
    <xf numFmtId="0" fontId="0" fillId="0" borderId="4" xfId="0" applyBorder="1" applyAlignment="1">
      <alignment vertical="center" wrapText="1"/>
    </xf>
    <xf numFmtId="0" fontId="0" fillId="0" borderId="3" xfId="0" applyBorder="1" applyAlignment="1">
      <alignment vertical="center" wrapText="1"/>
    </xf>
    <xf numFmtId="0" fontId="0" fillId="0" borderId="17" xfId="0" applyBorder="1"/>
    <xf numFmtId="0" fontId="0" fillId="0" borderId="11" xfId="0" applyBorder="1"/>
    <xf numFmtId="0" fontId="0" fillId="0" borderId="9" xfId="0" applyBorder="1"/>
    <xf numFmtId="0" fontId="0" fillId="4" borderId="45" xfId="3" applyFont="1" applyBorder="1" applyAlignment="1">
      <alignment horizontal="center" vertical="center" wrapText="1"/>
    </xf>
    <xf numFmtId="0" fontId="0" fillId="0" borderId="29" xfId="0" applyBorder="1"/>
    <xf numFmtId="0" fontId="0" fillId="4" borderId="14" xfId="3" applyFont="1" applyBorder="1" applyAlignment="1">
      <alignment horizontal="center"/>
    </xf>
    <xf numFmtId="0" fontId="0" fillId="4" borderId="14" xfId="3" applyFont="1" applyBorder="1"/>
    <xf numFmtId="0" fontId="0" fillId="4" borderId="15" xfId="3" applyFont="1" applyBorder="1"/>
    <xf numFmtId="0" fontId="0" fillId="0" borderId="2" xfId="0" applyBorder="1"/>
    <xf numFmtId="0" fontId="0" fillId="4" borderId="45" xfId="3" applyFont="1" applyBorder="1"/>
    <xf numFmtId="0" fontId="0" fillId="0" borderId="27" xfId="0" applyBorder="1"/>
    <xf numFmtId="0" fontId="0" fillId="0" borderId="0" xfId="0" applyBorder="1"/>
    <xf numFmtId="0" fontId="13" fillId="0" borderId="0" xfId="0" applyFont="1" applyAlignment="1">
      <alignment horizontal="center"/>
    </xf>
  </cellXfs>
  <cellStyles count="8">
    <cellStyle name="Bad" xfId="1" builtinId="27"/>
    <cellStyle name="Calculation" xfId="7" builtinId="22"/>
    <cellStyle name="Check Cell" xfId="6" builtinId="23"/>
    <cellStyle name="Explanatory Text" xfId="5" builtinId="53"/>
    <cellStyle name="Good" xfId="4" builtinId="26"/>
    <cellStyle name="Neutral" xfId="2" builtinId="28"/>
    <cellStyle name="Normal" xfId="0" builtinId="0"/>
    <cellStyle name="Note" xfId="3" builtinId="1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12A1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18"/>
  <sheetViews>
    <sheetView topLeftCell="A34" workbookViewId="0">
      <selection activeCell="N56" sqref="N56"/>
    </sheetView>
  </sheetViews>
  <sheetFormatPr defaultRowHeight="15" x14ac:dyDescent="0.25"/>
  <cols>
    <col min="1" max="1" width="32" customWidth="1"/>
    <col min="2" max="2" width="37.28515625" customWidth="1"/>
    <col min="3" max="4" width="11.85546875" customWidth="1"/>
    <col min="5" max="5" width="13.140625" customWidth="1"/>
    <col min="6" max="6" width="12.42578125" customWidth="1"/>
    <col min="7" max="7" width="14.42578125" customWidth="1"/>
    <col min="8" max="8" width="15.7109375" customWidth="1"/>
    <col min="9" max="9" width="11" customWidth="1"/>
    <col min="10" max="14" width="9.140625" customWidth="1"/>
    <col min="20" max="23" width="9.5703125" customWidth="1"/>
    <col min="26" max="26" width="9.5703125" customWidth="1"/>
    <col min="39" max="39" width="9.85546875" customWidth="1"/>
  </cols>
  <sheetData>
    <row r="1" spans="1:47" ht="30.75" thickBot="1" x14ac:dyDescent="0.3">
      <c r="A1" s="30" t="s">
        <v>80</v>
      </c>
      <c r="B1" s="34" t="s">
        <v>55</v>
      </c>
      <c r="C1" s="42" t="s">
        <v>49</v>
      </c>
      <c r="D1" s="42" t="s">
        <v>50</v>
      </c>
      <c r="E1" s="42" t="s">
        <v>51</v>
      </c>
      <c r="F1" s="42" t="s">
        <v>52</v>
      </c>
      <c r="G1" s="42" t="s">
        <v>53</v>
      </c>
      <c r="H1" s="43" t="s">
        <v>54</v>
      </c>
      <c r="I1" s="42" t="s">
        <v>57</v>
      </c>
      <c r="J1" s="42" t="s">
        <v>58</v>
      </c>
      <c r="K1" s="42" t="s">
        <v>59</v>
      </c>
      <c r="L1" s="42" t="s">
        <v>60</v>
      </c>
      <c r="M1" s="42" t="s">
        <v>61</v>
      </c>
      <c r="N1" s="139" t="s">
        <v>62</v>
      </c>
      <c r="O1" s="42" t="s">
        <v>63</v>
      </c>
      <c r="P1" s="42" t="s">
        <v>64</v>
      </c>
      <c r="Q1" s="43" t="s">
        <v>65</v>
      </c>
      <c r="R1" s="79"/>
      <c r="S1" s="79"/>
      <c r="AC1" s="9"/>
      <c r="AD1" s="87" t="s">
        <v>117</v>
      </c>
      <c r="AE1" s="87" t="s">
        <v>118</v>
      </c>
      <c r="AF1" s="87" t="s">
        <v>119</v>
      </c>
      <c r="AG1" s="87" t="s">
        <v>120</v>
      </c>
      <c r="AH1" s="87" t="s">
        <v>121</v>
      </c>
      <c r="AI1" s="87" t="s">
        <v>122</v>
      </c>
      <c r="AJ1" s="87" t="s">
        <v>123</v>
      </c>
      <c r="AK1" s="87" t="s">
        <v>124</v>
      </c>
      <c r="AL1" s="86" t="s">
        <v>125</v>
      </c>
      <c r="AM1" s="87" t="s">
        <v>126</v>
      </c>
      <c r="AN1" s="87" t="s">
        <v>127</v>
      </c>
      <c r="AO1" s="87" t="s">
        <v>128</v>
      </c>
      <c r="AP1" s="87" t="s">
        <v>129</v>
      </c>
      <c r="AQ1" s="87" t="s">
        <v>130</v>
      </c>
      <c r="AR1" s="87" t="s">
        <v>131</v>
      </c>
      <c r="AS1" s="87" t="s">
        <v>132</v>
      </c>
      <c r="AT1" s="87" t="s">
        <v>133</v>
      </c>
      <c r="AU1" s="86" t="s">
        <v>134</v>
      </c>
    </row>
    <row r="2" spans="1:47" ht="15.75" thickTop="1" x14ac:dyDescent="0.25">
      <c r="A2" s="22" t="s">
        <v>0</v>
      </c>
      <c r="B2" s="35"/>
      <c r="C2" s="19">
        <v>0.82969999999999999</v>
      </c>
      <c r="D2" s="19">
        <v>0.80600000000000005</v>
      </c>
      <c r="E2" s="19">
        <v>0.69679999999999997</v>
      </c>
      <c r="F2" s="19">
        <v>0.63959999999999995</v>
      </c>
      <c r="G2" s="19">
        <v>2.8584999999999998</v>
      </c>
      <c r="H2" s="37">
        <v>8.2036999999999995</v>
      </c>
      <c r="I2">
        <v>29.1449</v>
      </c>
      <c r="J2">
        <v>20.8474</v>
      </c>
      <c r="K2">
        <v>2.2791000000000001</v>
      </c>
      <c r="L2">
        <v>1.7206999999999999</v>
      </c>
      <c r="M2">
        <v>1.8166</v>
      </c>
      <c r="N2" s="140">
        <v>2.2439</v>
      </c>
      <c r="O2">
        <v>4.9667000000000003</v>
      </c>
      <c r="P2">
        <v>1.4294</v>
      </c>
      <c r="Q2" s="9">
        <v>6.9678000000000004</v>
      </c>
      <c r="AC2" s="9"/>
      <c r="AD2" s="33">
        <v>29.1449</v>
      </c>
      <c r="AE2" s="33">
        <v>20.8474</v>
      </c>
      <c r="AF2" s="33">
        <v>2.2791000000000001</v>
      </c>
      <c r="AG2" s="33">
        <v>1.7206999999999999</v>
      </c>
      <c r="AH2" s="33">
        <v>1.8166</v>
      </c>
      <c r="AI2" s="33">
        <v>2.2439</v>
      </c>
      <c r="AJ2" s="33">
        <v>4.9667000000000003</v>
      </c>
      <c r="AK2" s="33">
        <v>1.4294</v>
      </c>
      <c r="AL2" s="9">
        <v>6.9678000000000004</v>
      </c>
      <c r="AM2" s="33">
        <v>27.2773</v>
      </c>
      <c r="AN2" s="33">
        <v>17.011099999999999</v>
      </c>
      <c r="AO2" s="33">
        <v>2.0478000000000001</v>
      </c>
      <c r="AP2" s="33">
        <v>1.7445999999999999</v>
      </c>
      <c r="AQ2" s="33">
        <v>1.984</v>
      </c>
      <c r="AR2" s="33">
        <v>2.4096000000000002</v>
      </c>
      <c r="AS2" s="33">
        <v>3.4607000000000001</v>
      </c>
      <c r="AT2" s="33">
        <v>1.3307</v>
      </c>
      <c r="AU2" s="9">
        <v>4.6631999999999998</v>
      </c>
    </row>
    <row r="3" spans="1:47" x14ac:dyDescent="0.25">
      <c r="A3" s="23" t="s">
        <v>66</v>
      </c>
      <c r="B3" s="35"/>
      <c r="H3" s="9"/>
      <c r="J3" s="19">
        <v>81.368700000000004</v>
      </c>
      <c r="K3" s="19">
        <v>8.1191999999999993</v>
      </c>
      <c r="L3" s="19">
        <v>6.1298000000000004</v>
      </c>
      <c r="M3" s="19">
        <v>1.4562999999999999</v>
      </c>
      <c r="N3" s="141">
        <v>3.4432</v>
      </c>
      <c r="O3" s="19">
        <v>71.281099999999995</v>
      </c>
      <c r="P3" s="19">
        <v>20.5151</v>
      </c>
      <c r="Q3" s="9"/>
      <c r="R3" s="33"/>
      <c r="S3" s="33"/>
      <c r="T3" s="33"/>
      <c r="U3" s="33"/>
      <c r="V3" s="33"/>
      <c r="W3" s="33"/>
      <c r="X3" s="33"/>
      <c r="Y3" s="33"/>
      <c r="AC3" s="9"/>
      <c r="AD3" s="33">
        <v>53.408499999999997</v>
      </c>
      <c r="AE3" s="33">
        <v>12.086</v>
      </c>
      <c r="AF3" s="33">
        <v>9.8523999999999994</v>
      </c>
      <c r="AG3" s="33">
        <v>8.9441000000000006</v>
      </c>
      <c r="AH3" s="33">
        <v>5.6482000000000001</v>
      </c>
      <c r="AI3" s="33">
        <v>7.8848000000000003</v>
      </c>
      <c r="AJ3" s="33">
        <v>7.8643999999999998</v>
      </c>
      <c r="AK3" s="33">
        <v>9.9315999999999995</v>
      </c>
      <c r="AL3" s="9">
        <v>15.245200000000001</v>
      </c>
      <c r="AM3" s="33">
        <v>91.696100000000001</v>
      </c>
      <c r="AN3" s="33">
        <v>33.745399999999997</v>
      </c>
      <c r="AO3" s="33">
        <v>7.0313999999999997</v>
      </c>
      <c r="AP3" s="33">
        <v>8.4613999999999994</v>
      </c>
      <c r="AQ3" s="33">
        <v>26.248000000000001</v>
      </c>
      <c r="AR3" s="33">
        <v>5.4954000000000001</v>
      </c>
      <c r="AS3" s="33">
        <v>33.352699999999999</v>
      </c>
      <c r="AT3" s="33">
        <v>6.0784000000000002</v>
      </c>
      <c r="AU3" s="9">
        <v>38.217500000000001</v>
      </c>
    </row>
    <row r="4" spans="1:47" x14ac:dyDescent="0.25">
      <c r="A4" s="22" t="s">
        <v>1</v>
      </c>
      <c r="B4" s="35"/>
      <c r="C4" s="19">
        <v>1.0266</v>
      </c>
      <c r="D4" s="19">
        <v>0.81859999999999999</v>
      </c>
      <c r="E4" s="19">
        <v>0.46629999999999999</v>
      </c>
      <c r="F4" s="19">
        <v>0.47910000000000003</v>
      </c>
      <c r="G4" s="20">
        <v>20.262599999999999</v>
      </c>
      <c r="H4" s="37">
        <v>-2.7498</v>
      </c>
      <c r="I4">
        <v>27.2773</v>
      </c>
      <c r="J4">
        <v>17.011099999999999</v>
      </c>
      <c r="K4">
        <v>2.0478000000000001</v>
      </c>
      <c r="L4">
        <v>1.7445999999999999</v>
      </c>
      <c r="M4">
        <v>1.984</v>
      </c>
      <c r="N4" s="140">
        <v>2.4096000000000002</v>
      </c>
      <c r="O4">
        <v>3.4607000000000001</v>
      </c>
      <c r="P4">
        <v>1.3307</v>
      </c>
      <c r="Q4" s="9">
        <v>4.6631999999999998</v>
      </c>
      <c r="R4" s="33"/>
      <c r="S4" s="33"/>
      <c r="T4" s="33"/>
      <c r="U4" s="33"/>
      <c r="V4" s="33"/>
      <c r="W4" s="81"/>
      <c r="X4" s="81"/>
      <c r="AC4" s="9"/>
      <c r="AD4" s="33">
        <v>39.887700000000002</v>
      </c>
      <c r="AE4" s="33">
        <v>18.8552</v>
      </c>
      <c r="AF4" s="33">
        <v>2.3323</v>
      </c>
      <c r="AG4" s="33">
        <v>2.2686000000000002</v>
      </c>
      <c r="AH4" s="33">
        <v>7.1657999999999999</v>
      </c>
      <c r="AI4" s="33">
        <v>6.2732999999999999</v>
      </c>
      <c r="AJ4" s="33">
        <v>7.5063000000000004</v>
      </c>
      <c r="AK4" s="33">
        <v>5.9686000000000003</v>
      </c>
      <c r="AL4" s="9">
        <v>15.184100000000001</v>
      </c>
      <c r="AM4" s="33">
        <v>41.942100000000003</v>
      </c>
      <c r="AN4" s="33">
        <v>13.703099999999999</v>
      </c>
      <c r="AO4" s="33">
        <v>2.8679000000000001</v>
      </c>
      <c r="AP4" s="33">
        <v>2.5158</v>
      </c>
      <c r="AQ4" s="33">
        <v>5.0914999999999999</v>
      </c>
      <c r="AR4" s="33">
        <v>7.1932</v>
      </c>
      <c r="AS4" s="33">
        <v>11.0374</v>
      </c>
      <c r="AT4" s="33">
        <v>5.5031999999999996</v>
      </c>
      <c r="AU4" s="9">
        <v>19.064499999999999</v>
      </c>
    </row>
    <row r="5" spans="1:47" x14ac:dyDescent="0.25">
      <c r="A5" s="24" t="s">
        <v>67</v>
      </c>
      <c r="B5" s="35"/>
      <c r="H5" s="9"/>
      <c r="J5" s="19">
        <v>71.530299999999997</v>
      </c>
      <c r="K5" s="19">
        <v>7.82</v>
      </c>
      <c r="L5" s="19">
        <v>5.9039000000000001</v>
      </c>
      <c r="M5" s="19">
        <v>6.2329999999999997</v>
      </c>
      <c r="N5" s="141">
        <v>7.6989999999999998</v>
      </c>
      <c r="O5" s="19">
        <v>71.281099999999995</v>
      </c>
      <c r="P5" s="19">
        <v>20.5151</v>
      </c>
      <c r="Q5" s="37"/>
      <c r="R5" s="55"/>
      <c r="S5" s="55"/>
      <c r="AC5" s="9"/>
      <c r="AD5" s="33">
        <v>49.028100000000002</v>
      </c>
      <c r="AE5" s="33">
        <v>10.7461</v>
      </c>
      <c r="AF5" s="33">
        <v>7.6551</v>
      </c>
      <c r="AG5" s="33">
        <v>4.5468999999999999</v>
      </c>
      <c r="AH5" s="33">
        <v>14.2539</v>
      </c>
      <c r="AI5" s="88"/>
      <c r="AJ5" s="33">
        <v>13.7646</v>
      </c>
      <c r="AK5" s="33">
        <v>4.7237</v>
      </c>
      <c r="AL5" s="9">
        <v>18.718</v>
      </c>
      <c r="AM5" s="33">
        <v>54.317799999999998</v>
      </c>
      <c r="AN5" s="33">
        <v>15.6091</v>
      </c>
      <c r="AO5" s="33">
        <v>7.7991999999999999</v>
      </c>
      <c r="AP5" s="33">
        <v>5.1436000000000002</v>
      </c>
      <c r="AQ5" s="33">
        <v>17.072800000000001</v>
      </c>
      <c r="AR5" s="88"/>
      <c r="AS5" s="33">
        <v>19.282399999999999</v>
      </c>
      <c r="AT5" s="33">
        <v>2.1947999999999999</v>
      </c>
      <c r="AU5" s="9">
        <v>20.6066</v>
      </c>
    </row>
    <row r="6" spans="1:47" ht="15.75" thickBot="1" x14ac:dyDescent="0.3">
      <c r="A6" s="25" t="s">
        <v>68</v>
      </c>
      <c r="B6" s="36"/>
      <c r="C6" s="6">
        <f>(C4-C2)/C2*100</f>
        <v>23.73146920573701</v>
      </c>
      <c r="D6" s="6">
        <f t="shared" ref="D6:Q6" si="0">(D4-D2)/D2*100</f>
        <v>1.5632754342431694</v>
      </c>
      <c r="E6" s="6">
        <f t="shared" si="0"/>
        <v>-33.079793340987365</v>
      </c>
      <c r="F6" s="6">
        <f t="shared" si="0"/>
        <v>-25.093808630393987</v>
      </c>
      <c r="G6" s="6"/>
      <c r="H6" s="10"/>
      <c r="I6" s="6">
        <f t="shared" si="0"/>
        <v>-6.4079821855624806</v>
      </c>
      <c r="J6" s="6">
        <f t="shared" si="0"/>
        <v>-18.401815094448235</v>
      </c>
      <c r="K6" s="6">
        <f t="shared" si="0"/>
        <v>-10.148742924838754</v>
      </c>
      <c r="L6" s="6">
        <f t="shared" si="0"/>
        <v>1.3889696053931559</v>
      </c>
      <c r="M6" s="6">
        <f t="shared" si="0"/>
        <v>9.2150170648464158</v>
      </c>
      <c r="N6" s="142">
        <f t="shared" si="0"/>
        <v>7.3844645483310396</v>
      </c>
      <c r="O6" s="6">
        <f t="shared" si="0"/>
        <v>-30.321944148025853</v>
      </c>
      <c r="P6" s="6">
        <f t="shared" si="0"/>
        <v>-6.9049951028403527</v>
      </c>
      <c r="Q6" s="10">
        <f t="shared" si="0"/>
        <v>-33.075002152759851</v>
      </c>
      <c r="R6" s="33"/>
      <c r="S6" s="33"/>
      <c r="AC6" s="9"/>
      <c r="AD6" s="33">
        <v>52.604500000000002</v>
      </c>
      <c r="AE6" s="33">
        <v>13.6402</v>
      </c>
      <c r="AF6" s="33">
        <v>15.644</v>
      </c>
      <c r="AG6" s="33">
        <v>11.472</v>
      </c>
      <c r="AH6" s="33">
        <v>3.948</v>
      </c>
      <c r="AI6" s="33">
        <v>4.7218</v>
      </c>
      <c r="AJ6" s="33">
        <v>7.7462</v>
      </c>
      <c r="AK6" s="33">
        <v>4.3853999999999997</v>
      </c>
      <c r="AL6" s="9">
        <v>12.2155</v>
      </c>
      <c r="AM6" s="27">
        <v>37.655999999999999</v>
      </c>
      <c r="AN6" s="33">
        <v>17.796199999999999</v>
      </c>
      <c r="AO6" s="33">
        <v>14.9015</v>
      </c>
      <c r="AP6" s="33">
        <v>6.6033999999999997</v>
      </c>
      <c r="AQ6" s="33">
        <v>4.2045000000000003</v>
      </c>
      <c r="AR6" s="88">
        <v>4.2568000000000001</v>
      </c>
      <c r="AS6" s="33">
        <v>14.0725</v>
      </c>
      <c r="AT6" s="33">
        <v>2.7576000000000001</v>
      </c>
      <c r="AU6" s="9">
        <v>15.216200000000001</v>
      </c>
    </row>
    <row r="7" spans="1:47" x14ac:dyDescent="0.25">
      <c r="A7" s="22" t="s">
        <v>2</v>
      </c>
      <c r="B7" s="35"/>
      <c r="C7" s="19">
        <v>4.1322000000000001</v>
      </c>
      <c r="D7" s="19">
        <v>3.2328999999999999</v>
      </c>
      <c r="E7" s="19">
        <v>1.5245</v>
      </c>
      <c r="F7" s="19">
        <v>1.7796000000000001</v>
      </c>
      <c r="G7" s="21">
        <v>21.763000000000002</v>
      </c>
      <c r="H7" s="38">
        <v>-16.732399999999998</v>
      </c>
      <c r="I7">
        <v>53.408499999999997</v>
      </c>
      <c r="J7">
        <v>12.086</v>
      </c>
      <c r="K7">
        <v>9.8523999999999994</v>
      </c>
      <c r="L7">
        <v>8.9441000000000006</v>
      </c>
      <c r="M7">
        <v>5.6482000000000001</v>
      </c>
      <c r="N7" s="140">
        <v>7.8848000000000003</v>
      </c>
      <c r="O7">
        <v>7.8643999999999998</v>
      </c>
      <c r="P7">
        <v>9.9315999999999995</v>
      </c>
      <c r="Q7" s="9">
        <v>15.245200000000001</v>
      </c>
      <c r="R7" s="33"/>
      <c r="S7" s="33"/>
      <c r="AC7" s="9"/>
      <c r="AD7" s="33">
        <v>21.621700000000001</v>
      </c>
      <c r="AE7" s="33">
        <v>7.3845999999999998</v>
      </c>
      <c r="AF7" s="33">
        <v>2.9567999999999999</v>
      </c>
      <c r="AG7" s="33">
        <v>3.9272</v>
      </c>
      <c r="AH7" s="33">
        <v>2.0823999999999998</v>
      </c>
      <c r="AI7" s="33">
        <v>8.0029000000000003</v>
      </c>
      <c r="AJ7" s="33">
        <v>3.6739999999999999</v>
      </c>
      <c r="AK7" s="33">
        <v>2.6543999999999999</v>
      </c>
      <c r="AL7" s="9">
        <v>8.5469000000000008</v>
      </c>
      <c r="AM7" s="33">
        <v>27.9682</v>
      </c>
      <c r="AN7" s="33">
        <v>11.0448</v>
      </c>
      <c r="AO7" s="33">
        <v>3.1099000000000001</v>
      </c>
      <c r="AP7" s="33">
        <v>2.9817999999999998</v>
      </c>
      <c r="AQ7" s="33">
        <v>3.6703000000000001</v>
      </c>
      <c r="AR7" s="33">
        <v>8.7174999999999994</v>
      </c>
      <c r="AS7" s="33">
        <v>9.6275999999999993</v>
      </c>
      <c r="AT7" s="33">
        <v>1.5152000000000001</v>
      </c>
      <c r="AU7" s="9">
        <v>11.848100000000001</v>
      </c>
    </row>
    <row r="8" spans="1:47" x14ac:dyDescent="0.25">
      <c r="A8" s="23" t="s">
        <v>66</v>
      </c>
      <c r="B8" s="35"/>
      <c r="H8" s="9"/>
      <c r="J8" s="19">
        <v>22.6294</v>
      </c>
      <c r="K8" s="19">
        <v>18.447299999999998</v>
      </c>
      <c r="L8" s="19">
        <v>16.746500000000001</v>
      </c>
      <c r="M8" s="19">
        <v>10.5754</v>
      </c>
      <c r="N8" s="141">
        <v>14.763199999999999</v>
      </c>
      <c r="O8" s="19">
        <v>51.586300000000001</v>
      </c>
      <c r="P8" s="19">
        <v>65.146100000000004</v>
      </c>
      <c r="Q8" s="9"/>
      <c r="R8" s="33"/>
      <c r="S8" s="33"/>
      <c r="AC8" s="9"/>
      <c r="AD8" s="33">
        <v>50.834400000000002</v>
      </c>
      <c r="AE8" s="33">
        <v>23.878799999999998</v>
      </c>
      <c r="AF8" s="33">
        <v>9.2840000000000007</v>
      </c>
      <c r="AG8" s="33">
        <v>5.8598999999999997</v>
      </c>
      <c r="AH8" s="33">
        <v>7.5627000000000004</v>
      </c>
      <c r="AI8" s="33">
        <v>6.9852999999999996</v>
      </c>
      <c r="AJ8" s="33">
        <v>7.8143000000000002</v>
      </c>
      <c r="AK8" s="33">
        <v>4.0533999999999999</v>
      </c>
      <c r="AL8" s="9">
        <v>11.784599999999999</v>
      </c>
      <c r="AM8" s="33">
        <v>56.9587</v>
      </c>
      <c r="AN8" s="33">
        <v>17.3857</v>
      </c>
      <c r="AO8" s="33">
        <v>10.5329</v>
      </c>
      <c r="AP8" s="33">
        <v>5.7919999999999998</v>
      </c>
      <c r="AQ8" s="33">
        <v>15.0101</v>
      </c>
      <c r="AR8" s="33">
        <v>7.8304</v>
      </c>
      <c r="AS8" s="33">
        <v>18.925799999999999</v>
      </c>
      <c r="AT8" s="33">
        <v>3.5325000000000002</v>
      </c>
      <c r="AU8" s="9">
        <v>24.048200000000001</v>
      </c>
    </row>
    <row r="9" spans="1:47" x14ac:dyDescent="0.25">
      <c r="A9" s="22" t="s">
        <v>3</v>
      </c>
      <c r="B9" s="35"/>
      <c r="C9" s="19">
        <v>5.7950999999999997</v>
      </c>
      <c r="D9" s="19">
        <v>4.7236000000000002</v>
      </c>
      <c r="E9" s="19">
        <v>3.8218000000000001</v>
      </c>
      <c r="F9" s="19">
        <v>3.9430999999999998</v>
      </c>
      <c r="G9" s="20">
        <v>18.489000000000001</v>
      </c>
      <c r="H9" s="37">
        <v>-3.1753999999999998</v>
      </c>
      <c r="I9">
        <v>91.696100000000001</v>
      </c>
      <c r="J9">
        <v>33.745399999999997</v>
      </c>
      <c r="K9">
        <v>7.0313999999999997</v>
      </c>
      <c r="L9">
        <v>8.4613999999999994</v>
      </c>
      <c r="M9">
        <v>26.248000000000001</v>
      </c>
      <c r="N9" s="140">
        <v>5.4954000000000001</v>
      </c>
      <c r="O9">
        <v>33.352699999999999</v>
      </c>
      <c r="P9">
        <v>6.0784000000000002</v>
      </c>
      <c r="Q9" s="9">
        <v>38.217500000000001</v>
      </c>
      <c r="R9" s="33"/>
      <c r="S9" s="33"/>
      <c r="AC9" s="9"/>
      <c r="AD9" s="33">
        <v>40.043599999999998</v>
      </c>
      <c r="AE9" s="88"/>
      <c r="AF9" s="33">
        <v>6.3102</v>
      </c>
      <c r="AG9" s="88"/>
      <c r="AH9" s="33">
        <v>9.2640999999999991</v>
      </c>
      <c r="AI9" s="33">
        <v>14.100899999999999</v>
      </c>
      <c r="AJ9" s="33">
        <v>11.356199999999999</v>
      </c>
      <c r="AK9" s="33">
        <v>7.3318000000000003</v>
      </c>
      <c r="AL9" s="9">
        <v>18.991099999999999</v>
      </c>
      <c r="AM9" s="33">
        <v>40.495899999999999</v>
      </c>
      <c r="AN9" s="88"/>
      <c r="AO9" s="33">
        <v>5.5080999999999998</v>
      </c>
      <c r="AP9" s="88"/>
      <c r="AQ9" s="33">
        <v>16.277100000000001</v>
      </c>
      <c r="AR9" s="33">
        <v>8.9541000000000004</v>
      </c>
      <c r="AS9" s="33">
        <v>20.107299999999999</v>
      </c>
      <c r="AT9" s="33">
        <v>6.2226999999999997</v>
      </c>
      <c r="AU9" s="9">
        <v>27.7774</v>
      </c>
    </row>
    <row r="10" spans="1:47" x14ac:dyDescent="0.25">
      <c r="A10" s="24" t="s">
        <v>67</v>
      </c>
      <c r="B10" s="35"/>
      <c r="H10" s="9"/>
      <c r="J10" s="19">
        <v>36.801299999999998</v>
      </c>
      <c r="K10" s="19">
        <v>7.6681999999999997</v>
      </c>
      <c r="L10" s="19">
        <v>9.2276000000000007</v>
      </c>
      <c r="M10" s="19">
        <v>28.625</v>
      </c>
      <c r="N10" s="141">
        <v>5.9930000000000003</v>
      </c>
      <c r="O10" s="19">
        <v>87.270600000000002</v>
      </c>
      <c r="P10" s="19">
        <v>15.9048</v>
      </c>
      <c r="Q10" s="9"/>
      <c r="R10" s="33"/>
      <c r="S10" s="33"/>
      <c r="AC10" s="9"/>
      <c r="AD10" s="33">
        <v>56.569899999999997</v>
      </c>
      <c r="AE10" s="33">
        <v>22.7821</v>
      </c>
      <c r="AF10" s="33">
        <v>7.6506999999999996</v>
      </c>
      <c r="AG10" s="33">
        <v>8.4052000000000007</v>
      </c>
      <c r="AH10" s="33">
        <v>12.4755</v>
      </c>
      <c r="AI10" s="33">
        <v>3.2078000000000002</v>
      </c>
      <c r="AJ10" s="33">
        <v>11.9148</v>
      </c>
      <c r="AK10" s="33">
        <v>3.4422000000000001</v>
      </c>
      <c r="AL10" s="9">
        <v>15.9016</v>
      </c>
      <c r="AM10" s="33">
        <v>75.980800000000002</v>
      </c>
      <c r="AN10" s="33">
        <v>27.354600000000001</v>
      </c>
      <c r="AO10" s="33">
        <v>6.8628</v>
      </c>
      <c r="AP10" s="33">
        <v>7.0606</v>
      </c>
      <c r="AQ10" s="33">
        <v>13.684699999999999</v>
      </c>
      <c r="AR10" s="33">
        <v>1.8483000000000001</v>
      </c>
      <c r="AS10" s="33">
        <v>18.031300000000002</v>
      </c>
      <c r="AT10" s="33">
        <v>6.2512999999999996</v>
      </c>
      <c r="AU10" s="9">
        <v>28.317299999999999</v>
      </c>
    </row>
    <row r="11" spans="1:47" ht="15.75" thickBot="1" x14ac:dyDescent="0.3">
      <c r="A11" s="25" t="s">
        <v>68</v>
      </c>
      <c r="B11" s="36"/>
      <c r="C11" s="6">
        <f>(C9-C7)/C7*100</f>
        <v>40.242485842892393</v>
      </c>
      <c r="D11" s="6">
        <f t="shared" ref="D11:Q11" si="1">(D9-D7)/D7*100</f>
        <v>46.110303442729453</v>
      </c>
      <c r="E11" s="6">
        <f t="shared" si="1"/>
        <v>150.69203017382748</v>
      </c>
      <c r="F11" s="6">
        <f t="shared" si="1"/>
        <v>121.57226342998426</v>
      </c>
      <c r="G11" s="6"/>
      <c r="H11" s="10"/>
      <c r="I11" s="6">
        <f t="shared" si="1"/>
        <v>71.688214422797884</v>
      </c>
      <c r="J11" s="6">
        <f t="shared" si="1"/>
        <v>179.21065695846431</v>
      </c>
      <c r="K11" s="6">
        <f t="shared" si="1"/>
        <v>-28.632617433315737</v>
      </c>
      <c r="L11" s="6">
        <f t="shared" si="1"/>
        <v>-5.3968537918851665</v>
      </c>
      <c r="M11" s="6">
        <f t="shared" si="1"/>
        <v>364.71442229382814</v>
      </c>
      <c r="N11" s="142">
        <f t="shared" si="1"/>
        <v>-30.303875811688314</v>
      </c>
      <c r="O11" s="6">
        <f t="shared" si="1"/>
        <v>324.09719749758403</v>
      </c>
      <c r="P11" s="6">
        <f t="shared" si="1"/>
        <v>-38.797374038422802</v>
      </c>
      <c r="Q11" s="10">
        <f t="shared" si="1"/>
        <v>150.68546165350403</v>
      </c>
      <c r="R11" s="33"/>
      <c r="S11" s="33"/>
      <c r="AC11" s="9"/>
      <c r="AD11" s="33">
        <v>36.803600000000003</v>
      </c>
      <c r="AE11" s="33">
        <v>11.114100000000001</v>
      </c>
      <c r="AF11" s="33">
        <v>5.3175999999999997</v>
      </c>
      <c r="AG11" s="33">
        <v>6.2454999999999998</v>
      </c>
      <c r="AH11" s="33">
        <v>11.8224</v>
      </c>
      <c r="AI11" s="33">
        <v>2.056</v>
      </c>
      <c r="AJ11" s="33">
        <v>7.4200999999999997</v>
      </c>
      <c r="AK11" s="33">
        <v>4.4736000000000002</v>
      </c>
      <c r="AL11" s="9">
        <v>8.8277000000000001</v>
      </c>
      <c r="AM11" s="33">
        <v>48.339199999999998</v>
      </c>
      <c r="AN11" s="33">
        <v>12.212</v>
      </c>
      <c r="AO11" s="33">
        <v>5.3883000000000001</v>
      </c>
      <c r="AP11" s="33">
        <v>7.0106000000000002</v>
      </c>
      <c r="AQ11" s="33">
        <v>9.5675000000000008</v>
      </c>
      <c r="AR11" s="33">
        <v>3.3563000000000001</v>
      </c>
      <c r="AS11" s="33">
        <v>13.5771</v>
      </c>
      <c r="AT11" s="33">
        <v>2.9588000000000001</v>
      </c>
      <c r="AU11" s="9">
        <v>13.762499999999999</v>
      </c>
    </row>
    <row r="12" spans="1:47" x14ac:dyDescent="0.25">
      <c r="A12" s="22" t="s">
        <v>34</v>
      </c>
      <c r="B12" s="35"/>
      <c r="C12" s="19">
        <v>2.1032999999999999</v>
      </c>
      <c r="D12" s="19">
        <v>1.804</v>
      </c>
      <c r="E12" s="19">
        <v>1.5184</v>
      </c>
      <c r="F12" s="19">
        <v>1.3474999999999999</v>
      </c>
      <c r="G12" s="19">
        <v>14.228199999999999</v>
      </c>
      <c r="H12" s="37">
        <v>11.256500000000001</v>
      </c>
      <c r="I12">
        <v>39.887700000000002</v>
      </c>
      <c r="J12">
        <v>18.8552</v>
      </c>
      <c r="K12">
        <v>2.3323</v>
      </c>
      <c r="L12">
        <v>2.2686000000000002</v>
      </c>
      <c r="M12">
        <v>7.1657999999999999</v>
      </c>
      <c r="N12" s="140">
        <v>6.2732999999999999</v>
      </c>
      <c r="O12">
        <v>7.5063000000000004</v>
      </c>
      <c r="P12">
        <v>5.9686000000000003</v>
      </c>
      <c r="Q12" s="9">
        <v>15.184100000000001</v>
      </c>
      <c r="R12" s="33"/>
      <c r="S12" s="33"/>
      <c r="AC12" s="9"/>
      <c r="AD12" s="33">
        <v>28.914000000000001</v>
      </c>
      <c r="AE12" s="33">
        <v>12.4458</v>
      </c>
      <c r="AF12" s="33">
        <v>2.2063999999999999</v>
      </c>
      <c r="AG12" s="33">
        <v>2.5880999999999998</v>
      </c>
      <c r="AH12" s="33">
        <v>7.9950999999999999</v>
      </c>
      <c r="AI12" s="33">
        <v>6.3357000000000001</v>
      </c>
      <c r="AJ12" s="33">
        <v>8.5901999999999994</v>
      </c>
      <c r="AK12" s="33">
        <v>3.3576999999999999</v>
      </c>
      <c r="AL12" s="9">
        <v>15.2384</v>
      </c>
      <c r="AM12" s="33">
        <v>28.816800000000001</v>
      </c>
      <c r="AN12" s="33">
        <v>10.9877</v>
      </c>
      <c r="AO12" s="33">
        <v>2.1585000000000001</v>
      </c>
      <c r="AP12" s="33">
        <v>2.6185</v>
      </c>
      <c r="AQ12" s="33">
        <v>8.1638000000000002</v>
      </c>
      <c r="AR12" s="33">
        <v>6.5414000000000003</v>
      </c>
      <c r="AS12" s="33">
        <v>9.3684999999999992</v>
      </c>
      <c r="AT12" s="33">
        <v>3.5590999999999999</v>
      </c>
      <c r="AU12" s="9">
        <v>13.317399999999999</v>
      </c>
    </row>
    <row r="13" spans="1:47" x14ac:dyDescent="0.25">
      <c r="A13" s="23" t="s">
        <v>66</v>
      </c>
      <c r="B13" s="35"/>
      <c r="H13" s="9"/>
      <c r="J13" s="19">
        <v>47.270600000000002</v>
      </c>
      <c r="K13" s="19">
        <v>5.8472</v>
      </c>
      <c r="L13" s="19">
        <v>5.6874000000000002</v>
      </c>
      <c r="M13" s="19">
        <v>17.965</v>
      </c>
      <c r="N13" s="141">
        <v>15.7273</v>
      </c>
      <c r="O13" s="19">
        <v>49.435099999999998</v>
      </c>
      <c r="P13" s="19">
        <v>39.308500000000002</v>
      </c>
      <c r="Q13" s="9"/>
      <c r="R13" s="33"/>
      <c r="S13" s="33"/>
      <c r="AC13" s="9"/>
      <c r="AD13" s="33">
        <v>50.6462</v>
      </c>
      <c r="AE13" s="33">
        <v>21.176200000000001</v>
      </c>
      <c r="AF13" s="33">
        <v>4.3320999999999996</v>
      </c>
      <c r="AG13" s="33">
        <v>1.9435</v>
      </c>
      <c r="AH13" s="33">
        <v>7.8089000000000004</v>
      </c>
      <c r="AI13" s="33">
        <v>6.6844000000000001</v>
      </c>
      <c r="AJ13" s="33">
        <v>2.8809</v>
      </c>
      <c r="AK13" s="33">
        <v>2.4567999999999999</v>
      </c>
      <c r="AL13" s="9">
        <v>7.5991</v>
      </c>
      <c r="AM13" s="33">
        <v>41.762999999999998</v>
      </c>
      <c r="AN13" s="33">
        <v>15.0159</v>
      </c>
      <c r="AO13" s="33">
        <v>2.8714</v>
      </c>
      <c r="AP13" s="33">
        <v>1.4515</v>
      </c>
      <c r="AQ13" s="33">
        <v>6.1300999999999997</v>
      </c>
      <c r="AR13" s="33">
        <v>5.6463999999999999</v>
      </c>
      <c r="AS13" s="33">
        <v>6.8697999999999997</v>
      </c>
      <c r="AT13" s="33">
        <v>2.2881</v>
      </c>
      <c r="AU13" s="9">
        <v>10.735799999999999</v>
      </c>
    </row>
    <row r="14" spans="1:47" x14ac:dyDescent="0.25">
      <c r="A14" s="22" t="s">
        <v>21</v>
      </c>
      <c r="B14" s="35"/>
      <c r="C14" s="19">
        <v>2.8239000000000001</v>
      </c>
      <c r="D14" s="19">
        <v>1.7667999999999999</v>
      </c>
      <c r="E14" s="19">
        <v>1.9065000000000001</v>
      </c>
      <c r="F14" s="19">
        <v>1.6540999999999999</v>
      </c>
      <c r="G14" s="21">
        <v>37.4328</v>
      </c>
      <c r="H14" s="37">
        <v>13.2384</v>
      </c>
      <c r="I14">
        <v>41.942100000000003</v>
      </c>
      <c r="J14">
        <v>13.703099999999999</v>
      </c>
      <c r="K14">
        <v>2.8679000000000001</v>
      </c>
      <c r="L14">
        <v>2.5158</v>
      </c>
      <c r="M14">
        <v>5.0914999999999999</v>
      </c>
      <c r="N14" s="140">
        <v>7.1932</v>
      </c>
      <c r="O14">
        <v>11.0374</v>
      </c>
      <c r="P14">
        <v>5.5031999999999996</v>
      </c>
      <c r="Q14" s="9">
        <v>19.064499999999999</v>
      </c>
      <c r="R14" s="33"/>
      <c r="S14" s="33"/>
      <c r="AC14" s="9"/>
      <c r="AD14" s="33">
        <v>42.525399999999998</v>
      </c>
      <c r="AE14" s="33">
        <v>16.0807</v>
      </c>
      <c r="AF14" s="33">
        <v>5.3658999999999999</v>
      </c>
      <c r="AG14" s="33">
        <v>8.0584000000000007</v>
      </c>
      <c r="AH14" s="33">
        <v>6.9038000000000004</v>
      </c>
      <c r="AI14" s="33">
        <v>3.2606000000000002</v>
      </c>
      <c r="AJ14" s="33">
        <v>3.5291000000000001</v>
      </c>
      <c r="AK14" s="33">
        <v>5.8552</v>
      </c>
      <c r="AL14" s="9">
        <v>9.6347000000000005</v>
      </c>
      <c r="AM14" s="33">
        <v>45.176099999999998</v>
      </c>
      <c r="AN14" s="33">
        <v>18.691199999999998</v>
      </c>
      <c r="AO14" s="33">
        <v>6.4180000000000001</v>
      </c>
      <c r="AP14" s="33">
        <v>6.1288999999999998</v>
      </c>
      <c r="AQ14" s="33">
        <v>7.7488000000000001</v>
      </c>
      <c r="AR14" s="33">
        <v>1.506</v>
      </c>
      <c r="AS14" s="33">
        <v>16.589400000000001</v>
      </c>
      <c r="AT14" s="33">
        <v>5.4100999999999999</v>
      </c>
      <c r="AU14" s="9">
        <v>24.319400000000002</v>
      </c>
    </row>
    <row r="15" spans="1:47" ht="15.75" thickBot="1" x14ac:dyDescent="0.3">
      <c r="A15" s="24" t="s">
        <v>67</v>
      </c>
      <c r="B15" s="35"/>
      <c r="H15" s="9"/>
      <c r="J15" s="19">
        <v>32.671399999999998</v>
      </c>
      <c r="K15" s="19">
        <v>6.8376000000000001</v>
      </c>
      <c r="L15" s="19">
        <v>5.9983000000000004</v>
      </c>
      <c r="M15" s="19">
        <v>12.1394</v>
      </c>
      <c r="N15" s="141">
        <v>17.150300000000001</v>
      </c>
      <c r="O15" s="19">
        <v>57.895200000000003</v>
      </c>
      <c r="P15" s="19">
        <v>28.866399999999999</v>
      </c>
      <c r="Q15" s="9"/>
      <c r="R15" s="33"/>
      <c r="S15" s="33"/>
      <c r="AC15" s="9"/>
      <c r="AD15" s="6">
        <v>43.6738</v>
      </c>
      <c r="AE15" s="6">
        <v>14.736000000000001</v>
      </c>
      <c r="AF15" s="6">
        <v>8.0886999999999993</v>
      </c>
      <c r="AG15" s="6">
        <v>7.2725999999999997</v>
      </c>
      <c r="AH15" s="6">
        <v>3.7783000000000002</v>
      </c>
      <c r="AI15" s="6">
        <v>8.2185000000000006</v>
      </c>
      <c r="AJ15" s="6">
        <v>1.8251999999999999</v>
      </c>
      <c r="AK15" s="6">
        <v>10.0618</v>
      </c>
      <c r="AL15" s="10">
        <v>11.6745</v>
      </c>
      <c r="AM15" s="6">
        <v>52.934800000000003</v>
      </c>
      <c r="AN15" s="6">
        <v>12.1723</v>
      </c>
      <c r="AO15" s="6">
        <v>6.6707000000000001</v>
      </c>
      <c r="AP15" s="6">
        <v>6.7941000000000003</v>
      </c>
      <c r="AQ15" s="6">
        <v>9.3307000000000002</v>
      </c>
      <c r="AR15" s="6">
        <v>11.0059</v>
      </c>
      <c r="AS15" s="6">
        <v>10.246499999999999</v>
      </c>
      <c r="AT15" s="6">
        <v>11.2822</v>
      </c>
      <c r="AU15" s="10">
        <v>22.380099999999999</v>
      </c>
    </row>
    <row r="16" spans="1:47" ht="15.75" thickBot="1" x14ac:dyDescent="0.3">
      <c r="A16" s="25" t="s">
        <v>68</v>
      </c>
      <c r="B16" s="36"/>
      <c r="C16" s="6">
        <f>(C14-C12)/C12*100</f>
        <v>34.260447867636579</v>
      </c>
      <c r="D16" s="6">
        <f t="shared" ref="D16:Q16" si="2">(D14-D12)/D12*100</f>
        <v>-2.062084257206215</v>
      </c>
      <c r="E16" s="6">
        <f t="shared" si="2"/>
        <v>25.559799789251851</v>
      </c>
      <c r="F16" s="6">
        <f t="shared" si="2"/>
        <v>22.753246753246753</v>
      </c>
      <c r="G16" s="6"/>
      <c r="H16" s="10"/>
      <c r="I16" s="6">
        <f t="shared" si="2"/>
        <v>5.1504599162147748</v>
      </c>
      <c r="J16" s="6">
        <f t="shared" si="2"/>
        <v>-27.324557681700547</v>
      </c>
      <c r="K16" s="6">
        <f t="shared" si="2"/>
        <v>22.964455687518761</v>
      </c>
      <c r="L16" s="6">
        <f t="shared" si="2"/>
        <v>10.896588204178782</v>
      </c>
      <c r="M16" s="6">
        <f t="shared" si="2"/>
        <v>-28.947221524463423</v>
      </c>
      <c r="N16" s="142">
        <f t="shared" si="2"/>
        <v>14.66373360113497</v>
      </c>
      <c r="O16" s="6">
        <f t="shared" si="2"/>
        <v>47.041818206040247</v>
      </c>
      <c r="P16" s="6">
        <f t="shared" si="2"/>
        <v>-7.7974734443588227</v>
      </c>
      <c r="Q16" s="10">
        <f t="shared" si="2"/>
        <v>25.555679954689431</v>
      </c>
      <c r="R16" s="33"/>
      <c r="S16" s="33"/>
    </row>
    <row r="17" spans="1:43" ht="15.75" customHeight="1" thickBot="1" x14ac:dyDescent="0.3">
      <c r="A17" s="67" t="s">
        <v>35</v>
      </c>
      <c r="B17" s="211" t="s">
        <v>91</v>
      </c>
      <c r="C17" s="19">
        <v>3.8281999999999998</v>
      </c>
      <c r="D17" s="19">
        <v>2.6456</v>
      </c>
      <c r="E17" s="19">
        <v>1.8717999999999999</v>
      </c>
      <c r="F17" s="19">
        <v>1.8488</v>
      </c>
      <c r="G17" s="29">
        <v>30.8917</v>
      </c>
      <c r="H17" s="37">
        <v>1.2272000000000001</v>
      </c>
      <c r="I17">
        <v>49.028100000000002</v>
      </c>
      <c r="J17">
        <v>10.7461</v>
      </c>
      <c r="K17">
        <v>7.6551</v>
      </c>
      <c r="L17">
        <v>4.5468999999999999</v>
      </c>
      <c r="M17">
        <v>14.2539</v>
      </c>
      <c r="N17" s="143"/>
      <c r="O17">
        <v>13.7646</v>
      </c>
      <c r="P17">
        <v>4.7237</v>
      </c>
      <c r="Q17" s="9">
        <v>18.718</v>
      </c>
      <c r="R17" s="33"/>
      <c r="S17" s="33"/>
      <c r="X17" s="2"/>
      <c r="Y17" s="2"/>
      <c r="Z17" s="2"/>
      <c r="AD17" s="85" t="s">
        <v>115</v>
      </c>
      <c r="AE17" s="91" t="s">
        <v>135</v>
      </c>
      <c r="AF17" s="91" t="s">
        <v>138</v>
      </c>
      <c r="AG17" s="92" t="s">
        <v>139</v>
      </c>
      <c r="AH17" s="87" t="s">
        <v>116</v>
      </c>
      <c r="AI17" s="91" t="s">
        <v>140</v>
      </c>
      <c r="AJ17" s="91" t="s">
        <v>141</v>
      </c>
      <c r="AK17" s="92" t="s">
        <v>142</v>
      </c>
    </row>
    <row r="18" spans="1:43" ht="13.5" customHeight="1" x14ac:dyDescent="0.25">
      <c r="A18" s="68" t="s">
        <v>66</v>
      </c>
      <c r="B18" s="212"/>
      <c r="H18" s="9"/>
      <c r="J18" s="19">
        <v>21.918399999999998</v>
      </c>
      <c r="K18" s="19">
        <v>15.613799999999999</v>
      </c>
      <c r="L18" s="19">
        <v>9.2742000000000004</v>
      </c>
      <c r="M18" s="19">
        <v>29.072900000000001</v>
      </c>
      <c r="N18" s="140"/>
      <c r="O18" s="19">
        <v>73.536900000000003</v>
      </c>
      <c r="P18" s="19">
        <v>25.235900000000001</v>
      </c>
      <c r="Q18" s="9"/>
      <c r="R18" s="33"/>
      <c r="S18" s="33"/>
      <c r="AD18" s="63">
        <v>0.82969999999999999</v>
      </c>
      <c r="AE18" s="55">
        <v>0.80600000000000005</v>
      </c>
      <c r="AF18" s="55">
        <v>0.69679999999999997</v>
      </c>
      <c r="AG18" s="37">
        <v>0.63959999999999995</v>
      </c>
      <c r="AH18" s="55">
        <v>1.0266</v>
      </c>
      <c r="AI18" s="55">
        <v>0.81859999999999999</v>
      </c>
      <c r="AJ18" s="55">
        <v>0.46629999999999999</v>
      </c>
      <c r="AK18" s="37">
        <v>0.47910000000000003</v>
      </c>
      <c r="AN18" t="s">
        <v>147</v>
      </c>
      <c r="AQ18" s="33"/>
    </row>
    <row r="19" spans="1:43" ht="15.75" thickBot="1" x14ac:dyDescent="0.3">
      <c r="A19" s="69" t="s">
        <v>22</v>
      </c>
      <c r="B19" s="212"/>
      <c r="C19" s="19">
        <v>3.8708999999999998</v>
      </c>
      <c r="D19" s="19">
        <v>3.0015999999999998</v>
      </c>
      <c r="E19" s="19">
        <v>2.0607000000000002</v>
      </c>
      <c r="F19" s="19">
        <v>2.1476999999999999</v>
      </c>
      <c r="G19" s="29">
        <v>22.457799999999999</v>
      </c>
      <c r="H19" s="37">
        <v>-4.2252999999999998</v>
      </c>
      <c r="I19">
        <v>54.317799999999998</v>
      </c>
      <c r="J19">
        <v>15.6091</v>
      </c>
      <c r="K19">
        <v>7.7991999999999999</v>
      </c>
      <c r="L19">
        <v>5.1436000000000002</v>
      </c>
      <c r="M19">
        <v>17.072800000000001</v>
      </c>
      <c r="N19" s="143"/>
      <c r="O19">
        <v>19.282399999999999</v>
      </c>
      <c r="P19">
        <v>2.1947999999999999</v>
      </c>
      <c r="Q19" s="9">
        <v>20.6066</v>
      </c>
      <c r="R19" s="33"/>
      <c r="S19" s="33"/>
      <c r="AD19" s="63">
        <v>4.1322000000000001</v>
      </c>
      <c r="AE19" s="55">
        <v>3.2328999999999999</v>
      </c>
      <c r="AF19" s="55">
        <v>1.5245</v>
      </c>
      <c r="AG19" s="37">
        <v>1.7796000000000001</v>
      </c>
      <c r="AH19" s="55">
        <v>5.7950999999999997</v>
      </c>
      <c r="AI19" s="55">
        <v>4.7236000000000002</v>
      </c>
      <c r="AJ19" s="55">
        <v>3.8218000000000001</v>
      </c>
      <c r="AK19" s="37">
        <v>3.9430999999999998</v>
      </c>
      <c r="AQ19" s="33"/>
    </row>
    <row r="20" spans="1:43" x14ac:dyDescent="0.25">
      <c r="A20" s="70" t="s">
        <v>67</v>
      </c>
      <c r="B20" s="212"/>
      <c r="H20" s="9"/>
      <c r="J20" s="19">
        <v>28.736599999999999</v>
      </c>
      <c r="K20" s="19">
        <v>14.3584</v>
      </c>
      <c r="L20" s="19">
        <v>9.4694000000000003</v>
      </c>
      <c r="M20" s="19">
        <v>31.4314</v>
      </c>
      <c r="N20" s="140"/>
      <c r="O20" s="19">
        <v>93.574200000000005</v>
      </c>
      <c r="P20" s="19">
        <v>10.6511</v>
      </c>
      <c r="Q20" s="9"/>
      <c r="R20" s="33"/>
      <c r="S20" s="33"/>
      <c r="X20" s="2"/>
      <c r="Y20" s="2"/>
      <c r="Z20" s="2"/>
      <c r="AD20" s="63">
        <v>2.1032999999999999</v>
      </c>
      <c r="AE20" s="55">
        <v>1.804</v>
      </c>
      <c r="AF20" s="55">
        <v>1.5184</v>
      </c>
      <c r="AG20" s="37">
        <v>1.3474999999999999</v>
      </c>
      <c r="AH20" s="55">
        <v>2.8239000000000001</v>
      </c>
      <c r="AI20" s="55">
        <v>1.7667999999999999</v>
      </c>
      <c r="AJ20" s="55">
        <v>1.9065000000000001</v>
      </c>
      <c r="AK20" s="37">
        <v>1.6540999999999999</v>
      </c>
      <c r="AN20" s="95"/>
      <c r="AO20" s="95" t="s">
        <v>148</v>
      </c>
      <c r="AP20" s="95" t="s">
        <v>149</v>
      </c>
      <c r="AQ20" s="33"/>
    </row>
    <row r="21" spans="1:43" ht="15.75" thickBot="1" x14ac:dyDescent="0.3">
      <c r="A21" s="71" t="s">
        <v>68</v>
      </c>
      <c r="B21" s="213"/>
      <c r="C21" s="6">
        <f>(C19-C17)/C17*100</f>
        <v>1.1154067185622476</v>
      </c>
      <c r="D21" s="6">
        <f t="shared" ref="D21:Q21" si="3">(D19-D17)/D17*100</f>
        <v>13.456304807983061</v>
      </c>
      <c r="E21" s="6">
        <f t="shared" si="3"/>
        <v>10.091890159205059</v>
      </c>
      <c r="F21" s="6">
        <f t="shared" si="3"/>
        <v>16.167243617481606</v>
      </c>
      <c r="G21" s="6"/>
      <c r="H21" s="10"/>
      <c r="I21" s="6">
        <f t="shared" si="3"/>
        <v>10.789118893042961</v>
      </c>
      <c r="J21" s="6">
        <f t="shared" si="3"/>
        <v>45.253626897199908</v>
      </c>
      <c r="K21" s="6">
        <f t="shared" si="3"/>
        <v>1.8824051939230042</v>
      </c>
      <c r="L21" s="6">
        <f t="shared" si="3"/>
        <v>13.123226813873194</v>
      </c>
      <c r="M21" s="6">
        <f t="shared" si="3"/>
        <v>19.776341913441243</v>
      </c>
      <c r="N21" s="142"/>
      <c r="O21" s="6">
        <f t="shared" si="3"/>
        <v>40.086889557270098</v>
      </c>
      <c r="P21" s="6">
        <f t="shared" si="3"/>
        <v>-53.536422719478381</v>
      </c>
      <c r="Q21" s="10">
        <f t="shared" si="3"/>
        <v>10.089753178758416</v>
      </c>
      <c r="R21" s="33"/>
      <c r="S21" s="33"/>
      <c r="AD21" s="63">
        <v>3.8281999999999998</v>
      </c>
      <c r="AE21" s="55">
        <v>2.6456</v>
      </c>
      <c r="AF21" s="55">
        <v>1.8717999999999999</v>
      </c>
      <c r="AG21" s="37">
        <v>1.8488</v>
      </c>
      <c r="AH21" s="55">
        <v>3.8708999999999998</v>
      </c>
      <c r="AI21" s="55">
        <v>3.0015999999999998</v>
      </c>
      <c r="AJ21" s="55">
        <v>2.0607000000000002</v>
      </c>
      <c r="AK21" s="37">
        <v>2.1476999999999999</v>
      </c>
      <c r="AN21" s="93" t="s">
        <v>150</v>
      </c>
      <c r="AO21" s="93">
        <v>12.609228571428572</v>
      </c>
      <c r="AP21" s="93">
        <v>19.591014285714284</v>
      </c>
      <c r="AQ21" s="33"/>
    </row>
    <row r="22" spans="1:43" x14ac:dyDescent="0.25">
      <c r="A22" s="26" t="s">
        <v>111</v>
      </c>
      <c r="B22" s="35" t="s">
        <v>70</v>
      </c>
      <c r="H22" s="9"/>
      <c r="N22" s="140"/>
      <c r="Q22" s="9"/>
      <c r="R22" s="33"/>
      <c r="S22" s="33"/>
      <c r="AD22" s="89">
        <v>3.8964343123288954</v>
      </c>
      <c r="AE22" s="64">
        <v>3.578577133092689</v>
      </c>
      <c r="AF22" s="64">
        <v>1.2215457732938146</v>
      </c>
      <c r="AG22" s="11">
        <v>1.2131573405651579</v>
      </c>
      <c r="AH22" s="55">
        <v>2.4117000000000002</v>
      </c>
      <c r="AI22" s="55">
        <v>2.9965999999999999</v>
      </c>
      <c r="AJ22" s="55">
        <v>1.5216000000000001</v>
      </c>
      <c r="AK22" s="37">
        <v>1.6830000000000001</v>
      </c>
      <c r="AN22" s="93" t="s">
        <v>151</v>
      </c>
      <c r="AO22" s="93">
        <v>15.974006165274695</v>
      </c>
      <c r="AP22" s="93">
        <v>76.546054327472746</v>
      </c>
      <c r="AQ22" s="33"/>
    </row>
    <row r="23" spans="1:43" ht="15.75" thickBot="1" x14ac:dyDescent="0.3">
      <c r="A23" s="65" t="s">
        <v>66</v>
      </c>
      <c r="B23" s="36"/>
      <c r="C23" s="6"/>
      <c r="D23" s="6"/>
      <c r="E23" s="6"/>
      <c r="F23" s="6"/>
      <c r="G23" s="6"/>
      <c r="H23" s="10"/>
      <c r="I23" s="6"/>
      <c r="J23" s="6"/>
      <c r="K23" s="6"/>
      <c r="L23" s="6"/>
      <c r="M23" s="6"/>
      <c r="N23" s="142"/>
      <c r="O23" s="6"/>
      <c r="P23" s="6"/>
      <c r="Q23" s="10"/>
      <c r="R23" s="33"/>
      <c r="S23" s="33"/>
      <c r="AD23" s="89">
        <v>1.4237071720000001</v>
      </c>
      <c r="AE23" s="64">
        <v>1.6969328020000001</v>
      </c>
      <c r="AF23" s="64">
        <v>0.85469479800000003</v>
      </c>
      <c r="AG23" s="11">
        <v>0.63283728800000005</v>
      </c>
      <c r="AH23" s="64">
        <v>1.692338879</v>
      </c>
      <c r="AI23" s="64">
        <v>1.847948715</v>
      </c>
      <c r="AJ23" s="64">
        <v>1.184811338</v>
      </c>
      <c r="AK23" s="11">
        <v>1.114279969</v>
      </c>
      <c r="AN23" s="93" t="s">
        <v>144</v>
      </c>
      <c r="AO23" s="93">
        <v>14</v>
      </c>
      <c r="AP23" s="93">
        <v>14</v>
      </c>
      <c r="AQ23" s="33"/>
    </row>
    <row r="24" spans="1:43" x14ac:dyDescent="0.25">
      <c r="A24" s="26" t="s">
        <v>110</v>
      </c>
      <c r="B24" s="35" t="s">
        <v>71</v>
      </c>
      <c r="H24" s="9"/>
      <c r="N24" s="140"/>
      <c r="Q24" s="9"/>
      <c r="R24" s="33"/>
      <c r="S24" s="33"/>
      <c r="AD24" s="89">
        <v>2.6955561619999999</v>
      </c>
      <c r="AE24" s="64">
        <v>2.9691879669999999</v>
      </c>
      <c r="AF24" s="64">
        <v>1.1784612219999999</v>
      </c>
      <c r="AG24" s="11">
        <v>1.186772511</v>
      </c>
      <c r="AH24" s="64">
        <v>3.9573060139999998</v>
      </c>
      <c r="AI24" s="64">
        <v>3.9165337299999998</v>
      </c>
      <c r="AJ24" s="64">
        <v>2.4048200369999999</v>
      </c>
      <c r="AK24" s="11">
        <v>2.2458320220000001</v>
      </c>
      <c r="AN24" s="93" t="s">
        <v>152</v>
      </c>
      <c r="AO24" s="93">
        <v>0.62008146217792892</v>
      </c>
      <c r="AP24" s="93"/>
      <c r="AQ24" s="33"/>
    </row>
    <row r="25" spans="1:43" ht="13.5" customHeight="1" thickBot="1" x14ac:dyDescent="0.3">
      <c r="A25" s="65" t="s">
        <v>66</v>
      </c>
      <c r="B25" s="36"/>
      <c r="C25" s="6"/>
      <c r="D25" s="6"/>
      <c r="E25" s="6"/>
      <c r="F25" s="6"/>
      <c r="G25" s="6"/>
      <c r="H25" s="10"/>
      <c r="I25" s="6"/>
      <c r="J25" s="6"/>
      <c r="K25" s="6"/>
      <c r="L25" s="6"/>
      <c r="M25" s="6"/>
      <c r="N25" s="142"/>
      <c r="O25" s="6"/>
      <c r="P25" s="6"/>
      <c r="Q25" s="10"/>
      <c r="R25" s="33"/>
      <c r="S25" s="33"/>
      <c r="X25" s="2"/>
      <c r="Y25" s="2"/>
      <c r="Z25" s="2"/>
      <c r="AD25" s="89">
        <v>1.543248414</v>
      </c>
      <c r="AE25" s="64">
        <v>3.7746567080000002</v>
      </c>
      <c r="AF25" s="64">
        <v>1.899111354</v>
      </c>
      <c r="AG25" s="11">
        <v>1.868808161</v>
      </c>
      <c r="AH25" s="64">
        <v>1.588476623</v>
      </c>
      <c r="AI25" s="64">
        <v>3.8810729730000002</v>
      </c>
      <c r="AJ25" s="64">
        <v>2.7777395999999999</v>
      </c>
      <c r="AK25" s="11">
        <v>2.6329966589999998</v>
      </c>
      <c r="AN25" s="93" t="s">
        <v>153</v>
      </c>
      <c r="AO25" s="93">
        <v>0</v>
      </c>
      <c r="AP25" s="93"/>
      <c r="AQ25" s="33"/>
    </row>
    <row r="26" spans="1:43" x14ac:dyDescent="0.25">
      <c r="A26" s="22" t="s">
        <v>36</v>
      </c>
      <c r="B26" s="208" t="s">
        <v>90</v>
      </c>
      <c r="C26" s="2">
        <v>3.8964343123288954</v>
      </c>
      <c r="D26" s="2">
        <v>3.578577133092689</v>
      </c>
      <c r="E26" s="2">
        <v>1.2215457732938146</v>
      </c>
      <c r="F26" s="2">
        <v>1.2131573405651579</v>
      </c>
      <c r="G26" s="2">
        <v>8.1576424432579078</v>
      </c>
      <c r="H26" s="11">
        <v>0.68670637744813379</v>
      </c>
      <c r="I26">
        <v>52.604500000000002</v>
      </c>
      <c r="J26">
        <v>13.6402</v>
      </c>
      <c r="K26">
        <v>15.644</v>
      </c>
      <c r="L26">
        <v>11.472</v>
      </c>
      <c r="M26">
        <v>3.948</v>
      </c>
      <c r="N26" s="140">
        <v>4.7218</v>
      </c>
      <c r="O26">
        <v>7.7462</v>
      </c>
      <c r="P26">
        <v>4.3853999999999997</v>
      </c>
      <c r="Q26" s="9">
        <v>12.2155</v>
      </c>
      <c r="R26" s="33"/>
      <c r="S26" s="33"/>
      <c r="AD26" s="89">
        <v>3.3787819849999998</v>
      </c>
      <c r="AE26" s="64">
        <v>3.1739161550000001</v>
      </c>
      <c r="AF26" s="64">
        <v>1.590163811</v>
      </c>
      <c r="AG26" s="11">
        <v>1.535696054</v>
      </c>
      <c r="AH26" s="64">
        <v>4.8626217709999997</v>
      </c>
      <c r="AI26" s="64">
        <v>2.9456465729999999</v>
      </c>
      <c r="AJ26" s="64">
        <v>2.8317274270000001</v>
      </c>
      <c r="AK26" s="11">
        <v>2.428267822</v>
      </c>
      <c r="AN26" s="93" t="s">
        <v>145</v>
      </c>
      <c r="AO26" s="93">
        <v>13</v>
      </c>
      <c r="AP26" s="93"/>
      <c r="AQ26" s="33"/>
    </row>
    <row r="27" spans="1:43" x14ac:dyDescent="0.25">
      <c r="A27" s="23" t="s">
        <v>66</v>
      </c>
      <c r="B27" s="209"/>
      <c r="C27" s="2"/>
      <c r="D27" s="2"/>
      <c r="E27" s="2"/>
      <c r="F27" s="2"/>
      <c r="G27" s="2"/>
      <c r="H27" s="11"/>
      <c r="J27">
        <f>J26/I26*100</f>
        <v>25.929720841372884</v>
      </c>
      <c r="K27">
        <v>29.738858258891582</v>
      </c>
      <c r="L27">
        <v>21.807939141046518</v>
      </c>
      <c r="M27">
        <v>7.5051021737421149</v>
      </c>
      <c r="N27" s="140">
        <v>8.976003819260109</v>
      </c>
      <c r="O27">
        <v>63.413044300633779</v>
      </c>
      <c r="P27">
        <v>35.900249321918068</v>
      </c>
      <c r="Q27" s="9"/>
      <c r="R27" s="33"/>
      <c r="S27" s="33"/>
      <c r="AD27" s="89">
        <v>2.5689508449999998</v>
      </c>
      <c r="AE27" s="64">
        <v>2.5441572689999998</v>
      </c>
      <c r="AF27" s="64">
        <v>0.88277152599999997</v>
      </c>
      <c r="AG27" s="11">
        <v>1.1893718559999999</v>
      </c>
      <c r="AH27" s="64">
        <v>3.6127270280000001</v>
      </c>
      <c r="AI27" s="64">
        <v>2.1966360370000002</v>
      </c>
      <c r="AJ27" s="64">
        <v>1.3762474039999999</v>
      </c>
      <c r="AK27" s="11">
        <v>1.6535963149999999</v>
      </c>
      <c r="AN27" s="93" t="s">
        <v>146</v>
      </c>
      <c r="AO27" s="93">
        <v>-3.7260598085650694</v>
      </c>
      <c r="AP27" s="93"/>
      <c r="AQ27" s="33"/>
    </row>
    <row r="28" spans="1:43" x14ac:dyDescent="0.25">
      <c r="A28" s="22" t="s">
        <v>20</v>
      </c>
      <c r="B28" s="209"/>
      <c r="C28" s="19">
        <v>2.4117000000000002</v>
      </c>
      <c r="D28" s="19">
        <v>2.9965999999999999</v>
      </c>
      <c r="E28" s="19">
        <v>1.5216000000000001</v>
      </c>
      <c r="F28" s="19">
        <v>1.6830000000000001</v>
      </c>
      <c r="G28" s="20">
        <v>-24.255700000000001</v>
      </c>
      <c r="H28" s="28">
        <v>-10.6069</v>
      </c>
      <c r="I28" s="27">
        <v>37.655999999999999</v>
      </c>
      <c r="J28">
        <v>17.796199999999999</v>
      </c>
      <c r="K28">
        <v>14.9015</v>
      </c>
      <c r="L28">
        <v>6.6033999999999997</v>
      </c>
      <c r="M28">
        <v>4.2045000000000003</v>
      </c>
      <c r="N28" s="143">
        <v>4.2568000000000001</v>
      </c>
      <c r="O28">
        <v>14.0725</v>
      </c>
      <c r="P28">
        <v>2.7576000000000001</v>
      </c>
      <c r="Q28" s="9">
        <v>15.216200000000001</v>
      </c>
      <c r="R28" s="33"/>
      <c r="S28" s="33"/>
      <c r="X28" s="2"/>
      <c r="Y28" s="2"/>
      <c r="Z28" s="2"/>
      <c r="AD28" s="89">
        <v>1.6468178529999999</v>
      </c>
      <c r="AE28" s="64">
        <v>1.9125328049999999</v>
      </c>
      <c r="AF28" s="64">
        <v>1.5238418810000001</v>
      </c>
      <c r="AG28" s="11">
        <v>1.194789941</v>
      </c>
      <c r="AH28" s="64">
        <v>1.782916146</v>
      </c>
      <c r="AI28" s="64">
        <v>1.9482186610000001</v>
      </c>
      <c r="AJ28" s="64">
        <v>1.3317435550000001</v>
      </c>
      <c r="AK28" s="11">
        <v>1.292758088</v>
      </c>
      <c r="AN28" s="93" t="s">
        <v>154</v>
      </c>
      <c r="AO28" s="93">
        <v>1.2703430685787806E-3</v>
      </c>
      <c r="AP28" s="93"/>
      <c r="AQ28" s="33"/>
    </row>
    <row r="29" spans="1:43" x14ac:dyDescent="0.25">
      <c r="A29" s="24" t="s">
        <v>67</v>
      </c>
      <c r="B29" s="209"/>
      <c r="C29" s="2"/>
      <c r="D29" s="2"/>
      <c r="E29" s="2"/>
      <c r="F29" s="2"/>
      <c r="G29" s="2"/>
      <c r="H29" s="11"/>
      <c r="J29">
        <f>J28/I28*100</f>
        <v>47.259932016146159</v>
      </c>
      <c r="K29">
        <v>48.347796802525984</v>
      </c>
      <c r="L29">
        <v>21.424798867180069</v>
      </c>
      <c r="M29">
        <v>13.64155759971365</v>
      </c>
      <c r="N29" s="140">
        <v>13.811220323836046</v>
      </c>
      <c r="O29">
        <v>92.484097878844167</v>
      </c>
      <c r="P29">
        <v>18.122813782515941</v>
      </c>
      <c r="Q29" s="9"/>
      <c r="R29" s="33"/>
      <c r="S29" s="33"/>
      <c r="AD29" s="89">
        <v>2.9470072319999998</v>
      </c>
      <c r="AE29" s="64">
        <v>2.076893305</v>
      </c>
      <c r="AF29" s="64">
        <v>0.75991413399999996</v>
      </c>
      <c r="AG29" s="11">
        <v>0.53377195399999999</v>
      </c>
      <c r="AH29" s="55">
        <v>2.6747000000000001</v>
      </c>
      <c r="AI29" s="55">
        <v>1.6099000000000001</v>
      </c>
      <c r="AJ29" s="55">
        <v>1.0736000000000001</v>
      </c>
      <c r="AK29" s="37">
        <v>0.91579999999999995</v>
      </c>
      <c r="AN29" s="93" t="s">
        <v>155</v>
      </c>
      <c r="AO29" s="93">
        <v>1.3501712887800554</v>
      </c>
      <c r="AP29" s="93"/>
      <c r="AQ29" s="33"/>
    </row>
    <row r="30" spans="1:43" ht="15.75" thickBot="1" x14ac:dyDescent="0.3">
      <c r="A30" s="25" t="s">
        <v>68</v>
      </c>
      <c r="B30" s="210"/>
      <c r="C30" s="6">
        <f>(C28-C26)/C26*100</f>
        <v>-38.104949123124591</v>
      </c>
      <c r="D30" s="6">
        <f t="shared" ref="D30:Q30" si="4">(D28-D26)/D26*100</f>
        <v>-16.262808134296968</v>
      </c>
      <c r="E30" s="6">
        <f t="shared" si="4"/>
        <v>24.563486139132529</v>
      </c>
      <c r="F30" s="6">
        <f t="shared" si="4"/>
        <v>38.7289136968798</v>
      </c>
      <c r="G30" s="6"/>
      <c r="H30" s="10"/>
      <c r="I30" s="6">
        <f t="shared" si="4"/>
        <v>-28.416770428385409</v>
      </c>
      <c r="J30" s="6">
        <f t="shared" si="4"/>
        <v>30.46876145511062</v>
      </c>
      <c r="K30" s="6">
        <f t="shared" si="4"/>
        <v>-4.7462285860393738</v>
      </c>
      <c r="L30" s="6">
        <f t="shared" si="4"/>
        <v>-42.438981868898182</v>
      </c>
      <c r="M30" s="6">
        <f t="shared" si="4"/>
        <v>6.4969604863221981</v>
      </c>
      <c r="N30" s="142">
        <f t="shared" si="4"/>
        <v>-9.8479393451649759</v>
      </c>
      <c r="O30" s="6">
        <f t="shared" si="4"/>
        <v>81.669721928171242</v>
      </c>
      <c r="P30" s="6">
        <f t="shared" si="4"/>
        <v>-37.118620878369128</v>
      </c>
      <c r="Q30" s="10">
        <f t="shared" si="4"/>
        <v>24.56469239900127</v>
      </c>
      <c r="R30" s="33"/>
      <c r="S30" s="33"/>
      <c r="X30" s="2"/>
      <c r="Y30" s="2"/>
      <c r="Z30" s="2"/>
      <c r="AD30" s="89">
        <v>2.6444616060000001</v>
      </c>
      <c r="AE30" s="64">
        <v>2.358872538</v>
      </c>
      <c r="AF30" s="64">
        <v>0.96346842700000002</v>
      </c>
      <c r="AG30" s="11">
        <v>0.93843280500000004</v>
      </c>
      <c r="AH30" s="64">
        <v>2.6484923</v>
      </c>
      <c r="AI30" s="64">
        <v>2.1801699480000001</v>
      </c>
      <c r="AJ30" s="64">
        <v>2.431944857</v>
      </c>
      <c r="AK30" s="11">
        <v>2.1999491959999999</v>
      </c>
      <c r="AN30" s="93" t="s">
        <v>156</v>
      </c>
      <c r="AO30" s="93">
        <v>2.5406861371575612E-3</v>
      </c>
      <c r="AP30" s="93"/>
      <c r="AQ30" s="33"/>
    </row>
    <row r="31" spans="1:43" ht="15.75" thickBot="1" x14ac:dyDescent="0.3">
      <c r="A31" s="22" t="s">
        <v>37</v>
      </c>
      <c r="B31" s="49"/>
      <c r="C31" s="2">
        <v>1.4237071720000001</v>
      </c>
      <c r="D31" s="2">
        <v>1.6969328020000001</v>
      </c>
      <c r="E31" s="2">
        <v>0.85469479800000003</v>
      </c>
      <c r="F31" s="2">
        <v>0.63283728800000005</v>
      </c>
      <c r="G31" s="4">
        <v>-19.19113952</v>
      </c>
      <c r="H31" s="12">
        <v>25.957512600000001</v>
      </c>
      <c r="I31">
        <v>21.621700000000001</v>
      </c>
      <c r="J31">
        <v>7.3845999999999998</v>
      </c>
      <c r="K31">
        <v>2.9567999999999999</v>
      </c>
      <c r="L31">
        <v>3.9272</v>
      </c>
      <c r="M31">
        <v>2.0823999999999998</v>
      </c>
      <c r="N31" s="140">
        <v>8.0029000000000003</v>
      </c>
      <c r="O31">
        <v>3.6739999999999999</v>
      </c>
      <c r="P31">
        <v>2.6543999999999999</v>
      </c>
      <c r="Q31" s="9">
        <v>8.5469000000000008</v>
      </c>
      <c r="R31" s="33"/>
      <c r="S31" s="33"/>
      <c r="AD31" s="90">
        <v>2.8937806739999998</v>
      </c>
      <c r="AE31" s="7">
        <v>2.7358115019999998</v>
      </c>
      <c r="AF31" s="7">
        <v>1.16745012</v>
      </c>
      <c r="AG31" s="14">
        <v>1.1887051959999999</v>
      </c>
      <c r="AH31" s="7">
        <v>4.0762532680000003</v>
      </c>
      <c r="AI31" s="7">
        <v>3.3801328919999998</v>
      </c>
      <c r="AJ31" s="7">
        <v>2.2380065469999999</v>
      </c>
      <c r="AK31" s="14">
        <v>2.1528634699999998</v>
      </c>
      <c r="AN31" s="94" t="s">
        <v>157</v>
      </c>
      <c r="AO31" s="94">
        <v>1.7709333959868729</v>
      </c>
      <c r="AP31" s="94"/>
      <c r="AQ31" s="33"/>
    </row>
    <row r="32" spans="1:43" x14ac:dyDescent="0.25">
      <c r="A32" s="23" t="s">
        <v>66</v>
      </c>
      <c r="B32" s="35"/>
      <c r="C32" s="2"/>
      <c r="D32" s="2"/>
      <c r="E32" s="2"/>
      <c r="F32" s="2"/>
      <c r="G32" s="2"/>
      <c r="H32" s="11"/>
      <c r="J32">
        <f>J31/I31*100</f>
        <v>34.153651193014426</v>
      </c>
      <c r="K32">
        <v>13.675369283666402</v>
      </c>
      <c r="L32">
        <v>18.163327511036833</v>
      </c>
      <c r="M32">
        <v>9.6310173593393742</v>
      </c>
      <c r="N32" s="140">
        <v>37.013072993947368</v>
      </c>
      <c r="O32">
        <v>42.985833625901314</v>
      </c>
      <c r="P32">
        <v>31.056653772588749</v>
      </c>
      <c r="Q32" s="9"/>
      <c r="R32" s="33"/>
      <c r="S32" s="33"/>
    </row>
    <row r="33" spans="1:31" x14ac:dyDescent="0.25">
      <c r="A33" s="22" t="s">
        <v>23</v>
      </c>
      <c r="B33" s="35"/>
      <c r="C33" s="2">
        <v>1.692338879</v>
      </c>
      <c r="D33" s="2">
        <v>1.847948715</v>
      </c>
      <c r="E33" s="2">
        <v>1.184811338</v>
      </c>
      <c r="F33" s="2">
        <v>1.114279969</v>
      </c>
      <c r="G33" s="2">
        <v>-9.1949572259999997</v>
      </c>
      <c r="H33" s="11">
        <v>5.9529619790000003</v>
      </c>
      <c r="I33">
        <v>27.9682</v>
      </c>
      <c r="J33">
        <v>11.0448</v>
      </c>
      <c r="K33">
        <v>3.1099000000000001</v>
      </c>
      <c r="L33">
        <v>2.9817999999999998</v>
      </c>
      <c r="M33">
        <v>3.6703000000000001</v>
      </c>
      <c r="N33" s="140">
        <v>8.7174999999999994</v>
      </c>
      <c r="O33">
        <v>9.6275999999999993</v>
      </c>
      <c r="P33">
        <v>1.5152000000000001</v>
      </c>
      <c r="Q33" s="9">
        <v>11.848100000000001</v>
      </c>
      <c r="R33" s="33"/>
      <c r="S33" s="33"/>
      <c r="X33" s="2"/>
      <c r="Y33" s="2"/>
      <c r="Z33" s="2"/>
    </row>
    <row r="34" spans="1:31" x14ac:dyDescent="0.25">
      <c r="A34" s="24" t="s">
        <v>67</v>
      </c>
      <c r="B34" s="35"/>
      <c r="C34" s="2"/>
      <c r="D34" s="2"/>
      <c r="E34" s="2"/>
      <c r="F34" s="2"/>
      <c r="G34" s="2"/>
      <c r="H34" s="11"/>
      <c r="J34">
        <f>J33/I33*100</f>
        <v>39.490564283722229</v>
      </c>
      <c r="K34">
        <v>11.119508749229947</v>
      </c>
      <c r="L34">
        <v>10.661491700606984</v>
      </c>
      <c r="M34">
        <v>13.123009968688701</v>
      </c>
      <c r="N34" s="140">
        <v>31.1691897310276</v>
      </c>
      <c r="O34">
        <v>81.258841157822999</v>
      </c>
      <c r="P34">
        <v>12.78819686294425</v>
      </c>
      <c r="Q34" s="9"/>
      <c r="R34" s="33"/>
      <c r="S34" s="33"/>
    </row>
    <row r="35" spans="1:31" ht="15.75" thickBot="1" x14ac:dyDescent="0.3">
      <c r="A35" s="25" t="s">
        <v>68</v>
      </c>
      <c r="B35" s="36"/>
      <c r="C35" s="6">
        <f>(C33-C31)/C31*100</f>
        <v>18.868466232605304</v>
      </c>
      <c r="D35" s="6">
        <f t="shared" ref="D35:Q35" si="5">(D33-D31)/D31*100</f>
        <v>8.899345502780843</v>
      </c>
      <c r="E35" s="6">
        <f t="shared" si="5"/>
        <v>38.623908882150474</v>
      </c>
      <c r="F35" s="6">
        <f t="shared" si="5"/>
        <v>76.07685105306247</v>
      </c>
      <c r="G35" s="6"/>
      <c r="H35" s="10"/>
      <c r="I35" s="6">
        <f t="shared" si="5"/>
        <v>29.352456097346639</v>
      </c>
      <c r="J35" s="6">
        <f t="shared" si="5"/>
        <v>49.565311594399162</v>
      </c>
      <c r="K35" s="6">
        <f t="shared" si="5"/>
        <v>5.1778950216450301</v>
      </c>
      <c r="L35" s="6">
        <f t="shared" si="5"/>
        <v>-24.073130983907117</v>
      </c>
      <c r="M35" s="6">
        <f t="shared" si="5"/>
        <v>76.253361505954686</v>
      </c>
      <c r="N35" s="142">
        <f t="shared" si="5"/>
        <v>8.9292631421109707</v>
      </c>
      <c r="O35" s="6">
        <f t="shared" si="5"/>
        <v>162.04681545998912</v>
      </c>
      <c r="P35" s="6">
        <f t="shared" si="5"/>
        <v>-42.917420132610005</v>
      </c>
      <c r="Q35" s="10">
        <f t="shared" si="5"/>
        <v>38.624530531537744</v>
      </c>
      <c r="R35" s="33"/>
      <c r="S35" s="33"/>
      <c r="X35" s="2"/>
      <c r="Y35" s="2"/>
      <c r="Z35" s="2"/>
    </row>
    <row r="36" spans="1:31" x14ac:dyDescent="0.25">
      <c r="A36" s="22" t="s">
        <v>38</v>
      </c>
      <c r="B36" s="35"/>
      <c r="C36" s="2">
        <v>2.6955561619999999</v>
      </c>
      <c r="D36" s="2">
        <v>2.9691879669999999</v>
      </c>
      <c r="E36" s="2">
        <v>1.1784612219999999</v>
      </c>
      <c r="F36" s="2">
        <v>1.186772511</v>
      </c>
      <c r="G36" s="2">
        <v>-10.151218829999999</v>
      </c>
      <c r="H36" s="11">
        <v>-0.70526627099999994</v>
      </c>
      <c r="I36">
        <v>50.834400000000002</v>
      </c>
      <c r="J36">
        <v>23.878799999999998</v>
      </c>
      <c r="K36">
        <v>9.2840000000000007</v>
      </c>
      <c r="L36">
        <v>5.8598999999999997</v>
      </c>
      <c r="M36">
        <v>7.5627000000000004</v>
      </c>
      <c r="N36" s="140">
        <v>6.9852999999999996</v>
      </c>
      <c r="O36">
        <v>7.8143000000000002</v>
      </c>
      <c r="P36">
        <v>4.0533999999999999</v>
      </c>
      <c r="Q36" s="9">
        <v>11.784599999999999</v>
      </c>
      <c r="R36" s="33"/>
      <c r="S36" s="33"/>
    </row>
    <row r="37" spans="1:31" x14ac:dyDescent="0.25">
      <c r="A37" s="23" t="s">
        <v>66</v>
      </c>
      <c r="B37" s="35"/>
      <c r="C37" s="2"/>
      <c r="D37" s="2"/>
      <c r="E37" s="2"/>
      <c r="F37" s="2"/>
      <c r="G37" s="2"/>
      <c r="H37" s="11"/>
      <c r="J37">
        <f>J36/I36*100</f>
        <v>46.973702846891072</v>
      </c>
      <c r="K37">
        <v>18.2633011</v>
      </c>
      <c r="L37">
        <v>11.527392409999999</v>
      </c>
      <c r="M37">
        <v>14.87711461</v>
      </c>
      <c r="N37" s="140">
        <v>13.741221120000001</v>
      </c>
      <c r="O37">
        <v>66.30956243</v>
      </c>
      <c r="P37">
        <v>34.395703849999997</v>
      </c>
      <c r="Q37" s="9"/>
      <c r="R37" s="33"/>
      <c r="S37" s="33"/>
    </row>
    <row r="38" spans="1:31" x14ac:dyDescent="0.25">
      <c r="A38" s="22" t="s">
        <v>24</v>
      </c>
      <c r="B38" s="35"/>
      <c r="C38" s="2">
        <v>3.9573060139999998</v>
      </c>
      <c r="D38" s="2">
        <v>3.9165337299999998</v>
      </c>
      <c r="E38" s="2">
        <v>2.4048200369999999</v>
      </c>
      <c r="F38" s="2">
        <v>2.2458320220000001</v>
      </c>
      <c r="G38" s="2">
        <v>1.030304042</v>
      </c>
      <c r="H38" s="11">
        <v>6.6112229720000002</v>
      </c>
      <c r="I38">
        <v>56.9587</v>
      </c>
      <c r="J38">
        <v>17.3857</v>
      </c>
      <c r="K38">
        <v>10.5329</v>
      </c>
      <c r="L38">
        <v>5.7919999999999998</v>
      </c>
      <c r="M38">
        <v>15.0101</v>
      </c>
      <c r="N38" s="140">
        <v>7.8304</v>
      </c>
      <c r="O38">
        <v>18.925799999999999</v>
      </c>
      <c r="P38">
        <v>3.5325000000000002</v>
      </c>
      <c r="Q38" s="9">
        <v>24.048200000000001</v>
      </c>
      <c r="R38" s="33"/>
      <c r="S38" s="33"/>
      <c r="X38" s="2"/>
      <c r="Y38" s="2"/>
      <c r="Z38" s="2"/>
      <c r="AE38" s="2"/>
    </row>
    <row r="39" spans="1:31" x14ac:dyDescent="0.25">
      <c r="A39" s="24" t="s">
        <v>67</v>
      </c>
      <c r="B39" s="35"/>
      <c r="C39" s="2"/>
      <c r="D39" s="2"/>
      <c r="E39" s="2"/>
      <c r="F39" s="2"/>
      <c r="G39" s="2"/>
      <c r="H39" s="11"/>
      <c r="J39">
        <f>J38/I38*100</f>
        <v>30.523344107221551</v>
      </c>
      <c r="K39">
        <v>18.49209402</v>
      </c>
      <c r="L39">
        <v>10.16869477</v>
      </c>
      <c r="M39">
        <v>26.352590240000001</v>
      </c>
      <c r="N39" s="140">
        <v>13.7475179</v>
      </c>
      <c r="O39">
        <v>78.699521540000006</v>
      </c>
      <c r="P39">
        <v>14.689255490000001</v>
      </c>
      <c r="Q39" s="9"/>
      <c r="R39" s="33"/>
      <c r="S39" s="33"/>
      <c r="AE39" s="2"/>
    </row>
    <row r="40" spans="1:31" ht="15.75" thickBot="1" x14ac:dyDescent="0.3">
      <c r="A40" s="25" t="s">
        <v>68</v>
      </c>
      <c r="B40" s="36"/>
      <c r="C40" s="6">
        <f>(C38-C36)/C36*100</f>
        <v>46.808516542420307</v>
      </c>
      <c r="D40" s="6">
        <f t="shared" ref="D40:Q40" si="6">(D38-D36)/D36*100</f>
        <v>31.905887182924854</v>
      </c>
      <c r="E40" s="6">
        <f t="shared" si="6"/>
        <v>104.06441825202459</v>
      </c>
      <c r="F40" s="6">
        <f t="shared" si="6"/>
        <v>89.238628396238624</v>
      </c>
      <c r="G40" s="6"/>
      <c r="H40" s="10"/>
      <c r="I40" s="6">
        <f t="shared" si="6"/>
        <v>12.047550477629319</v>
      </c>
      <c r="J40" s="6">
        <f t="shared" si="6"/>
        <v>-27.191902440658655</v>
      </c>
      <c r="K40" s="6">
        <f t="shared" si="6"/>
        <v>13.452175786298998</v>
      </c>
      <c r="L40" s="6">
        <f t="shared" si="6"/>
        <v>-1.1587228450997431</v>
      </c>
      <c r="M40" s="6">
        <f t="shared" si="6"/>
        <v>98.475412220503244</v>
      </c>
      <c r="N40" s="142">
        <f t="shared" si="6"/>
        <v>12.098263496199166</v>
      </c>
      <c r="O40" s="6">
        <f t="shared" si="6"/>
        <v>142.19443840139229</v>
      </c>
      <c r="P40" s="6">
        <f t="shared" si="6"/>
        <v>-12.850939951645527</v>
      </c>
      <c r="Q40" s="10">
        <f t="shared" si="6"/>
        <v>104.0646267162229</v>
      </c>
      <c r="R40" s="33"/>
      <c r="S40" s="33"/>
      <c r="X40" s="2"/>
      <c r="Y40" s="2"/>
      <c r="Z40" s="2"/>
    </row>
    <row r="41" spans="1:31" x14ac:dyDescent="0.25">
      <c r="A41" s="22" t="s">
        <v>39</v>
      </c>
      <c r="B41" s="208" t="s">
        <v>92</v>
      </c>
      <c r="C41" s="2">
        <v>1.543248414</v>
      </c>
      <c r="D41" s="2">
        <v>3.7746567080000002</v>
      </c>
      <c r="E41" s="2">
        <v>1.899111354</v>
      </c>
      <c r="F41" s="2">
        <v>1.868808161</v>
      </c>
      <c r="G41" s="5">
        <v>-144.59164659999999</v>
      </c>
      <c r="H41" s="11">
        <v>1.59565117</v>
      </c>
      <c r="I41">
        <v>40.043599999999998</v>
      </c>
      <c r="J41" s="1"/>
      <c r="K41">
        <v>6.3102</v>
      </c>
      <c r="L41" s="1"/>
      <c r="M41">
        <v>9.2640999999999991</v>
      </c>
      <c r="N41" s="140">
        <v>14.100899999999999</v>
      </c>
      <c r="O41">
        <v>11.356199999999999</v>
      </c>
      <c r="P41">
        <v>7.3318000000000003</v>
      </c>
      <c r="Q41" s="9">
        <v>18.991099999999999</v>
      </c>
      <c r="R41" s="33"/>
      <c r="S41" s="33"/>
    </row>
    <row r="42" spans="1:31" x14ac:dyDescent="0.25">
      <c r="A42" s="23" t="s">
        <v>66</v>
      </c>
      <c r="B42" s="209"/>
      <c r="C42" s="2"/>
      <c r="D42" s="2"/>
      <c r="E42" s="2"/>
      <c r="F42" s="2"/>
      <c r="G42" s="2"/>
      <c r="H42" s="11"/>
      <c r="K42">
        <v>15.758206240886736</v>
      </c>
      <c r="M42">
        <v>23.134989710360202</v>
      </c>
      <c r="N42" s="140">
        <v>35.213906840394444</v>
      </c>
      <c r="O42">
        <v>59.797613042645239</v>
      </c>
      <c r="P42">
        <v>38.606735787520272</v>
      </c>
      <c r="Q42" s="9"/>
      <c r="R42" s="33"/>
      <c r="S42" s="33"/>
    </row>
    <row r="43" spans="1:31" x14ac:dyDescent="0.25">
      <c r="A43" s="22" t="s">
        <v>25</v>
      </c>
      <c r="B43" s="209"/>
      <c r="C43" s="2">
        <v>1.588476623</v>
      </c>
      <c r="D43" s="2">
        <v>3.8810729730000002</v>
      </c>
      <c r="E43" s="2">
        <v>2.7777395999999999</v>
      </c>
      <c r="F43" s="2">
        <v>2.6329966589999998</v>
      </c>
      <c r="G43" s="5">
        <v>-144.326729</v>
      </c>
      <c r="H43" s="11">
        <v>5.2108174800000002</v>
      </c>
      <c r="I43">
        <v>40.495899999999999</v>
      </c>
      <c r="J43" s="1"/>
      <c r="K43">
        <v>5.5080999999999998</v>
      </c>
      <c r="L43" s="1"/>
      <c r="M43">
        <v>16.277100000000001</v>
      </c>
      <c r="N43" s="140">
        <v>8.9541000000000004</v>
      </c>
      <c r="O43">
        <v>20.107299999999999</v>
      </c>
      <c r="P43">
        <v>6.2226999999999997</v>
      </c>
      <c r="Q43" s="9">
        <v>27.7774</v>
      </c>
      <c r="R43" s="33"/>
      <c r="S43" s="33"/>
      <c r="X43" s="2"/>
      <c r="Y43" s="2"/>
      <c r="Z43" s="2"/>
    </row>
    <row r="44" spans="1:31" x14ac:dyDescent="0.25">
      <c r="A44" s="24" t="s">
        <v>67</v>
      </c>
      <c r="B44" s="209"/>
      <c r="C44" s="2"/>
      <c r="D44" s="2"/>
      <c r="E44" s="2"/>
      <c r="F44" s="2"/>
      <c r="G44" s="2"/>
      <c r="H44" s="11"/>
      <c r="K44">
        <v>13.60171959</v>
      </c>
      <c r="M44">
        <v>40.194314259999999</v>
      </c>
      <c r="N44" s="140">
        <v>22.111224830000001</v>
      </c>
      <c r="O44">
        <v>72.387303779999996</v>
      </c>
      <c r="P44">
        <v>22.401878740000001</v>
      </c>
      <c r="Q44" s="9"/>
      <c r="R44" s="33"/>
      <c r="S44" s="33"/>
    </row>
    <row r="45" spans="1:31" ht="15.75" thickBot="1" x14ac:dyDescent="0.3">
      <c r="A45" s="25" t="s">
        <v>68</v>
      </c>
      <c r="B45" s="210"/>
      <c r="C45" s="6">
        <f>(C43-C41)/C41*100</f>
        <v>2.9307147565939449</v>
      </c>
      <c r="D45" s="6">
        <f t="shared" ref="D45:Q45" si="7">(D43-D41)/D41*100</f>
        <v>2.8192302832324216</v>
      </c>
      <c r="E45" s="6">
        <f t="shared" si="7"/>
        <v>46.265230532658904</v>
      </c>
      <c r="F45" s="6">
        <f t="shared" si="7"/>
        <v>40.891757321472852</v>
      </c>
      <c r="G45" s="6"/>
      <c r="H45" s="10"/>
      <c r="I45" s="6">
        <f t="shared" si="7"/>
        <v>1.1295188244813179</v>
      </c>
      <c r="J45" s="6"/>
      <c r="K45" s="6">
        <f t="shared" si="7"/>
        <v>-12.711166048619699</v>
      </c>
      <c r="L45" s="6"/>
      <c r="M45" s="6">
        <f t="shared" si="7"/>
        <v>75.700823609417029</v>
      </c>
      <c r="N45" s="142">
        <f t="shared" si="7"/>
        <v>-36.499797885241364</v>
      </c>
      <c r="O45" s="6">
        <f t="shared" si="7"/>
        <v>77.060108134763382</v>
      </c>
      <c r="P45" s="6">
        <f t="shared" si="7"/>
        <v>-15.127253880356811</v>
      </c>
      <c r="Q45" s="10">
        <f t="shared" si="7"/>
        <v>46.265355877226703</v>
      </c>
      <c r="R45" s="33"/>
      <c r="S45" s="33"/>
      <c r="X45" s="2"/>
      <c r="Y45" s="2"/>
      <c r="Z45" s="2"/>
    </row>
    <row r="46" spans="1:31" x14ac:dyDescent="0.25">
      <c r="A46" s="22" t="s">
        <v>40</v>
      </c>
      <c r="B46" s="35"/>
      <c r="C46" s="2">
        <v>3.3787819849999998</v>
      </c>
      <c r="D46" s="2">
        <v>3.1739161550000001</v>
      </c>
      <c r="E46" s="2">
        <v>1.590163811</v>
      </c>
      <c r="F46" s="2">
        <v>1.535696054</v>
      </c>
      <c r="G46" s="2">
        <v>6.063304198</v>
      </c>
      <c r="H46" s="11">
        <v>3.4252921889999999</v>
      </c>
      <c r="I46">
        <v>56.569899999999997</v>
      </c>
      <c r="J46">
        <v>22.7821</v>
      </c>
      <c r="K46">
        <v>7.6506999999999996</v>
      </c>
      <c r="L46">
        <v>8.4052000000000007</v>
      </c>
      <c r="M46">
        <v>12.4755</v>
      </c>
      <c r="N46" s="140">
        <v>3.2078000000000002</v>
      </c>
      <c r="O46">
        <v>11.9148</v>
      </c>
      <c r="P46">
        <v>3.4422000000000001</v>
      </c>
      <c r="Q46" s="9">
        <v>15.9016</v>
      </c>
      <c r="R46" s="33"/>
      <c r="S46" s="33"/>
    </row>
    <row r="47" spans="1:31" x14ac:dyDescent="0.25">
      <c r="A47" s="23" t="s">
        <v>66</v>
      </c>
      <c r="B47" s="35"/>
      <c r="C47" s="2"/>
      <c r="D47" s="2"/>
      <c r="E47" s="2"/>
      <c r="F47" s="2"/>
      <c r="G47" s="2"/>
      <c r="H47" s="11"/>
      <c r="J47">
        <f>J46/I46*100</f>
        <v>40.272477059354891</v>
      </c>
      <c r="K47">
        <v>13.52426775</v>
      </c>
      <c r="L47">
        <v>14.858079630000001</v>
      </c>
      <c r="M47">
        <v>22.053300159999999</v>
      </c>
      <c r="N47" s="140">
        <v>5.6704345070000004</v>
      </c>
      <c r="O47">
        <v>74.927878789999994</v>
      </c>
      <c r="P47">
        <v>21.646829019999998</v>
      </c>
      <c r="Q47" s="9"/>
      <c r="R47" s="33"/>
      <c r="S47" s="33"/>
      <c r="X47" s="2"/>
      <c r="Y47" s="2"/>
      <c r="Z47" s="2"/>
    </row>
    <row r="48" spans="1:31" x14ac:dyDescent="0.25">
      <c r="A48" s="22" t="s">
        <v>26</v>
      </c>
      <c r="B48" s="35"/>
      <c r="C48" s="2">
        <v>4.8626217709999997</v>
      </c>
      <c r="D48" s="2">
        <v>2.9456465729999999</v>
      </c>
      <c r="E48" s="2">
        <v>2.8317274270000001</v>
      </c>
      <c r="F48" s="2">
        <v>2.428267822</v>
      </c>
      <c r="G48" s="3">
        <v>39.422667199999999</v>
      </c>
      <c r="H48" s="11">
        <v>14.247826290000001</v>
      </c>
      <c r="I48">
        <v>75.980800000000002</v>
      </c>
      <c r="J48">
        <v>27.354600000000001</v>
      </c>
      <c r="K48">
        <v>6.8628</v>
      </c>
      <c r="L48">
        <v>7.0606</v>
      </c>
      <c r="M48">
        <v>13.684699999999999</v>
      </c>
      <c r="N48" s="140">
        <v>1.8483000000000001</v>
      </c>
      <c r="O48">
        <v>18.031300000000002</v>
      </c>
      <c r="P48">
        <v>6.2512999999999996</v>
      </c>
      <c r="Q48" s="9">
        <v>28.317299999999999</v>
      </c>
      <c r="R48" s="33"/>
      <c r="S48" s="33"/>
    </row>
    <row r="49" spans="1:26" x14ac:dyDescent="0.25">
      <c r="A49" s="24" t="s">
        <v>67</v>
      </c>
      <c r="B49" s="35"/>
      <c r="C49" s="2"/>
      <c r="D49" s="2"/>
      <c r="E49" s="2"/>
      <c r="F49" s="2"/>
      <c r="G49" s="2"/>
      <c r="H49" s="11"/>
      <c r="J49">
        <f>J48/I48*100</f>
        <v>36.001989976415096</v>
      </c>
      <c r="K49">
        <v>9.0323126850000008</v>
      </c>
      <c r="L49">
        <v>9.2926683919999995</v>
      </c>
      <c r="M49">
        <v>18.010766459999999</v>
      </c>
      <c r="N49" s="140">
        <v>2.432545926</v>
      </c>
      <c r="O49">
        <v>63.676138379999998</v>
      </c>
      <c r="P49">
        <v>22.07603533</v>
      </c>
      <c r="Q49" s="9"/>
      <c r="R49" s="33"/>
      <c r="S49" s="33"/>
    </row>
    <row r="50" spans="1:26" ht="15.75" thickBot="1" x14ac:dyDescent="0.3">
      <c r="A50" s="25" t="s">
        <v>68</v>
      </c>
      <c r="B50" s="36"/>
      <c r="C50" s="6">
        <f>(C48-C46)/C46*100</f>
        <v>43.916411079124416</v>
      </c>
      <c r="D50" s="6">
        <f t="shared" ref="D50:Q50" si="8">(D48-D46)/D46*100</f>
        <v>-7.1920482726173409</v>
      </c>
      <c r="E50" s="6">
        <f t="shared" si="8"/>
        <v>78.0777179943004</v>
      </c>
      <c r="F50" s="6">
        <f t="shared" si="8"/>
        <v>58.121642344208304</v>
      </c>
      <c r="G50" s="6"/>
      <c r="H50" s="10"/>
      <c r="I50" s="6">
        <f t="shared" si="8"/>
        <v>34.313124117242573</v>
      </c>
      <c r="J50" s="6">
        <f t="shared" si="8"/>
        <v>20.070581728637841</v>
      </c>
      <c r="K50" s="6">
        <f t="shared" si="8"/>
        <v>-10.298404067601654</v>
      </c>
      <c r="L50" s="6">
        <f t="shared" si="8"/>
        <v>-15.997239803930906</v>
      </c>
      <c r="M50" s="6">
        <f t="shared" si="8"/>
        <v>9.6925974910825143</v>
      </c>
      <c r="N50" s="142">
        <f t="shared" si="8"/>
        <v>-42.381071139098445</v>
      </c>
      <c r="O50" s="6">
        <f t="shared" si="8"/>
        <v>51.335314063181947</v>
      </c>
      <c r="P50" s="6">
        <f t="shared" si="8"/>
        <v>81.607692754633646</v>
      </c>
      <c r="Q50" s="10">
        <f t="shared" si="8"/>
        <v>78.078306585500826</v>
      </c>
      <c r="R50" s="33"/>
      <c r="S50" s="33"/>
      <c r="X50" s="33"/>
      <c r="Y50" s="33"/>
      <c r="Z50" s="33"/>
    </row>
    <row r="51" spans="1:26" x14ac:dyDescent="0.25">
      <c r="A51" s="136" t="s">
        <v>41</v>
      </c>
      <c r="B51" s="214" t="s">
        <v>190</v>
      </c>
      <c r="C51" s="2">
        <v>1.8946765270000001</v>
      </c>
      <c r="D51" s="2">
        <v>2.1183304509999998</v>
      </c>
      <c r="E51" s="2">
        <v>1.416649048</v>
      </c>
      <c r="F51" s="2">
        <v>1.308661512</v>
      </c>
      <c r="G51" s="2">
        <v>-11.804332840000001</v>
      </c>
      <c r="H51" s="11">
        <v>7.622744419</v>
      </c>
      <c r="I51">
        <v>48.685000000000002</v>
      </c>
      <c r="J51">
        <v>29.738199999999999</v>
      </c>
      <c r="K51">
        <v>4.7439</v>
      </c>
      <c r="L51">
        <v>6.1173000000000002</v>
      </c>
      <c r="M51">
        <v>6.9657999999999998</v>
      </c>
      <c r="N51" s="140">
        <v>3.3563000000000001</v>
      </c>
      <c r="O51">
        <v>9.9181000000000008</v>
      </c>
      <c r="P51">
        <v>3.1686000000000001</v>
      </c>
      <c r="Q51" s="9">
        <v>14.166499999999999</v>
      </c>
      <c r="R51" s="33"/>
      <c r="S51" s="33"/>
      <c r="X51" s="33"/>
      <c r="Y51" s="33"/>
      <c r="Z51" s="33"/>
    </row>
    <row r="52" spans="1:26" x14ac:dyDescent="0.25">
      <c r="A52" s="137" t="s">
        <v>66</v>
      </c>
      <c r="B52" s="215"/>
      <c r="H52" s="9"/>
      <c r="J52">
        <f>J51/I51*100</f>
        <v>61.082879737085335</v>
      </c>
      <c r="K52" s="19">
        <v>9.7439999999999998</v>
      </c>
      <c r="L52" s="19">
        <v>12.565099999999999</v>
      </c>
      <c r="M52" s="19">
        <v>14.3079</v>
      </c>
      <c r="N52" s="141">
        <v>6.8939000000000004</v>
      </c>
      <c r="O52" s="19">
        <v>70.0107</v>
      </c>
      <c r="P52" s="19">
        <v>22.366499999999998</v>
      </c>
      <c r="Q52" s="9"/>
      <c r="R52" s="33"/>
      <c r="S52" s="33"/>
      <c r="X52" s="33"/>
      <c r="Y52" s="33"/>
      <c r="Z52" s="33"/>
    </row>
    <row r="53" spans="1:26" x14ac:dyDescent="0.25">
      <c r="A53" s="136" t="s">
        <v>27</v>
      </c>
      <c r="B53" s="215"/>
      <c r="C53">
        <v>2.2313288706548562</v>
      </c>
      <c r="D53">
        <v>2.0654734306169553</v>
      </c>
      <c r="E53">
        <v>1.4194384715095831</v>
      </c>
      <c r="F53">
        <v>1.1561925300847531</v>
      </c>
      <c r="G53">
        <v>7.4330342881829505</v>
      </c>
      <c r="H53" s="9">
        <v>18.545780370801566</v>
      </c>
      <c r="I53">
        <v>50.23638532584161</v>
      </c>
      <c r="J53">
        <v>27.923096619293052</v>
      </c>
      <c r="K53">
        <v>4.7317867340363282</v>
      </c>
      <c r="L53">
        <v>5.7503432144097859</v>
      </c>
      <c r="M53">
        <v>7.0924736728884525</v>
      </c>
      <c r="N53" s="140">
        <v>3.0801306848349879</v>
      </c>
      <c r="O53">
        <v>9.2785798749130084</v>
      </c>
      <c r="P53">
        <v>2.2833454259345238</v>
      </c>
      <c r="Q53" s="9">
        <v>14.194384715095831</v>
      </c>
      <c r="X53" s="33"/>
      <c r="Y53" s="33"/>
      <c r="Z53" s="33"/>
    </row>
    <row r="54" spans="1:26" x14ac:dyDescent="0.25">
      <c r="A54" s="137" t="s">
        <v>67</v>
      </c>
      <c r="B54" s="215"/>
      <c r="H54" s="9"/>
      <c r="J54">
        <v>55.583411183307021</v>
      </c>
      <c r="K54">
        <v>9.4190429971128822</v>
      </c>
      <c r="L54">
        <v>11.446570403328376</v>
      </c>
      <c r="M54">
        <v>14.118200636621205</v>
      </c>
      <c r="N54" s="140">
        <v>6.1312745032444997</v>
      </c>
      <c r="O54">
        <v>65.367961071571997</v>
      </c>
      <c r="P54">
        <v>16.086258557626447</v>
      </c>
      <c r="Q54" s="9"/>
      <c r="R54" s="33"/>
      <c r="S54" s="33"/>
      <c r="X54" s="33"/>
      <c r="Y54" s="33"/>
      <c r="Z54" s="33"/>
    </row>
    <row r="55" spans="1:26" ht="15.75" thickBot="1" x14ac:dyDescent="0.3">
      <c r="A55" s="137" t="s">
        <v>68</v>
      </c>
      <c r="B55" s="216"/>
      <c r="C55" s="6">
        <f>(C53-C51)/C51*100</f>
        <v>17.768328200482113</v>
      </c>
      <c r="D55" s="6">
        <f t="shared" ref="D55:Q55" si="9">(D53-D51)/D51*100</f>
        <v>-2.4952207224369696</v>
      </c>
      <c r="E55" s="6">
        <f t="shared" si="9"/>
        <v>0.19690293185324689</v>
      </c>
      <c r="F55" s="6">
        <f t="shared" si="9"/>
        <v>-11.65075770297789</v>
      </c>
      <c r="G55" s="6"/>
      <c r="H55" s="10"/>
      <c r="I55" s="6">
        <f t="shared" si="9"/>
        <v>3.1865776437128637</v>
      </c>
      <c r="J55" s="6">
        <f t="shared" si="9"/>
        <v>-6.1036087614816887</v>
      </c>
      <c r="K55" s="6">
        <f t="shared" si="9"/>
        <v>-0.25534404105634168</v>
      </c>
      <c r="L55" s="6">
        <f t="shared" si="9"/>
        <v>-5.9986723814462959</v>
      </c>
      <c r="M55" s="6">
        <f t="shared" si="9"/>
        <v>1.8185086119103733</v>
      </c>
      <c r="N55" s="142">
        <f t="shared" si="9"/>
        <v>-8.2283858762629141</v>
      </c>
      <c r="O55" s="6">
        <f t="shared" si="9"/>
        <v>-6.4480104565087304</v>
      </c>
      <c r="P55" s="6">
        <f t="shared" si="9"/>
        <v>-27.938350503865312</v>
      </c>
      <c r="Q55" s="10">
        <f t="shared" si="9"/>
        <v>0.19683559874232648</v>
      </c>
      <c r="R55" s="33"/>
      <c r="S55" s="33"/>
      <c r="X55" s="33"/>
      <c r="Y55" s="33"/>
      <c r="Z55" s="33"/>
    </row>
    <row r="56" spans="1:26" x14ac:dyDescent="0.25">
      <c r="A56" s="22" t="s">
        <v>42</v>
      </c>
      <c r="B56" s="35"/>
      <c r="C56" s="2">
        <v>2.5689508449999998</v>
      </c>
      <c r="D56" s="2">
        <v>2.5441572689999998</v>
      </c>
      <c r="E56" s="2">
        <v>0.88277152599999997</v>
      </c>
      <c r="F56" s="2">
        <v>1.1893718559999999</v>
      </c>
      <c r="G56" s="2">
        <v>0.96512458000000001</v>
      </c>
      <c r="H56" s="12">
        <v>-34.731560889999997</v>
      </c>
      <c r="I56">
        <v>36.803600000000003</v>
      </c>
      <c r="J56">
        <v>11.114100000000001</v>
      </c>
      <c r="K56">
        <v>5.3175999999999997</v>
      </c>
      <c r="L56">
        <v>6.2454999999999998</v>
      </c>
      <c r="M56">
        <v>11.8224</v>
      </c>
      <c r="N56" s="140">
        <v>2.056</v>
      </c>
      <c r="O56">
        <v>7.4200999999999997</v>
      </c>
      <c r="P56">
        <v>4.4736000000000002</v>
      </c>
      <c r="Q56" s="9">
        <v>8.8277000000000001</v>
      </c>
      <c r="R56" s="33"/>
      <c r="S56" s="33"/>
      <c r="X56" s="33"/>
      <c r="Y56" s="33"/>
      <c r="Z56" s="33"/>
    </row>
    <row r="57" spans="1:26" x14ac:dyDescent="0.25">
      <c r="A57" s="23" t="s">
        <v>66</v>
      </c>
      <c r="B57" s="35"/>
      <c r="H57" s="9"/>
      <c r="J57">
        <f>J56/I56*100</f>
        <v>30.198404503907227</v>
      </c>
      <c r="K57">
        <v>14.44861702</v>
      </c>
      <c r="L57">
        <v>16.96985656</v>
      </c>
      <c r="M57">
        <v>32.122965960000002</v>
      </c>
      <c r="N57" s="140">
        <v>5.5865482530000001</v>
      </c>
      <c r="O57">
        <v>84.054399849999996</v>
      </c>
      <c r="P57">
        <v>50.677161040000001</v>
      </c>
      <c r="Q57" s="9"/>
      <c r="R57" s="33"/>
      <c r="S57" s="33"/>
      <c r="X57" s="33"/>
      <c r="Y57" s="33"/>
      <c r="Z57" s="33"/>
    </row>
    <row r="58" spans="1:26" x14ac:dyDescent="0.25">
      <c r="A58" s="22" t="s">
        <v>28</v>
      </c>
      <c r="B58" s="35"/>
      <c r="C58" s="2">
        <v>3.6127270280000001</v>
      </c>
      <c r="D58" s="2">
        <v>2.1966360370000002</v>
      </c>
      <c r="E58" s="2">
        <v>1.3762474039999999</v>
      </c>
      <c r="F58" s="2">
        <v>1.6535963149999999</v>
      </c>
      <c r="G58" s="3">
        <v>39.197287250000002</v>
      </c>
      <c r="H58" s="13">
        <v>-20.152547439999999</v>
      </c>
      <c r="I58">
        <v>48.339199999999998</v>
      </c>
      <c r="J58">
        <v>12.212</v>
      </c>
      <c r="K58">
        <v>5.3883000000000001</v>
      </c>
      <c r="L58">
        <v>7.0106000000000002</v>
      </c>
      <c r="M58">
        <v>9.5675000000000008</v>
      </c>
      <c r="N58" s="140">
        <v>3.3563000000000001</v>
      </c>
      <c r="O58">
        <v>13.5771</v>
      </c>
      <c r="P58">
        <v>2.9588000000000001</v>
      </c>
      <c r="Q58" s="9">
        <v>13.762499999999999</v>
      </c>
      <c r="R58" s="33"/>
      <c r="S58" s="33"/>
      <c r="X58" s="64"/>
      <c r="Y58" s="64"/>
      <c r="Z58" s="64"/>
    </row>
    <row r="59" spans="1:26" x14ac:dyDescent="0.25">
      <c r="A59" s="24" t="s">
        <v>67</v>
      </c>
      <c r="B59" s="35"/>
      <c r="H59" s="9"/>
      <c r="J59">
        <f>J58/I58*100</f>
        <v>25.263140473983846</v>
      </c>
      <c r="K59">
        <v>11.14680939</v>
      </c>
      <c r="L59">
        <v>14.502887940000001</v>
      </c>
      <c r="M59">
        <v>19.792396579999998</v>
      </c>
      <c r="N59" s="140">
        <v>3.8235364299999999</v>
      </c>
      <c r="O59">
        <v>98.653151309999998</v>
      </c>
      <c r="P59">
        <v>21.499396130000001</v>
      </c>
      <c r="Q59" s="9"/>
      <c r="R59" s="33"/>
      <c r="S59" s="33"/>
      <c r="X59" s="33"/>
      <c r="Y59" s="33"/>
      <c r="Z59" s="33"/>
    </row>
    <row r="60" spans="1:26" ht="15.75" thickBot="1" x14ac:dyDescent="0.3">
      <c r="A60" s="25" t="s">
        <v>68</v>
      </c>
      <c r="B60" s="36"/>
      <c r="C60" s="6">
        <f>(C58-C56)/C56*100</f>
        <v>40.630445889282882</v>
      </c>
      <c r="D60" s="6">
        <f t="shared" ref="D60:Q60" si="10">(D58-D56)/D56*100</f>
        <v>-13.659581356642919</v>
      </c>
      <c r="E60" s="6">
        <f t="shared" si="10"/>
        <v>55.90074707507047</v>
      </c>
      <c r="F60" s="6">
        <f t="shared" si="10"/>
        <v>39.031061367236525</v>
      </c>
      <c r="G60" s="6"/>
      <c r="H60" s="10"/>
      <c r="I60" s="6">
        <f t="shared" si="10"/>
        <v>31.343672901563963</v>
      </c>
      <c r="J60" s="6">
        <f t="shared" si="10"/>
        <v>9.8784426989139842</v>
      </c>
      <c r="K60" s="6">
        <f t="shared" si="10"/>
        <v>1.329547164134204</v>
      </c>
      <c r="L60" s="6">
        <f t="shared" si="10"/>
        <v>12.250420302617892</v>
      </c>
      <c r="M60" s="6">
        <f t="shared" si="10"/>
        <v>-19.07311544187305</v>
      </c>
      <c r="N60" s="142">
        <f t="shared" si="10"/>
        <v>63.244163424124508</v>
      </c>
      <c r="O60" s="6">
        <f t="shared" si="10"/>
        <v>82.977318364981613</v>
      </c>
      <c r="P60" s="6">
        <f t="shared" si="10"/>
        <v>-33.860872675250356</v>
      </c>
      <c r="Q60" s="10">
        <f t="shared" si="10"/>
        <v>55.901310647167421</v>
      </c>
      <c r="R60" s="33"/>
      <c r="S60" s="33"/>
      <c r="X60" s="33"/>
      <c r="Y60" s="33"/>
      <c r="Z60" s="33"/>
    </row>
    <row r="61" spans="1:26" x14ac:dyDescent="0.25">
      <c r="A61" s="22" t="s">
        <v>43</v>
      </c>
      <c r="B61" s="35"/>
      <c r="C61" s="2">
        <v>1.6468178529999999</v>
      </c>
      <c r="D61" s="2">
        <v>1.9125328049999999</v>
      </c>
      <c r="E61" s="2">
        <v>1.5238418810000001</v>
      </c>
      <c r="F61" s="2">
        <v>1.194789941</v>
      </c>
      <c r="G61" s="4">
        <v>-16.13505412</v>
      </c>
      <c r="H61" s="13">
        <v>21.59357507</v>
      </c>
      <c r="I61">
        <v>28.914000000000001</v>
      </c>
      <c r="J61">
        <v>12.4458</v>
      </c>
      <c r="K61">
        <v>2.2063999999999999</v>
      </c>
      <c r="L61">
        <v>2.5880999999999998</v>
      </c>
      <c r="M61">
        <v>7.9950999999999999</v>
      </c>
      <c r="N61" s="140">
        <v>6.3357000000000001</v>
      </c>
      <c r="O61">
        <v>8.5901999999999994</v>
      </c>
      <c r="P61">
        <v>3.3576999999999999</v>
      </c>
      <c r="Q61" s="9">
        <v>15.2384</v>
      </c>
      <c r="R61" s="33"/>
      <c r="S61" s="33"/>
      <c r="X61" s="33"/>
      <c r="Y61" s="33"/>
      <c r="Z61" s="33"/>
    </row>
    <row r="62" spans="1:26" x14ac:dyDescent="0.25">
      <c r="A62" s="23" t="s">
        <v>66</v>
      </c>
      <c r="B62" s="35"/>
      <c r="C62" s="2"/>
      <c r="D62" s="2"/>
      <c r="E62" s="2"/>
      <c r="F62" s="2"/>
      <c r="G62" s="2"/>
      <c r="H62" s="11"/>
      <c r="J62">
        <f>J61/I61*100</f>
        <v>43.044200041502386</v>
      </c>
      <c r="K62">
        <v>7.6307904539999996</v>
      </c>
      <c r="L62">
        <v>8.9510289249999992</v>
      </c>
      <c r="M62">
        <v>27.651485359999999</v>
      </c>
      <c r="N62" s="140">
        <v>21.91233209</v>
      </c>
      <c r="O62">
        <v>56.372036360000003</v>
      </c>
      <c r="P62">
        <v>22.034388570000001</v>
      </c>
      <c r="Q62" s="9"/>
      <c r="R62" s="33"/>
      <c r="S62" s="33"/>
      <c r="X62" s="33"/>
      <c r="Y62" s="33"/>
      <c r="Z62" s="33"/>
    </row>
    <row r="63" spans="1:26" x14ac:dyDescent="0.25">
      <c r="A63" s="22" t="s">
        <v>29</v>
      </c>
      <c r="B63" s="35"/>
      <c r="C63" s="2">
        <v>1.782916146</v>
      </c>
      <c r="D63" s="2">
        <v>1.9482186610000001</v>
      </c>
      <c r="E63" s="2">
        <v>1.3317435550000001</v>
      </c>
      <c r="F63" s="2">
        <v>1.292758088</v>
      </c>
      <c r="G63" s="2">
        <v>-9.2714688540000001</v>
      </c>
      <c r="H63" s="11">
        <v>2.9274004699999998</v>
      </c>
      <c r="I63">
        <v>28.816800000000001</v>
      </c>
      <c r="J63">
        <v>10.9877</v>
      </c>
      <c r="K63">
        <v>2.1585000000000001</v>
      </c>
      <c r="L63">
        <v>2.6185</v>
      </c>
      <c r="M63">
        <v>8.1638000000000002</v>
      </c>
      <c r="N63" s="140">
        <v>6.5414000000000003</v>
      </c>
      <c r="O63">
        <v>9.3684999999999992</v>
      </c>
      <c r="P63">
        <v>3.5590999999999999</v>
      </c>
      <c r="Q63" s="9">
        <v>13.317399999999999</v>
      </c>
      <c r="R63" s="33"/>
      <c r="S63" s="33"/>
      <c r="X63" s="33"/>
      <c r="Y63" s="33"/>
      <c r="Z63" s="33"/>
    </row>
    <row r="64" spans="1:26" x14ac:dyDescent="0.25">
      <c r="A64" s="24" t="s">
        <v>67</v>
      </c>
      <c r="B64" s="35"/>
      <c r="H64" s="9"/>
      <c r="J64">
        <f>J63/I63*100</f>
        <v>38.129493906332421</v>
      </c>
      <c r="K64">
        <v>7.6307904539999996</v>
      </c>
      <c r="L64">
        <v>8.9510289249999992</v>
      </c>
      <c r="M64">
        <v>27.651485359999999</v>
      </c>
      <c r="N64" s="140">
        <v>21.91233209</v>
      </c>
      <c r="O64">
        <v>56.372036360000003</v>
      </c>
      <c r="P64">
        <v>22.034388570000001</v>
      </c>
      <c r="Q64" s="9"/>
      <c r="R64" s="33"/>
      <c r="S64" s="33"/>
      <c r="X64" s="64"/>
      <c r="Y64" s="64"/>
      <c r="Z64" s="64"/>
    </row>
    <row r="65" spans="1:26" ht="15.75" thickBot="1" x14ac:dyDescent="0.3">
      <c r="A65" s="25" t="s">
        <v>68</v>
      </c>
      <c r="B65" s="36"/>
      <c r="C65" s="6">
        <f>(C63-C61)/C61*100</f>
        <v>8.2643197456276365</v>
      </c>
      <c r="D65" s="6">
        <f t="shared" ref="D65:Q65" si="11">(D63-D61)/D61*100</f>
        <v>1.8658951055221342</v>
      </c>
      <c r="E65" s="6">
        <f t="shared" si="11"/>
        <v>-12.606184958897318</v>
      </c>
      <c r="F65" s="6">
        <f t="shared" si="11"/>
        <v>8.1996126380176815</v>
      </c>
      <c r="G65" s="6"/>
      <c r="H65" s="10"/>
      <c r="I65" s="6">
        <f t="shared" si="11"/>
        <v>-0.33616932973646274</v>
      </c>
      <c r="J65" s="6">
        <f t="shared" si="11"/>
        <v>-11.715598836555303</v>
      </c>
      <c r="K65" s="6">
        <f t="shared" si="11"/>
        <v>-2.1709572153734515</v>
      </c>
      <c r="L65" s="6">
        <f t="shared" si="11"/>
        <v>1.1746068544492179</v>
      </c>
      <c r="M65" s="6">
        <f t="shared" si="11"/>
        <v>2.110042400970598</v>
      </c>
      <c r="N65" s="142">
        <f t="shared" si="11"/>
        <v>3.246681503227745</v>
      </c>
      <c r="O65" s="6">
        <f t="shared" si="11"/>
        <v>9.0603245558892667</v>
      </c>
      <c r="P65" s="6">
        <f t="shared" si="11"/>
        <v>5.9981534979301321</v>
      </c>
      <c r="Q65" s="10">
        <f t="shared" si="11"/>
        <v>-12.606310373792532</v>
      </c>
      <c r="R65" s="33"/>
      <c r="S65" s="33"/>
      <c r="X65" s="64"/>
      <c r="Y65" s="64"/>
      <c r="Z65" s="64"/>
    </row>
    <row r="66" spans="1:26" x14ac:dyDescent="0.25">
      <c r="A66" s="26" t="s">
        <v>44</v>
      </c>
      <c r="B66" s="35" t="s">
        <v>69</v>
      </c>
      <c r="H66" s="9"/>
      <c r="N66" s="140"/>
      <c r="Q66" s="9"/>
      <c r="R66" s="33"/>
      <c r="S66" s="33"/>
      <c r="X66" s="64"/>
      <c r="Y66" s="64"/>
      <c r="Z66" s="64"/>
    </row>
    <row r="67" spans="1:26" ht="15.75" thickBot="1" x14ac:dyDescent="0.3">
      <c r="A67" s="65" t="s">
        <v>66</v>
      </c>
      <c r="B67" s="36"/>
      <c r="C67" s="6"/>
      <c r="D67" s="6"/>
      <c r="E67" s="6"/>
      <c r="F67" s="6"/>
      <c r="G67" s="6"/>
      <c r="H67" s="10"/>
      <c r="I67" s="6"/>
      <c r="J67" s="6"/>
      <c r="K67" s="6"/>
      <c r="L67" s="6"/>
      <c r="M67" s="6"/>
      <c r="N67" s="142"/>
      <c r="O67" s="6"/>
      <c r="P67" s="6"/>
      <c r="Q67" s="10"/>
      <c r="R67" s="33"/>
      <c r="S67" s="33"/>
      <c r="X67" s="64"/>
      <c r="Y67" s="64"/>
      <c r="Z67" s="64"/>
    </row>
    <row r="68" spans="1:26" x14ac:dyDescent="0.25">
      <c r="A68" s="15" t="s">
        <v>45</v>
      </c>
      <c r="B68" s="35"/>
      <c r="C68" s="2">
        <v>3.0493997020000001</v>
      </c>
      <c r="D68" s="2">
        <v>3.3193693789999998</v>
      </c>
      <c r="E68" s="2">
        <v>1.3129793380000001</v>
      </c>
      <c r="F68" s="2">
        <v>1.1942640449999999</v>
      </c>
      <c r="G68" s="2">
        <v>-8.8532072970000009</v>
      </c>
      <c r="H68" s="11">
        <v>9.0416725459999991</v>
      </c>
      <c r="I68">
        <v>55.1051</v>
      </c>
      <c r="J68">
        <v>24.6111</v>
      </c>
      <c r="K68">
        <v>9.5079999999999991</v>
      </c>
      <c r="L68">
        <v>8.0714000000000006</v>
      </c>
      <c r="M68">
        <v>11.316800000000001</v>
      </c>
      <c r="N68" s="140">
        <v>4.2975000000000003</v>
      </c>
      <c r="O68">
        <v>1.6394</v>
      </c>
      <c r="P68">
        <v>10.3032</v>
      </c>
      <c r="Q68" s="9">
        <v>13.129799999999999</v>
      </c>
      <c r="R68" s="33"/>
      <c r="S68" s="33"/>
      <c r="X68" s="33"/>
      <c r="Y68" s="33"/>
      <c r="Z68" s="33"/>
    </row>
    <row r="69" spans="1:26" x14ac:dyDescent="0.25">
      <c r="A69" s="16" t="s">
        <v>66</v>
      </c>
      <c r="B69" s="35"/>
      <c r="C69" s="2"/>
      <c r="D69" s="2"/>
      <c r="E69" s="2"/>
      <c r="F69" s="2"/>
      <c r="G69" s="2"/>
      <c r="H69" s="11"/>
      <c r="K69" s="19"/>
      <c r="L69" s="19"/>
      <c r="M69" s="19"/>
      <c r="N69" s="141"/>
      <c r="O69" s="19"/>
      <c r="P69" s="19"/>
      <c r="Q69" s="9"/>
      <c r="R69" s="33"/>
      <c r="S69" s="33"/>
      <c r="X69" s="33"/>
      <c r="Y69" s="33"/>
      <c r="Z69" s="33"/>
    </row>
    <row r="70" spans="1:26" x14ac:dyDescent="0.25">
      <c r="A70" s="15" t="s">
        <v>30</v>
      </c>
      <c r="B70" s="35" t="s">
        <v>56</v>
      </c>
      <c r="C70" s="2"/>
      <c r="D70" s="2"/>
      <c r="E70" s="2"/>
      <c r="F70" s="2"/>
      <c r="G70" s="2"/>
      <c r="H70" s="11"/>
      <c r="N70" s="140"/>
      <c r="Q70" s="9"/>
      <c r="R70" s="33"/>
      <c r="S70" s="33"/>
      <c r="X70" s="2"/>
      <c r="Y70" s="2"/>
      <c r="Z70" s="2"/>
    </row>
    <row r="71" spans="1:26" x14ac:dyDescent="0.25">
      <c r="A71" s="17" t="s">
        <v>67</v>
      </c>
      <c r="B71" s="35"/>
      <c r="C71" s="2"/>
      <c r="D71" s="2"/>
      <c r="E71" s="2"/>
      <c r="F71" s="2"/>
      <c r="G71" s="2"/>
      <c r="H71" s="11"/>
      <c r="N71" s="140"/>
      <c r="Q71" s="9"/>
      <c r="R71" s="33"/>
      <c r="S71" s="33"/>
    </row>
    <row r="72" spans="1:26" ht="15.75" thickBot="1" x14ac:dyDescent="0.3">
      <c r="A72" s="18" t="s">
        <v>68</v>
      </c>
      <c r="B72" s="36"/>
      <c r="C72" s="6"/>
      <c r="D72" s="6"/>
      <c r="E72" s="6"/>
      <c r="F72" s="6"/>
      <c r="G72" s="6"/>
      <c r="H72" s="10"/>
      <c r="I72" s="6"/>
      <c r="J72" s="6"/>
      <c r="K72" s="6"/>
      <c r="L72" s="6"/>
      <c r="M72" s="6"/>
      <c r="N72" s="142"/>
      <c r="O72" s="6"/>
      <c r="P72" s="6"/>
      <c r="Q72" s="10"/>
      <c r="R72" s="33"/>
      <c r="S72" s="33"/>
      <c r="X72" s="2"/>
      <c r="Y72" s="2"/>
      <c r="Z72" s="2"/>
    </row>
    <row r="73" spans="1:26" x14ac:dyDescent="0.25">
      <c r="A73" s="22" t="s">
        <v>46</v>
      </c>
      <c r="B73" s="35"/>
      <c r="C73" s="2">
        <v>2.9470072319999998</v>
      </c>
      <c r="D73" s="2">
        <v>2.076893305</v>
      </c>
      <c r="E73" s="2">
        <v>0.75991413399999996</v>
      </c>
      <c r="F73" s="2">
        <v>0.53377195399999999</v>
      </c>
      <c r="G73" s="3">
        <v>29.52534073</v>
      </c>
      <c r="H73" s="12">
        <v>29.758912200000001</v>
      </c>
      <c r="I73">
        <v>50.6462</v>
      </c>
      <c r="J73">
        <v>21.176200000000001</v>
      </c>
      <c r="K73">
        <v>4.3320999999999996</v>
      </c>
      <c r="L73">
        <v>1.9435</v>
      </c>
      <c r="M73">
        <v>7.8089000000000004</v>
      </c>
      <c r="N73" s="140">
        <v>6.6844000000000001</v>
      </c>
      <c r="O73">
        <v>2.8809</v>
      </c>
      <c r="P73">
        <v>2.4567999999999999</v>
      </c>
      <c r="Q73" s="9">
        <v>7.5991</v>
      </c>
      <c r="R73" s="33"/>
      <c r="S73" s="33"/>
    </row>
    <row r="74" spans="1:26" x14ac:dyDescent="0.25">
      <c r="A74" s="23" t="s">
        <v>66</v>
      </c>
      <c r="B74" s="35"/>
      <c r="C74" s="2"/>
      <c r="D74" s="2"/>
      <c r="E74" s="2"/>
      <c r="F74" s="2"/>
      <c r="G74" s="2"/>
      <c r="H74" s="11"/>
      <c r="J74">
        <f>J73/I73*100</f>
        <v>41.812021434974397</v>
      </c>
      <c r="K74" s="19">
        <v>17.254200000000001</v>
      </c>
      <c r="L74" s="19">
        <v>14.6473</v>
      </c>
      <c r="M74" s="19">
        <v>20.536799999999999</v>
      </c>
      <c r="N74" s="141">
        <v>7.7988</v>
      </c>
      <c r="O74" s="19">
        <v>12.4864</v>
      </c>
      <c r="P74" s="19">
        <v>78.471900000000005</v>
      </c>
      <c r="Q74" s="9"/>
      <c r="R74" s="33"/>
      <c r="S74" s="33"/>
    </row>
    <row r="75" spans="1:26" x14ac:dyDescent="0.25">
      <c r="A75" s="22" t="s">
        <v>31</v>
      </c>
      <c r="B75" s="35"/>
      <c r="C75" s="19">
        <v>2.6747000000000001</v>
      </c>
      <c r="D75" s="19">
        <v>1.6099000000000001</v>
      </c>
      <c r="E75" s="19">
        <v>1.0736000000000001</v>
      </c>
      <c r="F75" s="19">
        <v>0.91579999999999995</v>
      </c>
      <c r="G75" s="21">
        <v>39.808500000000002</v>
      </c>
      <c r="H75" s="9">
        <v>14.697100000000001</v>
      </c>
      <c r="I75">
        <v>41.762999999999998</v>
      </c>
      <c r="J75">
        <v>15.0159</v>
      </c>
      <c r="K75">
        <v>2.8714</v>
      </c>
      <c r="L75">
        <v>1.4515</v>
      </c>
      <c r="M75">
        <v>6.1300999999999997</v>
      </c>
      <c r="N75" s="140">
        <v>5.6463999999999999</v>
      </c>
      <c r="O75">
        <v>6.8697999999999997</v>
      </c>
      <c r="P75">
        <v>2.2881</v>
      </c>
      <c r="Q75" s="9">
        <v>10.735799999999999</v>
      </c>
      <c r="R75" s="33"/>
      <c r="S75" s="33"/>
      <c r="X75" s="2"/>
      <c r="Y75" s="2"/>
      <c r="Z75" s="2"/>
    </row>
    <row r="76" spans="1:26" x14ac:dyDescent="0.25">
      <c r="A76" s="24" t="s">
        <v>67</v>
      </c>
      <c r="B76" s="35"/>
      <c r="C76" s="2"/>
      <c r="D76" s="2"/>
      <c r="E76" s="2"/>
      <c r="F76" s="2"/>
      <c r="G76" s="2"/>
      <c r="H76" s="11"/>
      <c r="J76" s="19">
        <v>35.955100000000002</v>
      </c>
      <c r="K76" s="19">
        <v>6.8756000000000004</v>
      </c>
      <c r="L76" s="19">
        <v>3.4756999999999998</v>
      </c>
      <c r="M76" s="19">
        <v>14.6782</v>
      </c>
      <c r="N76" s="141">
        <v>13.520099999999999</v>
      </c>
      <c r="O76" s="19">
        <v>63.989800000000002</v>
      </c>
      <c r="P76" s="19">
        <v>21.313099999999999</v>
      </c>
      <c r="Q76" s="9"/>
      <c r="R76" s="33"/>
      <c r="S76" s="33"/>
    </row>
    <row r="77" spans="1:26" ht="15.75" thickBot="1" x14ac:dyDescent="0.3">
      <c r="A77" s="25" t="s">
        <v>68</v>
      </c>
      <c r="B77" s="36"/>
      <c r="C77" s="6">
        <f>(C75-C73)/C73*100</f>
        <v>-9.2401277147595327</v>
      </c>
      <c r="D77" s="6">
        <f t="shared" ref="D77:Q77" si="12">(D75-D73)/D73*100</f>
        <v>-22.485185150134608</v>
      </c>
      <c r="E77" s="6">
        <f t="shared" si="12"/>
        <v>41.279119832767861</v>
      </c>
      <c r="F77" s="6">
        <f t="shared" si="12"/>
        <v>71.571397323734246</v>
      </c>
      <c r="G77" s="6"/>
      <c r="H77" s="10"/>
      <c r="I77" s="6">
        <f t="shared" si="12"/>
        <v>-17.539716701351736</v>
      </c>
      <c r="J77" s="6">
        <f t="shared" si="12"/>
        <v>-29.09067726976512</v>
      </c>
      <c r="K77" s="6">
        <f t="shared" si="12"/>
        <v>-33.718058216569325</v>
      </c>
      <c r="L77" s="6">
        <f t="shared" si="12"/>
        <v>-25.315153074350398</v>
      </c>
      <c r="M77" s="6">
        <f t="shared" si="12"/>
        <v>-21.498546530241143</v>
      </c>
      <c r="N77" s="142">
        <f t="shared" si="12"/>
        <v>-15.52869367482497</v>
      </c>
      <c r="O77" s="6">
        <f t="shared" si="12"/>
        <v>138.46020340865701</v>
      </c>
      <c r="P77" s="6">
        <f t="shared" si="12"/>
        <v>-6.866655812438939</v>
      </c>
      <c r="Q77" s="10">
        <f t="shared" si="12"/>
        <v>41.277256517219136</v>
      </c>
      <c r="R77" s="33"/>
      <c r="S77" s="33"/>
    </row>
    <row r="78" spans="1:26" x14ac:dyDescent="0.25">
      <c r="A78" s="22" t="s">
        <v>47</v>
      </c>
      <c r="B78" s="35"/>
      <c r="C78" s="2">
        <v>2.6444616060000001</v>
      </c>
      <c r="D78" s="2">
        <v>2.358872538</v>
      </c>
      <c r="E78" s="2">
        <v>0.96346842700000002</v>
      </c>
      <c r="F78" s="2">
        <v>0.93843280500000004</v>
      </c>
      <c r="G78" s="2">
        <v>10.799516519999999</v>
      </c>
      <c r="H78" s="11">
        <v>2.5984890100000002</v>
      </c>
      <c r="I78">
        <v>42.525399999999998</v>
      </c>
      <c r="J78">
        <v>16.0807</v>
      </c>
      <c r="K78">
        <v>5.3658999999999999</v>
      </c>
      <c r="L78">
        <v>8.0584000000000007</v>
      </c>
      <c r="M78">
        <v>6.9038000000000004</v>
      </c>
      <c r="N78" s="140">
        <v>3.2606000000000002</v>
      </c>
      <c r="O78">
        <v>3.5291000000000001</v>
      </c>
      <c r="P78">
        <v>5.8552</v>
      </c>
      <c r="Q78" s="9">
        <v>9.6347000000000005</v>
      </c>
      <c r="R78" s="33"/>
      <c r="S78" s="33"/>
    </row>
    <row r="79" spans="1:26" x14ac:dyDescent="0.25">
      <c r="A79" s="23" t="s">
        <v>66</v>
      </c>
      <c r="B79" s="35"/>
      <c r="C79" s="2"/>
      <c r="D79" s="2"/>
      <c r="E79" s="2"/>
      <c r="F79" s="2"/>
      <c r="G79" s="2"/>
      <c r="H79" s="11"/>
      <c r="J79">
        <f>J78/I78*100</f>
        <v>37.814341546464</v>
      </c>
      <c r="K79">
        <f>K78/I78*100</f>
        <v>12.618105884953462</v>
      </c>
      <c r="L79">
        <f>(L78/I78*100)</f>
        <v>18.949615994205818</v>
      </c>
      <c r="M79">
        <f>M78/I78*100</f>
        <v>16.234532773354278</v>
      </c>
      <c r="N79" s="140">
        <f>N78/I78*100</f>
        <v>7.6674175904283093</v>
      </c>
      <c r="O79">
        <f>O78/Q78*100</f>
        <v>36.629059545185633</v>
      </c>
      <c r="P79">
        <f>P78/Q78*100</f>
        <v>60.772001203981439</v>
      </c>
      <c r="Q79" s="9"/>
      <c r="R79" s="33"/>
      <c r="S79" s="33"/>
    </row>
    <row r="80" spans="1:26" x14ac:dyDescent="0.25">
      <c r="A80" s="22" t="s">
        <v>32</v>
      </c>
      <c r="B80" s="35"/>
      <c r="C80" s="2">
        <v>2.6484923</v>
      </c>
      <c r="D80" s="2">
        <v>2.1801699480000001</v>
      </c>
      <c r="E80" s="2">
        <v>2.431944857</v>
      </c>
      <c r="F80" s="2">
        <v>2.1999491959999999</v>
      </c>
      <c r="G80" s="4">
        <v>17.682601989999998</v>
      </c>
      <c r="H80" s="11">
        <v>9.5395115589999993</v>
      </c>
      <c r="I80">
        <v>45.176099999999998</v>
      </c>
      <c r="J80">
        <v>18.691199999999998</v>
      </c>
      <c r="K80">
        <v>6.4180000000000001</v>
      </c>
      <c r="L80">
        <v>6.1288999999999998</v>
      </c>
      <c r="M80">
        <v>7.7488000000000001</v>
      </c>
      <c r="N80" s="140">
        <v>1.506</v>
      </c>
      <c r="O80">
        <v>16.589400000000001</v>
      </c>
      <c r="P80">
        <v>5.4100999999999999</v>
      </c>
      <c r="Q80" s="9">
        <v>24.319400000000002</v>
      </c>
      <c r="R80" s="33"/>
      <c r="S80" s="33"/>
    </row>
    <row r="81" spans="1:19" x14ac:dyDescent="0.25">
      <c r="A81" s="24" t="s">
        <v>67</v>
      </c>
      <c r="B81" s="35"/>
      <c r="C81" s="2"/>
      <c r="D81" s="2"/>
      <c r="E81" s="2"/>
      <c r="F81" s="2"/>
      <c r="G81" s="2"/>
      <c r="H81" s="11"/>
      <c r="J81">
        <f>J80/I80*100</f>
        <v>41.374089396827081</v>
      </c>
      <c r="K81">
        <f>K80/I80*100</f>
        <v>14.206626955403411</v>
      </c>
      <c r="L81">
        <f>L80/I80*100</f>
        <v>13.566686810061071</v>
      </c>
      <c r="M81">
        <f>M80/I80*100</f>
        <v>17.152432370213454</v>
      </c>
      <c r="N81" s="140">
        <f>N80/I80*100</f>
        <v>3.3336210961105541</v>
      </c>
      <c r="O81">
        <f>O80/Q80*100</f>
        <v>68.214676348923092</v>
      </c>
      <c r="P81">
        <f>P80/Q80*100</f>
        <v>22.246025806557725</v>
      </c>
      <c r="Q81" s="9"/>
      <c r="R81" s="33"/>
      <c r="S81" s="33"/>
    </row>
    <row r="82" spans="1:19" ht="15.75" thickBot="1" x14ac:dyDescent="0.3">
      <c r="A82" s="25" t="s">
        <v>68</v>
      </c>
      <c r="B82" s="36"/>
      <c r="C82" s="6">
        <f>(C80-C78)/C78*100</f>
        <v>0.15242021252472251</v>
      </c>
      <c r="D82" s="6">
        <f t="shared" ref="D82:Q82" si="13">(D80-D78)/D78*100</f>
        <v>-7.5757628748993433</v>
      </c>
      <c r="E82" s="6">
        <f t="shared" si="13"/>
        <v>152.41562555116298</v>
      </c>
      <c r="F82" s="6">
        <f t="shared" si="13"/>
        <v>134.42799359513009</v>
      </c>
      <c r="G82" s="6"/>
      <c r="H82" s="10"/>
      <c r="I82" s="6">
        <f t="shared" si="13"/>
        <v>6.2332159133129856</v>
      </c>
      <c r="J82" s="6">
        <f t="shared" si="13"/>
        <v>16.233746043393623</v>
      </c>
      <c r="K82" s="6">
        <f t="shared" si="13"/>
        <v>19.607148847350871</v>
      </c>
      <c r="L82" s="6">
        <f t="shared" si="13"/>
        <v>-23.943959098580372</v>
      </c>
      <c r="M82" s="6">
        <f t="shared" si="13"/>
        <v>12.239636142414319</v>
      </c>
      <c r="N82" s="142">
        <f t="shared" si="13"/>
        <v>-53.812181807029383</v>
      </c>
      <c r="O82" s="6">
        <f t="shared" si="13"/>
        <v>370.07452324955375</v>
      </c>
      <c r="P82" s="6">
        <f t="shared" si="13"/>
        <v>-7.6017898620030069</v>
      </c>
      <c r="Q82" s="10">
        <f t="shared" si="13"/>
        <v>152.4147093318941</v>
      </c>
      <c r="R82" s="33"/>
      <c r="S82" s="33"/>
    </row>
    <row r="83" spans="1:19" x14ac:dyDescent="0.25">
      <c r="A83" s="22" t="s">
        <v>48</v>
      </c>
      <c r="B83" s="35"/>
      <c r="C83" s="2">
        <v>2.8937806739999998</v>
      </c>
      <c r="D83" s="2">
        <v>2.7358115019999998</v>
      </c>
      <c r="E83" s="2">
        <v>1.16745012</v>
      </c>
      <c r="F83" s="2">
        <v>1.1887051959999999</v>
      </c>
      <c r="G83" s="2">
        <v>5.4589200179999997</v>
      </c>
      <c r="H83" s="11">
        <v>-1.8206410289999999</v>
      </c>
      <c r="I83">
        <v>43.6738</v>
      </c>
      <c r="J83">
        <v>14.736000000000001</v>
      </c>
      <c r="K83">
        <v>8.0886999999999993</v>
      </c>
      <c r="L83">
        <v>7.2725999999999997</v>
      </c>
      <c r="M83">
        <v>3.7783000000000002</v>
      </c>
      <c r="N83" s="140">
        <v>8.2185000000000006</v>
      </c>
      <c r="O83">
        <v>1.8251999999999999</v>
      </c>
      <c r="P83">
        <v>10.0618</v>
      </c>
      <c r="Q83" s="9">
        <v>11.6745</v>
      </c>
      <c r="R83" s="33"/>
      <c r="S83" s="33"/>
    </row>
    <row r="84" spans="1:19" x14ac:dyDescent="0.25">
      <c r="A84" s="23" t="s">
        <v>66</v>
      </c>
      <c r="B84" s="35"/>
      <c r="C84" s="2"/>
      <c r="D84" s="2"/>
      <c r="E84" s="2"/>
      <c r="F84" s="2"/>
      <c r="G84" s="2"/>
      <c r="H84" s="11"/>
      <c r="J84">
        <f>J83/I83*100</f>
        <v>33.741052988290463</v>
      </c>
      <c r="K84" s="8">
        <f>K83/I83*100</f>
        <v>18.520714936643937</v>
      </c>
      <c r="L84" s="8">
        <f>L83/I83*100</f>
        <v>16.652088895401821</v>
      </c>
      <c r="M84" s="8">
        <f>M83/I83*100</f>
        <v>8.6511821732938277</v>
      </c>
      <c r="N84" s="144">
        <f>N83/I83*100</f>
        <v>18.817918294263379</v>
      </c>
      <c r="O84" s="8">
        <f>O83/Q83*100</f>
        <v>15.634074264422459</v>
      </c>
      <c r="P84" s="8">
        <f>P83/Q83*100</f>
        <v>86.186132168401215</v>
      </c>
      <c r="Q84" s="39"/>
      <c r="R84" s="145"/>
      <c r="S84" s="145"/>
    </row>
    <row r="85" spans="1:19" x14ac:dyDescent="0.25">
      <c r="A85" s="22" t="s">
        <v>33</v>
      </c>
      <c r="B85" s="35"/>
      <c r="C85" s="2">
        <v>4.0762532680000003</v>
      </c>
      <c r="D85" s="2">
        <v>3.3801328919999998</v>
      </c>
      <c r="E85" s="2">
        <v>2.2380065469999999</v>
      </c>
      <c r="F85" s="2">
        <v>2.1528634699999998</v>
      </c>
      <c r="G85" s="4">
        <v>17.077456420000001</v>
      </c>
      <c r="H85" s="11">
        <v>3.8044159030000002</v>
      </c>
      <c r="I85">
        <v>52.934800000000003</v>
      </c>
      <c r="J85">
        <v>12.1723</v>
      </c>
      <c r="K85">
        <v>6.6707000000000001</v>
      </c>
      <c r="L85">
        <v>6.7941000000000003</v>
      </c>
      <c r="M85">
        <v>9.3307000000000002</v>
      </c>
      <c r="N85" s="140">
        <v>11.0059</v>
      </c>
      <c r="O85">
        <v>10.246499999999999</v>
      </c>
      <c r="P85">
        <v>11.2822</v>
      </c>
      <c r="Q85" s="9">
        <v>22.380099999999999</v>
      </c>
      <c r="R85" s="33"/>
      <c r="S85" s="33"/>
    </row>
    <row r="86" spans="1:19" x14ac:dyDescent="0.25">
      <c r="A86" s="24" t="s">
        <v>67</v>
      </c>
      <c r="B86" s="35"/>
      <c r="H86" s="9"/>
      <c r="J86">
        <f>J85/I85*100</f>
        <v>22.994891829193648</v>
      </c>
      <c r="K86" s="8">
        <f>K85/I85*100</f>
        <v>12.601728919349842</v>
      </c>
      <c r="L86" s="8">
        <f>L85/I85*100</f>
        <v>12.834845885882254</v>
      </c>
      <c r="M86" s="8">
        <f>M85/I85*100</f>
        <v>17.626778603111752</v>
      </c>
      <c r="N86" s="144">
        <f>N85/I85*100</f>
        <v>20.791426434028278</v>
      </c>
      <c r="O86" s="8">
        <f>O85/Q85*100</f>
        <v>45.783977730215682</v>
      </c>
      <c r="P86" s="8">
        <f>P85/Q85*100</f>
        <v>50.41174972408524</v>
      </c>
      <c r="Q86" s="39"/>
      <c r="R86" s="145"/>
      <c r="S86" s="145"/>
    </row>
    <row r="87" spans="1:19" ht="15.75" thickBot="1" x14ac:dyDescent="0.3">
      <c r="A87" s="25" t="s">
        <v>68</v>
      </c>
      <c r="B87" s="36"/>
      <c r="C87" s="6">
        <f>(C85-C83)/C83*100</f>
        <v>40.862550663367955</v>
      </c>
      <c r="D87" s="6">
        <f t="shared" ref="D87:Q87" si="14">(D85-D83)/D83*100</f>
        <v>23.551380989844237</v>
      </c>
      <c r="E87" s="6">
        <f t="shared" si="14"/>
        <v>91.700399756693656</v>
      </c>
      <c r="F87" s="6">
        <f t="shared" si="14"/>
        <v>81.109957056164831</v>
      </c>
      <c r="G87" s="6"/>
      <c r="H87" s="10"/>
      <c r="I87" s="6">
        <f t="shared" si="14"/>
        <v>21.204932934619848</v>
      </c>
      <c r="J87" s="6">
        <f t="shared" si="14"/>
        <v>-17.397529858849083</v>
      </c>
      <c r="K87" s="6">
        <f t="shared" si="14"/>
        <v>-17.53062914930705</v>
      </c>
      <c r="L87" s="6">
        <f t="shared" si="14"/>
        <v>-6.5794901410774624</v>
      </c>
      <c r="M87" s="6">
        <f t="shared" si="14"/>
        <v>146.95497975279886</v>
      </c>
      <c r="N87" s="142">
        <f t="shared" si="14"/>
        <v>33.916164750258559</v>
      </c>
      <c r="O87" s="6">
        <f t="shared" si="14"/>
        <v>461.39053254437863</v>
      </c>
      <c r="P87" s="6">
        <f t="shared" si="14"/>
        <v>12.129042517243432</v>
      </c>
      <c r="Q87" s="10">
        <f t="shared" si="14"/>
        <v>91.700715234057114</v>
      </c>
      <c r="R87" s="33"/>
      <c r="S87" s="33"/>
    </row>
    <row r="88" spans="1:19" x14ac:dyDescent="0.25">
      <c r="A88" s="26" t="s">
        <v>72</v>
      </c>
      <c r="B88" s="35" t="s">
        <v>71</v>
      </c>
      <c r="H88" s="9"/>
      <c r="N88" s="140"/>
      <c r="Q88" s="40"/>
      <c r="R88" s="146"/>
      <c r="S88" s="146"/>
    </row>
    <row r="89" spans="1:19" ht="15.75" thickBot="1" x14ac:dyDescent="0.3">
      <c r="A89" s="65" t="s">
        <v>66</v>
      </c>
      <c r="B89" s="36"/>
      <c r="C89" s="6"/>
      <c r="D89" s="6"/>
      <c r="E89" s="6"/>
      <c r="F89" s="6"/>
      <c r="G89" s="6"/>
      <c r="H89" s="10"/>
      <c r="I89" s="6"/>
      <c r="J89" s="6"/>
      <c r="K89" s="6"/>
      <c r="L89" s="6"/>
      <c r="M89" s="6"/>
      <c r="N89" s="142"/>
      <c r="O89" s="6"/>
      <c r="P89" s="6"/>
      <c r="Q89" s="66"/>
      <c r="R89" s="146"/>
      <c r="S89" s="146"/>
    </row>
    <row r="90" spans="1:19" x14ac:dyDescent="0.25">
      <c r="A90" s="41"/>
      <c r="B90" s="33"/>
      <c r="C90" s="33"/>
      <c r="D90" s="33"/>
      <c r="E90" s="33"/>
      <c r="F90" s="33"/>
      <c r="G90" s="33"/>
      <c r="H90" s="72"/>
      <c r="I90" s="33"/>
      <c r="J90" s="33"/>
      <c r="K90" s="33"/>
      <c r="L90" s="33"/>
      <c r="M90" s="33"/>
      <c r="N90" s="33"/>
      <c r="O90" s="33"/>
      <c r="P90" s="33"/>
      <c r="Q90" s="73"/>
      <c r="R90" s="146"/>
      <c r="S90" s="146"/>
    </row>
    <row r="91" spans="1:19" ht="30.75" thickBot="1" x14ac:dyDescent="0.3">
      <c r="A91" s="41"/>
      <c r="B91" s="33"/>
      <c r="C91" s="42" t="s">
        <v>49</v>
      </c>
      <c r="D91" s="42" t="s">
        <v>50</v>
      </c>
      <c r="E91" s="42" t="s">
        <v>51</v>
      </c>
      <c r="F91" s="42" t="s">
        <v>52</v>
      </c>
      <c r="G91" s="42" t="s">
        <v>53</v>
      </c>
      <c r="H91" s="42" t="s">
        <v>54</v>
      </c>
    </row>
    <row r="92" spans="1:19" ht="15.75" thickTop="1" x14ac:dyDescent="0.25">
      <c r="B92" t="s">
        <v>82</v>
      </c>
      <c r="C92" s="2">
        <f>AVERAGE(C2,C7,C12,C17,C26,C31,C36,C41,C46,C51,C56,C61,C68,C73,C78,C83)</f>
        <v>2.5922639052705558</v>
      </c>
      <c r="D92" s="2">
        <f>AVERAGE(D2,D7,D12,D17,D26,D31,D36,D41,D46,D51,D56,D61,D68,D73,D78,D83)</f>
        <v>2.5467336258807927</v>
      </c>
      <c r="E92" s="2">
        <f>AVERAGE(E2,E7,E12,E17,E26,E31,E36,E41,E46,E51,E56,E61,E68,E73,E78,E83)</f>
        <v>1.2739094645183633</v>
      </c>
      <c r="F92" s="2">
        <f>AVERAGE(F2,F7,F12,F17,F26,F31,F36,F41,F46,F51,F56,F61,F68,F73,F78,F83)</f>
        <v>1.2250480414728224</v>
      </c>
      <c r="G92" s="2">
        <f>AVERAGE(G2,G7,G12,G17,G26,G31,G36,G46,G51,G56,G61,G68,G73,G78,G83)</f>
        <v>4.3050863921505274</v>
      </c>
      <c r="H92" s="2">
        <f>AVERAGE(H2,H7,H12,H17,H26,H31,H36,H41,H46,H51,H56,H61,H68,H73,H78,H83)</f>
        <v>4.3111304619655089</v>
      </c>
    </row>
    <row r="93" spans="1:19" x14ac:dyDescent="0.25">
      <c r="B93" t="s">
        <v>83</v>
      </c>
      <c r="C93" s="2">
        <f t="shared" ref="C93:H93" si="15">AVERAGE(C4,C9,C14,C19,C28,C33,C38,C43,C48,C58,C63,C75,C80,C85,C53)</f>
        <v>3.0036907266436574</v>
      </c>
      <c r="D93" s="2">
        <f t="shared" si="15"/>
        <v>2.6185955306411306</v>
      </c>
      <c r="E93" s="2">
        <f t="shared" si="15"/>
        <v>1.9231319491006389</v>
      </c>
      <c r="F93" s="2">
        <f t="shared" si="15"/>
        <v>1.8466357380723166</v>
      </c>
      <c r="G93" s="2">
        <f t="shared" si="15"/>
        <v>4.8830130740121973</v>
      </c>
      <c r="H93" s="2">
        <f t="shared" si="15"/>
        <v>3.5910326389201046</v>
      </c>
    </row>
    <row r="94" spans="1:19" x14ac:dyDescent="0.25">
      <c r="B94" s="82" t="s">
        <v>112</v>
      </c>
      <c r="C94" s="2">
        <f>AVERAGE(C6,C11,C16,C21,C30,C35,C40,C45,C50,C60,C65,C77,C82,C87,C55)</f>
        <v>18.147127074598231</v>
      </c>
      <c r="D94" s="2">
        <f>AVERAGE(D6,D11,D16,D21,D30,D35,D40,D45,D50,D60,D65,D77,D82,D87,D55)</f>
        <v>3.8959287987350524</v>
      </c>
      <c r="E94" s="2">
        <f>AVERAGE(E6,E11,E16,E21,E30,E35,E40,E45,E50,E60,E65,E77,E82,E87,E55)</f>
        <v>51.583019918014323</v>
      </c>
      <c r="F94" s="2">
        <f>AVERAGE(F6,F11,F16,F21,F30,F35,F40,F45,F50,F60,F65,F77,F82,F87,F55)</f>
        <v>50.743066817299074</v>
      </c>
      <c r="G94" s="2"/>
      <c r="H94" s="2"/>
    </row>
    <row r="95" spans="1:19" x14ac:dyDescent="0.25">
      <c r="B95" t="s">
        <v>86</v>
      </c>
      <c r="C95">
        <f>_xlfn.STDEV.P(C2,C7,C12,C17,C26,C31,C36,C41,C46,C51,C56,C61,C68,C73,C78,C83)</f>
        <v>0.93039810063233475</v>
      </c>
      <c r="D95">
        <f>_xlfn.STDEV.P(D2,D7,D12,D17,D26,D31,D36,D41,D46,D51,D56,D61,D68,D73,D78,D83)</f>
        <v>0.76662383080649665</v>
      </c>
      <c r="E95">
        <f>_xlfn.STDEV.P(E2,E7,E12,E17,E26,E31,E36,E41,E46,E51,E56,E61,E68,E73,E78,E83)</f>
        <v>0.36235701593864683</v>
      </c>
      <c r="F95">
        <f>_xlfn.STDEV.P(F2,F7,F12,F17,F26,F31,F36,F41,F46,F51,F56,F61,F68,F73,F78,F83)</f>
        <v>0.39441780414687405</v>
      </c>
      <c r="G95">
        <f>_xlfn.STDEV.P(G2,G7,G12,G17,G26,G31,G36,G46,G51,G56,G61,G68,G73,G78,G83)</f>
        <v>15.126923967470853</v>
      </c>
      <c r="H95">
        <f>_xlfn.STDEV.P(H2,H7,H12,H17,H26,H31,H36,H41,H46,H51,H56,H61,H68,H73,H78,H83)</f>
        <v>14.948321295468304</v>
      </c>
    </row>
    <row r="96" spans="1:19" x14ac:dyDescent="0.25">
      <c r="B96" t="s">
        <v>87</v>
      </c>
      <c r="C96">
        <f>_xlfn.STDEV.P(C4,C9,C14,C19,C28,C33,C38,C43,C48,C58,C63,C70,C75,C80,C85)</f>
        <v>1.312755044877727</v>
      </c>
      <c r="D96">
        <f>_xlfn.STDEV.P(D4,D9,D14,D19,D28,D33,D38,D43,D48,D58,D63,D70,D75,D80,D85)</f>
        <v>1.037191935254957</v>
      </c>
      <c r="E96">
        <f>_xlfn.STDEV.P(E4,E9,E14,E19,E28,E33,E38,E43,E48,E58,E63,E70,E75,E80,E85)</f>
        <v>0.84309006600753689</v>
      </c>
      <c r="F96">
        <f>_xlfn.STDEV.P(F4,F9,F14,F19,F28,F33,F38,F43,F48,F58,F63,F70,F75,F80,F85)</f>
        <v>0.82233203218825934</v>
      </c>
      <c r="G96">
        <f>_xlfn.STDEV.P(G4,G9,G14,G19,G28,G33,G38,G48,G58,G63,G70,G75,G80,G85)</f>
        <v>20.192724242592838</v>
      </c>
      <c r="H96">
        <f>_xlfn.STDEV.P(H4,H9,H14,H19,H28,H33,H38,H43,H48,H58,H63,H70,H75,H80,H85)</f>
        <v>9.5604396570139691</v>
      </c>
    </row>
    <row r="97" spans="2:23" x14ac:dyDescent="0.25">
      <c r="B97" s="82" t="s">
        <v>113</v>
      </c>
      <c r="C97">
        <f>_xlfn.STDEV.P(C6,C11,C16,C21,C30,C35,C40,C45,C50,C60,C65,C77,C82,C87)</f>
        <v>24.118777719426774</v>
      </c>
      <c r="D97">
        <f>_xlfn.STDEV.P(D6,D11,D16,D21,D30,D35,D40,D45,D50,D60,D65,D77,D82,D87)</f>
        <v>18.473458903729448</v>
      </c>
      <c r="E97">
        <f>_xlfn.STDEV.P(E6,E11,E16,E21,E30,E35,E40,E45,E50,E60,E65,E77,E82,E87)</f>
        <v>53.187488266272972</v>
      </c>
      <c r="F97">
        <f>_xlfn.STDEV.P(F6,F11,F16,F21,F30,F35,F40,F45,F50,F60,F65,F77,F82,F87)</f>
        <v>42.421898847702344</v>
      </c>
    </row>
    <row r="98" spans="2:23" x14ac:dyDescent="0.25">
      <c r="B98" s="82" t="s">
        <v>114</v>
      </c>
      <c r="C98">
        <f>C97/SQRT(14)</f>
        <v>6.4460144867037101</v>
      </c>
      <c r="D98">
        <f>D97/SQRT(14)</f>
        <v>4.9372395690288657</v>
      </c>
      <c r="E98">
        <f>E97/SQRT(14)</f>
        <v>14.214954168246614</v>
      </c>
      <c r="F98">
        <f>F97/SQRT(14)</f>
        <v>11.337729370320174</v>
      </c>
    </row>
    <row r="99" spans="2:23" ht="15.75" thickBot="1" x14ac:dyDescent="0.3">
      <c r="D99" s="2"/>
      <c r="I99" s="42" t="s">
        <v>57</v>
      </c>
      <c r="J99" s="42" t="s">
        <v>58</v>
      </c>
      <c r="K99" s="42" t="s">
        <v>59</v>
      </c>
      <c r="L99" s="42" t="s">
        <v>60</v>
      </c>
      <c r="M99" s="42" t="s">
        <v>61</v>
      </c>
      <c r="N99" s="139" t="s">
        <v>62</v>
      </c>
      <c r="O99" s="42" t="s">
        <v>63</v>
      </c>
      <c r="P99" s="42" t="s">
        <v>64</v>
      </c>
      <c r="Q99" s="42" t="s">
        <v>65</v>
      </c>
      <c r="R99" s="79"/>
      <c r="S99" s="79"/>
    </row>
    <row r="100" spans="2:23" ht="15.75" thickTop="1" x14ac:dyDescent="0.25">
      <c r="D100" s="2"/>
      <c r="H100" s="44" t="s">
        <v>81</v>
      </c>
      <c r="I100">
        <f t="shared" ref="I100:Q100" si="16">AVERAGE(I2,I7,I12,I17,I26,I31,I36,I41,I46,I56,I61,I73,I78,I83)</f>
        <v>42.550450000000005</v>
      </c>
      <c r="J100">
        <f t="shared" si="16"/>
        <v>15.828707692307692</v>
      </c>
      <c r="K100">
        <f t="shared" si="16"/>
        <v>6.3768071428571433</v>
      </c>
      <c r="L100">
        <f t="shared" si="16"/>
        <v>5.6348230769230776</v>
      </c>
      <c r="M100">
        <f t="shared" si="16"/>
        <v>7.323264285714286</v>
      </c>
      <c r="N100" s="140">
        <f t="shared" si="16"/>
        <v>6.1519923076923089</v>
      </c>
      <c r="O100">
        <f t="shared" si="16"/>
        <v>7.203785714285714</v>
      </c>
      <c r="P100">
        <f t="shared" si="16"/>
        <v>5.0089714285714289</v>
      </c>
      <c r="Q100">
        <f t="shared" si="16"/>
        <v>12.609228571428572</v>
      </c>
    </row>
    <row r="101" spans="2:23" x14ac:dyDescent="0.25">
      <c r="H101" s="44" t="s">
        <v>84</v>
      </c>
      <c r="I101">
        <f t="shared" ref="I101:Q101" si="17">AVERAGE(I4,I9,I14,I19,I28,I33,I38,I43,I48,I58,I63,I75,I80,I85)</f>
        <v>47.951628571428579</v>
      </c>
      <c r="J101">
        <f t="shared" si="17"/>
        <v>17.133007692307689</v>
      </c>
      <c r="K101">
        <f t="shared" si="17"/>
        <v>6.0120285714285719</v>
      </c>
      <c r="L101">
        <f t="shared" si="17"/>
        <v>4.9466769230769234</v>
      </c>
      <c r="M101">
        <f t="shared" si="17"/>
        <v>10.29885</v>
      </c>
      <c r="N101" s="140">
        <f t="shared" si="17"/>
        <v>5.7508692307692311</v>
      </c>
      <c r="O101">
        <f t="shared" si="17"/>
        <v>14.610642857142858</v>
      </c>
      <c r="P101">
        <f t="shared" si="17"/>
        <v>4.3489071428571426</v>
      </c>
      <c r="Q101">
        <f t="shared" si="17"/>
        <v>19.591014285714284</v>
      </c>
    </row>
    <row r="102" spans="2:23" x14ac:dyDescent="0.25">
      <c r="H102" s="82" t="s">
        <v>89</v>
      </c>
      <c r="I102">
        <f t="shared" ref="I102:Q102" si="18">AVERAGE(I6,I11,I16,I21,I30,I35,I40,I45,I50,I60,I65,I77,I82,I87)</f>
        <v>12.182258989515443</v>
      </c>
      <c r="J102">
        <f t="shared" si="18"/>
        <v>16.889157399549426</v>
      </c>
      <c r="K102">
        <f t="shared" si="18"/>
        <v>-3.9673697100567265</v>
      </c>
      <c r="L102">
        <f t="shared" si="18"/>
        <v>-8.1592092174782387</v>
      </c>
      <c r="M102">
        <f t="shared" si="18"/>
        <v>53.722193670357264</v>
      </c>
      <c r="N102" s="140">
        <f t="shared" si="18"/>
        <v>-3.4531403998200378</v>
      </c>
      <c r="O102">
        <f t="shared" si="18"/>
        <v>139.7980900874162</v>
      </c>
      <c r="P102">
        <f t="shared" si="18"/>
        <v>-11.688923551997643</v>
      </c>
      <c r="Q102">
        <f t="shared" si="18"/>
        <v>55.252934721444767</v>
      </c>
    </row>
    <row r="103" spans="2:23" x14ac:dyDescent="0.25">
      <c r="N103" s="140"/>
    </row>
    <row r="104" spans="2:23" x14ac:dyDescent="0.25">
      <c r="H104" s="44" t="s">
        <v>85</v>
      </c>
      <c r="I104">
        <f t="shared" ref="I104:Q104" si="19">_xlfn.STDEV.P(I2,I7,I12,I17,I26,I31,I36,I41,I46,I51,I56,I61,I68,I73,I78,I83)</f>
        <v>10.051150822884638</v>
      </c>
      <c r="J104">
        <f t="shared" si="19"/>
        <v>6.1277234388202224</v>
      </c>
      <c r="K104">
        <f t="shared" si="19"/>
        <v>3.4775830888707744</v>
      </c>
      <c r="L104">
        <f t="shared" si="19"/>
        <v>2.8394829518691518</v>
      </c>
      <c r="M104">
        <f t="shared" si="19"/>
        <v>3.529681427235809</v>
      </c>
      <c r="N104" s="140">
        <f t="shared" si="19"/>
        <v>3.0094077171873321</v>
      </c>
      <c r="O104">
        <f t="shared" si="19"/>
        <v>3.5536097518876404</v>
      </c>
      <c r="P104">
        <f t="shared" si="19"/>
        <v>2.7293368159396794</v>
      </c>
      <c r="Q104">
        <f t="shared" si="19"/>
        <v>3.6236060218842692</v>
      </c>
    </row>
    <row r="105" spans="2:23" x14ac:dyDescent="0.25">
      <c r="H105" s="44" t="s">
        <v>88</v>
      </c>
      <c r="I105">
        <f t="shared" ref="I105:Q105" si="20">_xlfn.STDEV.P(I4,I9,I14,I19,I28,I33,I38,I43,I48,I53,I58,I63,I75,I80,I85)</f>
        <v>16.9062807599101</v>
      </c>
      <c r="J105">
        <f t="shared" si="20"/>
        <v>6.7280522971440027</v>
      </c>
      <c r="K105">
        <f t="shared" si="20"/>
        <v>3.3259136004676324</v>
      </c>
      <c r="L105">
        <f t="shared" si="20"/>
        <v>2.1982143314898419</v>
      </c>
      <c r="M105">
        <f t="shared" si="20"/>
        <v>6.2530015846400104</v>
      </c>
      <c r="N105" s="140">
        <f t="shared" si="20"/>
        <v>2.838327211128977</v>
      </c>
      <c r="O105">
        <f t="shared" si="20"/>
        <v>6.9942833183376871</v>
      </c>
      <c r="P105">
        <f t="shared" si="20"/>
        <v>2.5352721248892593</v>
      </c>
      <c r="Q105">
        <f t="shared" si="20"/>
        <v>8.2554254601906312</v>
      </c>
    </row>
    <row r="106" spans="2:23" x14ac:dyDescent="0.25">
      <c r="H106" s="82" t="s">
        <v>113</v>
      </c>
      <c r="I106">
        <f t="shared" ref="I106:Q106" si="21">_xlfn.STDEV.P(I6,I11,I16,I21,I30,I35,I40,I45,I50,I55,I60,I65,I77,I82,I87)</f>
        <v>23.227268443318387</v>
      </c>
      <c r="J106">
        <f t="shared" si="21"/>
        <v>52.240484380182139</v>
      </c>
      <c r="K106">
        <f t="shared" si="21"/>
        <v>15.447360680520994</v>
      </c>
      <c r="L106">
        <f t="shared" si="21"/>
        <v>15.828656030136916</v>
      </c>
      <c r="M106">
        <f t="shared" si="21"/>
        <v>96.745259761908173</v>
      </c>
      <c r="N106" s="140">
        <f t="shared" si="21"/>
        <v>30.240789431308364</v>
      </c>
      <c r="O106">
        <f t="shared" si="21"/>
        <v>139.95907917464655</v>
      </c>
      <c r="P106">
        <f t="shared" si="21"/>
        <v>31.114362766647904</v>
      </c>
      <c r="Q106">
        <f t="shared" si="21"/>
        <v>53.186478906454902</v>
      </c>
    </row>
    <row r="109" spans="2:23" ht="17.25" customHeight="1" x14ac:dyDescent="0.25">
      <c r="R109" s="93"/>
      <c r="S109" s="93"/>
      <c r="T109" s="93"/>
      <c r="U109" s="93"/>
      <c r="V109" s="93"/>
      <c r="W109" s="93"/>
    </row>
    <row r="110" spans="2:23" x14ac:dyDescent="0.25">
      <c r="R110" s="93"/>
      <c r="S110" s="93"/>
      <c r="T110" s="93"/>
      <c r="U110" s="93"/>
      <c r="V110" s="93"/>
      <c r="W110" s="93"/>
    </row>
    <row r="111" spans="2:23" x14ac:dyDescent="0.25">
      <c r="R111" s="93"/>
      <c r="S111" s="93"/>
      <c r="T111" s="93"/>
      <c r="U111" s="93"/>
      <c r="V111" s="93"/>
      <c r="W111" s="93"/>
    </row>
    <row r="112" spans="2:23" x14ac:dyDescent="0.25">
      <c r="R112" s="93"/>
      <c r="S112" s="93"/>
      <c r="T112" s="93"/>
      <c r="U112" s="93"/>
      <c r="V112" s="93"/>
      <c r="W112" s="93"/>
    </row>
    <row r="113" spans="18:23" x14ac:dyDescent="0.25">
      <c r="R113" s="93"/>
      <c r="S113" s="93"/>
      <c r="T113" s="93"/>
      <c r="U113" s="93"/>
      <c r="V113" s="93"/>
      <c r="W113" s="93"/>
    </row>
    <row r="114" spans="18:23" x14ac:dyDescent="0.25">
      <c r="R114" s="93"/>
      <c r="S114" s="93"/>
      <c r="T114" s="93"/>
      <c r="U114" s="93"/>
      <c r="V114" s="93"/>
      <c r="W114" s="93"/>
    </row>
    <row r="115" spans="18:23" x14ac:dyDescent="0.25">
      <c r="R115" s="93"/>
      <c r="S115" s="93"/>
      <c r="T115" s="93"/>
      <c r="U115" s="93"/>
      <c r="V115" s="93"/>
      <c r="W115" s="93"/>
    </row>
    <row r="116" spans="18:23" x14ac:dyDescent="0.25">
      <c r="U116" s="93"/>
      <c r="V116" s="93"/>
      <c r="W116" s="93"/>
    </row>
    <row r="117" spans="18:23" x14ac:dyDescent="0.25">
      <c r="U117" s="93"/>
      <c r="V117" s="93"/>
      <c r="W117" s="93"/>
    </row>
    <row r="118" spans="18:23" x14ac:dyDescent="0.25">
      <c r="U118" s="93"/>
      <c r="V118" s="93"/>
      <c r="W118" s="93"/>
    </row>
  </sheetData>
  <mergeCells count="4">
    <mergeCell ref="B26:B30"/>
    <mergeCell ref="B17:B21"/>
    <mergeCell ref="B41:B45"/>
    <mergeCell ref="B51:B55"/>
  </mergeCells>
  <conditionalFormatting sqref="R102:S102">
    <cfRule type="colorScale" priority="7">
      <colorScale>
        <cfvo type="min"/>
        <cfvo type="percentile" val="50"/>
        <cfvo type="max"/>
        <color rgb="FFF8696B"/>
        <color rgb="FFFCFCFF"/>
        <color rgb="FF63BE7B"/>
      </colorScale>
    </cfRule>
  </conditionalFormatting>
  <conditionalFormatting sqref="I72:S72">
    <cfRule type="colorScale" priority="4">
      <colorScale>
        <cfvo type="min"/>
        <cfvo type="percentile" val="50"/>
        <cfvo type="max"/>
        <color rgb="FFF8696B"/>
        <color rgb="FFFCFCFF"/>
        <color rgb="FF63BE7B"/>
      </colorScale>
    </cfRule>
  </conditionalFormatting>
  <pageMargins left="0.25" right="0.25" top="0.75" bottom="0.75" header="0.3" footer="0.3"/>
  <pageSetup scale="57"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7"/>
  <sheetViews>
    <sheetView topLeftCell="A10" workbookViewId="0">
      <selection activeCell="O39" sqref="O39"/>
    </sheetView>
  </sheetViews>
  <sheetFormatPr defaultRowHeight="15" x14ac:dyDescent="0.25"/>
  <cols>
    <col min="1" max="1" width="38" customWidth="1"/>
    <col min="2" max="3" width="9.5703125" customWidth="1"/>
    <col min="4" max="4" width="9.28515625" customWidth="1"/>
    <col min="5" max="6" width="9.5703125" customWidth="1"/>
    <col min="7" max="7" width="9.42578125" customWidth="1"/>
    <col min="8" max="8" width="10" customWidth="1"/>
    <col min="9" max="9" width="9.5703125" customWidth="1"/>
    <col min="10" max="10" width="13.5703125" customWidth="1"/>
  </cols>
  <sheetData>
    <row r="1" spans="1:19" ht="15.75" thickBot="1" x14ac:dyDescent="0.3">
      <c r="A1" s="30" t="s">
        <v>80</v>
      </c>
      <c r="B1" s="74" t="s">
        <v>57</v>
      </c>
      <c r="C1" s="31" t="s">
        <v>58</v>
      </c>
      <c r="D1" s="31" t="s">
        <v>59</v>
      </c>
      <c r="E1" s="31" t="s">
        <v>60</v>
      </c>
      <c r="F1" s="31" t="s">
        <v>61</v>
      </c>
      <c r="G1" s="31" t="s">
        <v>62</v>
      </c>
      <c r="H1" s="31" t="s">
        <v>63</v>
      </c>
      <c r="I1" s="31" t="s">
        <v>64</v>
      </c>
      <c r="J1" s="32" t="s">
        <v>65</v>
      </c>
      <c r="K1" s="74" t="s">
        <v>57</v>
      </c>
      <c r="L1" s="31" t="s">
        <v>58</v>
      </c>
      <c r="M1" s="31" t="s">
        <v>59</v>
      </c>
      <c r="N1" s="31" t="s">
        <v>60</v>
      </c>
      <c r="O1" s="31" t="s">
        <v>61</v>
      </c>
      <c r="P1" s="31" t="s">
        <v>62</v>
      </c>
      <c r="Q1" s="31" t="s">
        <v>63</v>
      </c>
      <c r="R1" s="31" t="s">
        <v>64</v>
      </c>
      <c r="S1" s="32" t="s">
        <v>65</v>
      </c>
    </row>
    <row r="2" spans="1:19" ht="15.75" thickTop="1" x14ac:dyDescent="0.25">
      <c r="A2" s="15"/>
      <c r="C2" s="226" t="s">
        <v>108</v>
      </c>
      <c r="D2" s="226"/>
      <c r="E2" s="226"/>
      <c r="F2" s="226"/>
      <c r="G2" s="226"/>
      <c r="H2" s="226"/>
      <c r="I2" s="226"/>
      <c r="J2" s="9"/>
      <c r="K2" s="54"/>
      <c r="L2" s="226" t="s">
        <v>109</v>
      </c>
      <c r="M2" s="226"/>
      <c r="N2" s="226"/>
      <c r="O2" s="226"/>
      <c r="P2" s="226"/>
      <c r="Q2" s="226"/>
      <c r="R2" s="226"/>
      <c r="S2" s="9"/>
    </row>
    <row r="3" spans="1:19" x14ac:dyDescent="0.25">
      <c r="A3" s="17"/>
      <c r="J3" s="9"/>
      <c r="K3" s="54"/>
      <c r="S3" s="9"/>
    </row>
    <row r="4" spans="1:19" ht="15.75" thickBot="1" x14ac:dyDescent="0.3">
      <c r="A4" s="18"/>
      <c r="B4" s="56"/>
      <c r="C4" s="6"/>
      <c r="D4" s="6"/>
      <c r="E4" s="6"/>
      <c r="F4" s="6"/>
      <c r="G4" s="6"/>
      <c r="H4" s="6"/>
      <c r="I4" s="6"/>
      <c r="J4" s="10"/>
      <c r="K4" s="56"/>
      <c r="L4" s="6"/>
      <c r="M4" s="6"/>
      <c r="N4" s="6"/>
      <c r="O4" s="6"/>
      <c r="P4" s="6"/>
      <c r="Q4" s="6"/>
      <c r="R4" s="6"/>
      <c r="S4" s="10"/>
    </row>
    <row r="5" spans="1:19" x14ac:dyDescent="0.25">
      <c r="A5" s="22" t="s">
        <v>6</v>
      </c>
      <c r="B5">
        <v>3.1652</v>
      </c>
      <c r="C5">
        <v>7.5838999999999999</v>
      </c>
      <c r="D5">
        <v>1.3695999999999999</v>
      </c>
      <c r="E5">
        <v>1.5496000000000001</v>
      </c>
      <c r="F5">
        <v>2.0240999999999998</v>
      </c>
      <c r="G5">
        <v>3.3525</v>
      </c>
      <c r="H5">
        <v>1.5339</v>
      </c>
      <c r="I5">
        <v>1.5157</v>
      </c>
      <c r="J5" s="9">
        <v>0.8327</v>
      </c>
      <c r="K5" s="75">
        <v>0.93679999999999997</v>
      </c>
      <c r="L5" s="33">
        <v>1.0002</v>
      </c>
      <c r="M5" s="33">
        <v>0.71309999999999996</v>
      </c>
      <c r="N5" s="33">
        <v>0.76490000000000002</v>
      </c>
      <c r="O5" s="33">
        <v>0.85640000000000005</v>
      </c>
      <c r="P5" s="33">
        <v>0.3402</v>
      </c>
      <c r="Q5" s="33">
        <v>1.6299999999999999E-2</v>
      </c>
      <c r="R5" s="33">
        <v>0.84599999999999997</v>
      </c>
      <c r="S5" s="59">
        <v>0.18529999999999999</v>
      </c>
    </row>
    <row r="6" spans="1:19" x14ac:dyDescent="0.25">
      <c r="A6" s="23"/>
      <c r="J6" s="9"/>
      <c r="K6" s="33"/>
      <c r="S6" s="9"/>
    </row>
    <row r="7" spans="1:19" x14ac:dyDescent="0.25">
      <c r="A7" s="22" t="s">
        <v>13</v>
      </c>
      <c r="B7">
        <v>2.4904000000000002</v>
      </c>
      <c r="C7">
        <v>6.8011999999999997</v>
      </c>
      <c r="D7">
        <v>1.7738</v>
      </c>
      <c r="E7">
        <v>1.3172999999999999</v>
      </c>
      <c r="F7">
        <v>1.4571000000000001</v>
      </c>
      <c r="G7">
        <v>2.2808999999999999</v>
      </c>
      <c r="H7">
        <v>1.3507</v>
      </c>
      <c r="I7">
        <v>2.7006999999999999</v>
      </c>
      <c r="J7" s="9">
        <v>0.74350000000000005</v>
      </c>
      <c r="K7" s="33">
        <v>0.78949999999999998</v>
      </c>
      <c r="L7">
        <v>1.0008999999999999</v>
      </c>
      <c r="M7">
        <v>0.71460000000000001</v>
      </c>
      <c r="N7">
        <v>0.37690000000000001</v>
      </c>
      <c r="O7">
        <v>0.56040000000000001</v>
      </c>
      <c r="P7">
        <v>0.75319999999999998</v>
      </c>
      <c r="Q7">
        <v>0.3876</v>
      </c>
      <c r="R7">
        <v>0.99850000000000005</v>
      </c>
      <c r="S7" s="9">
        <v>0.41320000000000001</v>
      </c>
    </row>
    <row r="8" spans="1:19" x14ac:dyDescent="0.25">
      <c r="A8" s="24"/>
      <c r="J8" s="9"/>
      <c r="K8" s="33"/>
      <c r="L8" s="33"/>
      <c r="S8" s="9"/>
    </row>
    <row r="9" spans="1:19" ht="15.75" thickBot="1" x14ac:dyDescent="0.3">
      <c r="A9" s="25" t="s">
        <v>68</v>
      </c>
      <c r="B9" s="6">
        <f>(B7-B5)/B7*100</f>
        <v>-27.096048827497583</v>
      </c>
      <c r="C9" s="6">
        <f t="shared" ref="C9:S9" si="0">(C7-C5)/C7*100</f>
        <v>-11.50826324766218</v>
      </c>
      <c r="D9" s="6">
        <f t="shared" si="0"/>
        <v>22.787236441537946</v>
      </c>
      <c r="E9" s="6">
        <f t="shared" si="0"/>
        <v>-17.634555530251287</v>
      </c>
      <c r="F9" s="6">
        <f t="shared" si="0"/>
        <v>-38.912909203211839</v>
      </c>
      <c r="G9" s="6">
        <f t="shared" si="0"/>
        <v>-46.981454688938584</v>
      </c>
      <c r="H9" s="6">
        <f t="shared" si="0"/>
        <v>-13.563337528688828</v>
      </c>
      <c r="I9" s="6">
        <f t="shared" si="0"/>
        <v>43.87751323730884</v>
      </c>
      <c r="J9" s="10">
        <f t="shared" si="0"/>
        <v>-11.99731002017484</v>
      </c>
      <c r="K9" s="6">
        <f t="shared" si="0"/>
        <v>-18.657378087397085</v>
      </c>
      <c r="L9" s="6">
        <f t="shared" si="0"/>
        <v>6.9937056649008192E-2</v>
      </c>
      <c r="M9" s="6">
        <f t="shared" si="0"/>
        <v>0.20990764063812717</v>
      </c>
      <c r="N9" s="6">
        <f t="shared" si="0"/>
        <v>-102.94507827009818</v>
      </c>
      <c r="O9" s="6">
        <f t="shared" si="0"/>
        <v>-52.819414703783018</v>
      </c>
      <c r="P9" s="6">
        <f t="shared" si="0"/>
        <v>54.832713754646832</v>
      </c>
      <c r="Q9" s="6">
        <f t="shared" si="0"/>
        <v>95.794633642930862</v>
      </c>
      <c r="R9" s="6">
        <f t="shared" si="0"/>
        <v>15.272909364046075</v>
      </c>
      <c r="S9" s="10">
        <f t="shared" si="0"/>
        <v>55.154888673765733</v>
      </c>
    </row>
    <row r="10" spans="1:19" x14ac:dyDescent="0.25">
      <c r="A10" s="22" t="s">
        <v>7</v>
      </c>
      <c r="B10">
        <v>1.1067</v>
      </c>
      <c r="C10">
        <v>1.9782999999999999</v>
      </c>
      <c r="D10">
        <v>2.0163000000000002</v>
      </c>
      <c r="E10">
        <v>1.3279000000000001</v>
      </c>
      <c r="F10">
        <v>1.2134</v>
      </c>
      <c r="G10">
        <v>0.8599</v>
      </c>
      <c r="H10">
        <v>1.1323000000000001</v>
      </c>
      <c r="I10">
        <v>1.734</v>
      </c>
      <c r="J10" s="9">
        <v>1.3462000000000001</v>
      </c>
      <c r="K10" s="33">
        <v>0.61939999999999995</v>
      </c>
      <c r="L10">
        <v>0.63990000000000002</v>
      </c>
      <c r="M10">
        <v>0.7742</v>
      </c>
      <c r="N10">
        <v>0.57440000000000002</v>
      </c>
      <c r="O10">
        <v>0.73919999999999997</v>
      </c>
      <c r="P10">
        <v>0.42959999999999998</v>
      </c>
      <c r="Q10">
        <v>0.32540000000000002</v>
      </c>
      <c r="R10">
        <v>0.40749999999999997</v>
      </c>
      <c r="S10" s="9">
        <v>0.71870000000000001</v>
      </c>
    </row>
    <row r="11" spans="1:19" x14ac:dyDescent="0.25">
      <c r="A11" s="23"/>
      <c r="J11" s="9"/>
      <c r="K11" s="33"/>
      <c r="S11" s="9"/>
    </row>
    <row r="12" spans="1:19" x14ac:dyDescent="0.25">
      <c r="A12" s="22" t="s">
        <v>14</v>
      </c>
      <c r="B12">
        <v>1.2032</v>
      </c>
      <c r="C12">
        <v>2.2523</v>
      </c>
      <c r="D12">
        <v>2.6242000000000001</v>
      </c>
      <c r="E12">
        <v>1.3279000000000001</v>
      </c>
      <c r="F12">
        <v>1.8478000000000001</v>
      </c>
      <c r="G12">
        <v>1.6679999999999999</v>
      </c>
      <c r="H12">
        <v>0.95599999999999996</v>
      </c>
      <c r="I12">
        <v>1.4798</v>
      </c>
      <c r="J12" s="9">
        <v>1.1826000000000001</v>
      </c>
      <c r="K12" s="33">
        <v>0.34029999999999999</v>
      </c>
      <c r="L12">
        <v>0.50529999999999997</v>
      </c>
      <c r="M12">
        <v>0.92200000000000004</v>
      </c>
      <c r="N12">
        <v>0.57440000000000002</v>
      </c>
      <c r="O12">
        <v>0.60629999999999995</v>
      </c>
      <c r="P12">
        <v>0.66700000000000004</v>
      </c>
      <c r="Q12">
        <v>0.4788</v>
      </c>
      <c r="R12">
        <v>0.19500000000000001</v>
      </c>
      <c r="S12" s="9">
        <v>0.33429999999999999</v>
      </c>
    </row>
    <row r="13" spans="1:19" x14ac:dyDescent="0.25">
      <c r="A13" s="24"/>
      <c r="J13" s="9"/>
      <c r="K13" s="33"/>
      <c r="S13" s="9"/>
    </row>
    <row r="14" spans="1:19" ht="15.75" thickBot="1" x14ac:dyDescent="0.3">
      <c r="A14" s="25" t="s">
        <v>68</v>
      </c>
      <c r="B14" s="6">
        <f>(B12-B10)/B12*100</f>
        <v>8.0202792553191511</v>
      </c>
      <c r="C14" s="6">
        <f t="shared" ref="C14:S14" si="1">(C12-C10)/C12*100</f>
        <v>12.165342094747594</v>
      </c>
      <c r="D14" s="6">
        <f t="shared" si="1"/>
        <v>23.165155094886057</v>
      </c>
      <c r="E14" s="6">
        <f t="shared" si="1"/>
        <v>0</v>
      </c>
      <c r="F14" s="6">
        <f t="shared" si="1"/>
        <v>34.332719991341051</v>
      </c>
      <c r="G14" s="6">
        <f t="shared" si="1"/>
        <v>48.447242206235011</v>
      </c>
      <c r="H14" s="6">
        <f t="shared" si="1"/>
        <v>-18.441422594142274</v>
      </c>
      <c r="I14" s="6">
        <f t="shared" si="1"/>
        <v>-17.177997026625221</v>
      </c>
      <c r="J14" s="10">
        <f t="shared" si="1"/>
        <v>-13.83392524945036</v>
      </c>
      <c r="K14" s="6">
        <f t="shared" si="1"/>
        <v>-82.015868351454586</v>
      </c>
      <c r="L14" s="6">
        <f t="shared" si="1"/>
        <v>-26.637641005343372</v>
      </c>
      <c r="M14" s="6">
        <f t="shared" si="1"/>
        <v>16.030368763557487</v>
      </c>
      <c r="N14" s="6">
        <f t="shared" si="1"/>
        <v>0</v>
      </c>
      <c r="O14" s="6">
        <f t="shared" si="1"/>
        <v>-21.919841662543298</v>
      </c>
      <c r="P14" s="6">
        <f t="shared" si="1"/>
        <v>35.592203898050975</v>
      </c>
      <c r="Q14" s="6">
        <f t="shared" si="1"/>
        <v>32.038429406850454</v>
      </c>
      <c r="R14" s="6">
        <f t="shared" si="1"/>
        <v>-108.97435897435895</v>
      </c>
      <c r="S14" s="10">
        <f t="shared" si="1"/>
        <v>-114.9865390367933</v>
      </c>
    </row>
    <row r="15" spans="1:19" x14ac:dyDescent="0.25">
      <c r="A15" s="22" t="s">
        <v>9</v>
      </c>
      <c r="B15">
        <v>0.52059999999999995</v>
      </c>
      <c r="C15">
        <v>1.0980000000000001</v>
      </c>
      <c r="D15">
        <v>2.7204000000000002</v>
      </c>
      <c r="E15">
        <v>1.6476999999999999</v>
      </c>
      <c r="F15">
        <v>2.7629999999999999</v>
      </c>
      <c r="G15">
        <v>0.78920000000000001</v>
      </c>
      <c r="H15">
        <v>0.45379999999999998</v>
      </c>
      <c r="I15">
        <v>0.67410000000000003</v>
      </c>
      <c r="J15" s="9">
        <v>0.4385</v>
      </c>
      <c r="K15" s="33">
        <v>0.27110000000000001</v>
      </c>
      <c r="L15">
        <v>0.46189999999999998</v>
      </c>
      <c r="M15">
        <v>0.71340000000000003</v>
      </c>
      <c r="N15">
        <v>0.34050000000000002</v>
      </c>
      <c r="O15">
        <v>0.51580000000000004</v>
      </c>
      <c r="P15">
        <v>0.55410000000000004</v>
      </c>
      <c r="Q15">
        <v>0.1016</v>
      </c>
      <c r="R15">
        <v>0.2283</v>
      </c>
      <c r="S15" s="9">
        <v>0.20319999999999999</v>
      </c>
    </row>
    <row r="16" spans="1:19" x14ac:dyDescent="0.25">
      <c r="A16" s="23"/>
      <c r="J16" s="9"/>
      <c r="K16" s="33"/>
      <c r="S16" s="9"/>
    </row>
    <row r="17" spans="1:19" x14ac:dyDescent="0.25">
      <c r="A17" s="22" t="s">
        <v>16</v>
      </c>
      <c r="B17">
        <v>1.6525000000000001</v>
      </c>
      <c r="C17">
        <v>2.7827999999999999</v>
      </c>
      <c r="D17">
        <v>6.5289999999999999</v>
      </c>
      <c r="E17">
        <v>2.4397000000000002</v>
      </c>
      <c r="F17">
        <v>2.2437999999999998</v>
      </c>
      <c r="G17">
        <v>1.2992999999999999</v>
      </c>
      <c r="H17">
        <v>0.58309999999999995</v>
      </c>
      <c r="I17">
        <v>0.88049999999999995</v>
      </c>
      <c r="J17" s="9">
        <v>0.51190000000000002</v>
      </c>
      <c r="K17" s="33">
        <v>0.77239999999999998</v>
      </c>
      <c r="L17">
        <v>0.86040000000000005</v>
      </c>
      <c r="M17">
        <v>0.753</v>
      </c>
      <c r="N17">
        <v>0.76019999999999999</v>
      </c>
      <c r="O17">
        <v>0.16270000000000001</v>
      </c>
      <c r="P17">
        <v>0.72260000000000002</v>
      </c>
      <c r="Q17">
        <v>9.7199999999999995E-2</v>
      </c>
      <c r="R17">
        <v>0.30449999999999999</v>
      </c>
      <c r="S17" s="9">
        <v>9.7199999999999995E-2</v>
      </c>
    </row>
    <row r="18" spans="1:19" x14ac:dyDescent="0.25">
      <c r="A18" s="24"/>
      <c r="J18" s="9"/>
      <c r="K18" s="33"/>
      <c r="S18" s="9"/>
    </row>
    <row r="19" spans="1:19" ht="15.75" thickBot="1" x14ac:dyDescent="0.3">
      <c r="A19" s="25" t="s">
        <v>68</v>
      </c>
      <c r="B19" s="6">
        <f>(B17-B15)/B17*100</f>
        <v>68.4962178517398</v>
      </c>
      <c r="C19" s="6">
        <f t="shared" ref="C19:S19" si="2">(C17-C15)/C17*100</f>
        <v>60.543337645536866</v>
      </c>
      <c r="D19" s="6">
        <f t="shared" si="2"/>
        <v>58.333588604686781</v>
      </c>
      <c r="E19" s="6">
        <f t="shared" si="2"/>
        <v>32.463007746854124</v>
      </c>
      <c r="F19" s="6">
        <f t="shared" si="2"/>
        <v>-23.139317229699625</v>
      </c>
      <c r="G19" s="6">
        <f t="shared" si="2"/>
        <v>39.259601323789731</v>
      </c>
      <c r="H19" s="6">
        <f t="shared" si="2"/>
        <v>22.174584119362027</v>
      </c>
      <c r="I19" s="6">
        <f t="shared" si="2"/>
        <v>23.441226575809189</v>
      </c>
      <c r="J19" s="10">
        <f t="shared" si="2"/>
        <v>14.338738034772419</v>
      </c>
      <c r="K19" s="6">
        <f t="shared" si="2"/>
        <v>64.901605385810456</v>
      </c>
      <c r="L19" s="6">
        <f t="shared" si="2"/>
        <v>46.31566713156672</v>
      </c>
      <c r="M19" s="6">
        <f t="shared" si="2"/>
        <v>5.2589641434262901</v>
      </c>
      <c r="N19" s="6">
        <f t="shared" si="2"/>
        <v>55.209155485398576</v>
      </c>
      <c r="O19" s="6">
        <f t="shared" si="2"/>
        <v>-217.02519975414876</v>
      </c>
      <c r="P19" s="6">
        <f t="shared" si="2"/>
        <v>23.318571823968998</v>
      </c>
      <c r="Q19" s="6">
        <f t="shared" si="2"/>
        <v>-4.5267489711934168</v>
      </c>
      <c r="R19" s="6">
        <f t="shared" si="2"/>
        <v>25.024630541871918</v>
      </c>
      <c r="S19" s="10">
        <f t="shared" si="2"/>
        <v>-109.05349794238684</v>
      </c>
    </row>
    <row r="20" spans="1:19" x14ac:dyDescent="0.25">
      <c r="A20" s="22" t="s">
        <v>12</v>
      </c>
      <c r="B20">
        <v>2.2080000000000002</v>
      </c>
      <c r="C20">
        <v>4.9499000000000004</v>
      </c>
      <c r="D20">
        <v>1.0738000000000001</v>
      </c>
      <c r="E20">
        <v>0.95189999999999997</v>
      </c>
      <c r="F20">
        <v>1.5192000000000001</v>
      </c>
      <c r="G20">
        <v>1.2992999999999999</v>
      </c>
      <c r="H20">
        <v>1.3708</v>
      </c>
      <c r="I20">
        <v>0.78190000000000004</v>
      </c>
      <c r="J20" s="9">
        <v>5.5701999999999998</v>
      </c>
      <c r="K20" s="33">
        <v>0.79830000000000001</v>
      </c>
      <c r="L20">
        <v>1.0045999999999999</v>
      </c>
      <c r="M20">
        <v>0.64300000000000002</v>
      </c>
      <c r="N20">
        <v>0.50609999999999999</v>
      </c>
      <c r="O20">
        <v>0.7419</v>
      </c>
      <c r="P20">
        <v>0.72260000000000002</v>
      </c>
      <c r="Q20">
        <v>0.50170000000000003</v>
      </c>
      <c r="R20">
        <v>8.9200000000000002E-2</v>
      </c>
      <c r="S20" s="9">
        <v>1.093</v>
      </c>
    </row>
    <row r="21" spans="1:19" x14ac:dyDescent="0.25">
      <c r="A21" s="23"/>
      <c r="J21" s="9"/>
      <c r="K21" s="33"/>
      <c r="S21" s="9"/>
    </row>
    <row r="22" spans="1:19" ht="15" customHeight="1" x14ac:dyDescent="0.25">
      <c r="A22" s="22" t="s">
        <v>19</v>
      </c>
      <c r="B22">
        <v>2.2149999999999999</v>
      </c>
      <c r="C22">
        <v>5.1391999999999998</v>
      </c>
      <c r="D22">
        <v>1.5379</v>
      </c>
      <c r="E22">
        <v>1.5892999999999999</v>
      </c>
      <c r="F22">
        <v>1.7839</v>
      </c>
      <c r="G22">
        <v>3.5661</v>
      </c>
      <c r="H22">
        <v>1.0165999999999999</v>
      </c>
      <c r="I22">
        <v>0.51780000000000004</v>
      </c>
      <c r="J22" s="9">
        <v>2.1040999999999999</v>
      </c>
      <c r="K22" s="54">
        <v>0.82310000000000005</v>
      </c>
      <c r="L22">
        <v>1.0615000000000001</v>
      </c>
      <c r="M22">
        <v>0.65400000000000003</v>
      </c>
      <c r="N22">
        <v>0.68730000000000002</v>
      </c>
      <c r="O22">
        <v>0.74750000000000005</v>
      </c>
      <c r="P22">
        <v>0</v>
      </c>
      <c r="Q22">
        <v>0.52790000000000004</v>
      </c>
      <c r="R22">
        <v>0.16839999999999999</v>
      </c>
      <c r="S22" s="9">
        <v>0.88360000000000005</v>
      </c>
    </row>
    <row r="23" spans="1:19" x14ac:dyDescent="0.25">
      <c r="A23" s="24"/>
      <c r="J23" s="9"/>
      <c r="K23" s="54"/>
      <c r="S23" s="9"/>
    </row>
    <row r="24" spans="1:19" ht="15.75" thickBot="1" x14ac:dyDescent="0.3">
      <c r="A24" s="25" t="s">
        <v>68</v>
      </c>
      <c r="B24" s="56">
        <f>(B22-B20)/B22*100</f>
        <v>0.31602708803610263</v>
      </c>
      <c r="C24" s="56">
        <f t="shared" ref="C24:S24" si="3">(C22-C20)/C22*100</f>
        <v>3.6834526774595142</v>
      </c>
      <c r="D24" s="56">
        <f t="shared" si="3"/>
        <v>30.177514792899409</v>
      </c>
      <c r="E24" s="56">
        <f t="shared" si="3"/>
        <v>40.105706914994023</v>
      </c>
      <c r="F24" s="56">
        <f t="shared" si="3"/>
        <v>14.838275688099104</v>
      </c>
      <c r="G24" s="56">
        <f t="shared" si="3"/>
        <v>63.565239337090937</v>
      </c>
      <c r="H24" s="56">
        <f t="shared" si="3"/>
        <v>-34.841628959276029</v>
      </c>
      <c r="I24" s="56">
        <f t="shared" si="3"/>
        <v>-51.004248744689065</v>
      </c>
      <c r="J24" s="56">
        <f t="shared" si="3"/>
        <v>-164.73076374697021</v>
      </c>
      <c r="K24" s="56">
        <f t="shared" si="3"/>
        <v>3.0129996355242428</v>
      </c>
      <c r="L24" s="56">
        <f t="shared" si="3"/>
        <v>5.3603391427225784</v>
      </c>
      <c r="M24" s="56">
        <f t="shared" si="3"/>
        <v>1.6819571865443441</v>
      </c>
      <c r="N24" s="56">
        <f t="shared" si="3"/>
        <v>26.364033173286778</v>
      </c>
      <c r="O24" s="56">
        <f t="shared" si="3"/>
        <v>0.7491638795986687</v>
      </c>
      <c r="P24" s="56"/>
      <c r="Q24" s="56">
        <f t="shared" si="3"/>
        <v>4.9630611858306493</v>
      </c>
      <c r="R24" s="56">
        <f t="shared" si="3"/>
        <v>47.030878859857481</v>
      </c>
      <c r="S24" s="36">
        <f t="shared" si="3"/>
        <v>-23.698506111362597</v>
      </c>
    </row>
    <row r="25" spans="1:19" x14ac:dyDescent="0.25">
      <c r="A25" s="22" t="s">
        <v>10</v>
      </c>
      <c r="B25">
        <v>4.2926000000000002</v>
      </c>
      <c r="C25">
        <v>16.797699999999999</v>
      </c>
      <c r="D25">
        <v>5.7050000000000001</v>
      </c>
      <c r="E25">
        <v>2.8574000000000002</v>
      </c>
      <c r="F25">
        <v>2.1331000000000002</v>
      </c>
      <c r="G25">
        <v>0.90339999999999998</v>
      </c>
      <c r="H25">
        <v>1.9311</v>
      </c>
      <c r="I25">
        <v>0.96850000000000003</v>
      </c>
      <c r="J25" s="9">
        <v>0.7026</v>
      </c>
      <c r="K25" s="54">
        <v>0.91859999999999997</v>
      </c>
      <c r="L25">
        <v>5.0299999999999997E-2</v>
      </c>
      <c r="M25">
        <v>0.84360000000000002</v>
      </c>
      <c r="N25">
        <v>0.31519999999999998</v>
      </c>
      <c r="O25">
        <v>0.83760000000000001</v>
      </c>
      <c r="P25">
        <v>0.53869999999999996</v>
      </c>
      <c r="Q25">
        <v>0.75480000000000003</v>
      </c>
      <c r="R25">
        <v>0.2873</v>
      </c>
      <c r="S25" s="9">
        <v>0.22009999999999999</v>
      </c>
    </row>
    <row r="26" spans="1:19" x14ac:dyDescent="0.25">
      <c r="A26" s="23"/>
      <c r="J26" s="9"/>
      <c r="K26" s="54"/>
      <c r="S26" s="9"/>
    </row>
    <row r="27" spans="1:19" ht="15" customHeight="1" x14ac:dyDescent="0.25">
      <c r="A27" s="22" t="s">
        <v>17</v>
      </c>
      <c r="B27">
        <v>4.1582999999999997</v>
      </c>
      <c r="C27">
        <v>32.684899999999999</v>
      </c>
      <c r="D27">
        <v>1.6578999999999999</v>
      </c>
      <c r="E27">
        <v>28.392900000000001</v>
      </c>
      <c r="F27">
        <v>1.9885999999999999</v>
      </c>
      <c r="G27">
        <v>1.2244999999999999</v>
      </c>
      <c r="H27">
        <v>1.4113</v>
      </c>
      <c r="I27">
        <v>2.4546999999999999</v>
      </c>
      <c r="J27" s="9">
        <v>2.2069999999999999</v>
      </c>
      <c r="K27" s="54">
        <v>0.75309999999999999</v>
      </c>
      <c r="L27">
        <v>0.8871</v>
      </c>
      <c r="M27">
        <v>0</v>
      </c>
      <c r="N27">
        <v>1.4446000000000001</v>
      </c>
      <c r="O27">
        <v>0.87290000000000001</v>
      </c>
      <c r="P27">
        <v>0.40910000000000002</v>
      </c>
      <c r="Q27">
        <v>0.41620000000000001</v>
      </c>
      <c r="R27">
        <v>0.48270000000000002</v>
      </c>
      <c r="S27" s="9">
        <v>0.62949999999999995</v>
      </c>
    </row>
    <row r="28" spans="1:19" x14ac:dyDescent="0.25">
      <c r="A28" s="24"/>
      <c r="J28" s="9"/>
      <c r="K28" s="54"/>
      <c r="S28" s="9"/>
    </row>
    <row r="29" spans="1:19" ht="15.75" thickBot="1" x14ac:dyDescent="0.3">
      <c r="A29" s="25" t="s">
        <v>68</v>
      </c>
      <c r="B29" s="56">
        <f>(B27-B25)/B27*100</f>
        <v>-3.2296852078974712</v>
      </c>
      <c r="C29" s="56">
        <f t="shared" ref="C29:S29" si="4">(C27-C25)/C27*100</f>
        <v>48.60715498594152</v>
      </c>
      <c r="D29" s="56">
        <f t="shared" si="4"/>
        <v>-244.11001869835337</v>
      </c>
      <c r="E29" s="56">
        <f t="shared" si="4"/>
        <v>89.936216448478319</v>
      </c>
      <c r="F29" s="56">
        <f t="shared" si="4"/>
        <v>-7.2664185859398724</v>
      </c>
      <c r="G29" s="56">
        <f t="shared" si="4"/>
        <v>26.222948142098812</v>
      </c>
      <c r="H29" s="56">
        <f t="shared" si="4"/>
        <v>-36.831290299723662</v>
      </c>
      <c r="I29" s="56">
        <f t="shared" si="4"/>
        <v>60.54507679146127</v>
      </c>
      <c r="J29" s="56">
        <f t="shared" si="4"/>
        <v>68.164929768917077</v>
      </c>
      <c r="K29" s="56">
        <f t="shared" si="4"/>
        <v>-21.97583322267959</v>
      </c>
      <c r="L29" s="56">
        <f t="shared" si="4"/>
        <v>94.329838800586174</v>
      </c>
      <c r="M29" s="56"/>
      <c r="N29" s="56">
        <f t="shared" si="4"/>
        <v>78.180811297244929</v>
      </c>
      <c r="O29" s="56">
        <f t="shared" si="4"/>
        <v>4.0439912933898494</v>
      </c>
      <c r="P29" s="56">
        <f t="shared" si="4"/>
        <v>-31.679296015644081</v>
      </c>
      <c r="Q29" s="56">
        <f t="shared" si="4"/>
        <v>-81.355117731859679</v>
      </c>
      <c r="R29" s="56">
        <f t="shared" si="4"/>
        <v>40.480629790760311</v>
      </c>
      <c r="S29" s="36">
        <f t="shared" si="4"/>
        <v>65.035742652899131</v>
      </c>
    </row>
    <row r="30" spans="1:19" x14ac:dyDescent="0.25">
      <c r="A30" s="22" t="s">
        <v>11</v>
      </c>
      <c r="B30">
        <v>0.55689999999999995</v>
      </c>
      <c r="C30">
        <v>0.76080000000000003</v>
      </c>
      <c r="D30">
        <v>1.0761000000000001</v>
      </c>
      <c r="E30">
        <v>3.1852</v>
      </c>
      <c r="F30">
        <v>1.4507000000000001</v>
      </c>
      <c r="G30">
        <v>0.61709999999999998</v>
      </c>
      <c r="H30">
        <v>2.0871</v>
      </c>
      <c r="I30">
        <v>0.70309999999999995</v>
      </c>
      <c r="J30" s="9">
        <v>0.33410000000000001</v>
      </c>
      <c r="K30" s="54">
        <v>0.12989999999999999</v>
      </c>
      <c r="L30">
        <v>0.4708</v>
      </c>
      <c r="M30">
        <v>0.58640000000000003</v>
      </c>
      <c r="N30">
        <v>1.0310999999999999</v>
      </c>
      <c r="O30">
        <v>0.90480000000000005</v>
      </c>
      <c r="P30">
        <v>0.46110000000000001</v>
      </c>
      <c r="Q30">
        <v>0</v>
      </c>
      <c r="R30">
        <v>0.15640000000000001</v>
      </c>
      <c r="S30" s="9">
        <v>0.2392</v>
      </c>
    </row>
    <row r="31" spans="1:19" x14ac:dyDescent="0.25">
      <c r="A31" s="23" t="s">
        <v>66</v>
      </c>
      <c r="J31" s="9"/>
      <c r="K31" s="54"/>
      <c r="S31" s="9"/>
    </row>
    <row r="32" spans="1:19" x14ac:dyDescent="0.25">
      <c r="A32" s="22" t="s">
        <v>18</v>
      </c>
      <c r="B32">
        <v>0.81440000000000001</v>
      </c>
      <c r="C32">
        <v>0.59499999999999997</v>
      </c>
      <c r="D32">
        <v>0.77569999999999995</v>
      </c>
      <c r="E32">
        <v>27.8581</v>
      </c>
      <c r="F32">
        <v>1.0809</v>
      </c>
      <c r="G32">
        <v>0.59689999999999999</v>
      </c>
      <c r="H32">
        <v>0.56620000000000004</v>
      </c>
      <c r="I32">
        <v>0.97419999999999995</v>
      </c>
      <c r="J32" s="9">
        <v>0.47089999999999999</v>
      </c>
      <c r="K32" s="54">
        <v>0.48089999999999999</v>
      </c>
      <c r="L32">
        <v>0.3357</v>
      </c>
      <c r="M32">
        <v>5.3E-3</v>
      </c>
      <c r="N32">
        <v>0.83330000000000004</v>
      </c>
      <c r="O32">
        <v>0.40839999999999999</v>
      </c>
      <c r="P32">
        <v>0.34029999999999999</v>
      </c>
      <c r="Q32">
        <v>0.44479999999999997</v>
      </c>
      <c r="R32">
        <v>0.69350000000000001</v>
      </c>
      <c r="S32" s="9">
        <v>0.2387</v>
      </c>
    </row>
    <row r="33" spans="1:19" x14ac:dyDescent="0.25">
      <c r="A33" s="24" t="s">
        <v>67</v>
      </c>
      <c r="J33" s="9"/>
      <c r="K33" s="54"/>
      <c r="S33" s="9"/>
    </row>
    <row r="34" spans="1:19" ht="15.75" thickBot="1" x14ac:dyDescent="0.3">
      <c r="A34" s="25" t="s">
        <v>68</v>
      </c>
      <c r="B34" s="56">
        <f>(B32-B30)/B32*100</f>
        <v>31.618369351669951</v>
      </c>
      <c r="C34" s="56">
        <f t="shared" ref="C34:S34" si="5">(C32-C30)/C32*100</f>
        <v>-27.86554621848741</v>
      </c>
      <c r="D34" s="56">
        <f t="shared" si="5"/>
        <v>-38.726311718447867</v>
      </c>
      <c r="E34" s="56">
        <f t="shared" si="5"/>
        <v>88.566341566725654</v>
      </c>
      <c r="F34" s="56">
        <f t="shared" si="5"/>
        <v>-34.212230548616908</v>
      </c>
      <c r="G34" s="56">
        <f t="shared" si="5"/>
        <v>-3.3841514491539617</v>
      </c>
      <c r="H34" s="56">
        <f t="shared" si="5"/>
        <v>-268.61533027198863</v>
      </c>
      <c r="I34" s="56">
        <f t="shared" si="5"/>
        <v>27.827961404229111</v>
      </c>
      <c r="J34" s="56">
        <f t="shared" si="5"/>
        <v>29.05075387555744</v>
      </c>
      <c r="K34" s="56">
        <f t="shared" si="5"/>
        <v>72.988147223955082</v>
      </c>
      <c r="L34" s="56">
        <f t="shared" si="5"/>
        <v>-40.244265713434615</v>
      </c>
      <c r="M34" s="56">
        <v>100</v>
      </c>
      <c r="N34" s="56">
        <f t="shared" si="5"/>
        <v>-23.736949477979103</v>
      </c>
      <c r="O34" s="56">
        <f t="shared" si="5"/>
        <v>-121.54750244857983</v>
      </c>
      <c r="P34" s="56">
        <f t="shared" si="5"/>
        <v>-35.498089920658252</v>
      </c>
      <c r="Q34" s="56">
        <f t="shared" si="5"/>
        <v>100</v>
      </c>
      <c r="R34" s="56">
        <f t="shared" si="5"/>
        <v>77.447728911319402</v>
      </c>
      <c r="S34" s="36">
        <f t="shared" si="5"/>
        <v>-0.20946795140343544</v>
      </c>
    </row>
    <row r="35" spans="1:19" x14ac:dyDescent="0.25">
      <c r="A35" s="50" t="s">
        <v>8</v>
      </c>
      <c r="J35" s="9"/>
      <c r="K35" s="54"/>
      <c r="S35" s="9"/>
    </row>
    <row r="36" spans="1:19" x14ac:dyDescent="0.25">
      <c r="A36" s="51" t="s">
        <v>66</v>
      </c>
      <c r="J36" s="9"/>
      <c r="K36" s="54"/>
      <c r="S36" s="9"/>
    </row>
    <row r="37" spans="1:19" ht="15" customHeight="1" x14ac:dyDescent="0.25">
      <c r="A37" s="50" t="s">
        <v>15</v>
      </c>
      <c r="J37" s="9"/>
      <c r="K37" s="54"/>
      <c r="S37" s="9"/>
    </row>
    <row r="38" spans="1:19" x14ac:dyDescent="0.25">
      <c r="A38" s="52" t="s">
        <v>67</v>
      </c>
      <c r="J38" s="9"/>
      <c r="K38" s="54"/>
      <c r="S38" s="9"/>
    </row>
    <row r="39" spans="1:19" ht="15.75" thickBot="1" x14ac:dyDescent="0.3">
      <c r="A39" s="53" t="s">
        <v>68</v>
      </c>
      <c r="B39" s="56"/>
      <c r="C39" s="6"/>
      <c r="D39" s="6"/>
      <c r="E39" s="6"/>
      <c r="F39" s="6"/>
      <c r="G39" s="6"/>
      <c r="H39" s="6"/>
      <c r="I39" s="6"/>
      <c r="J39" s="10"/>
      <c r="K39" s="56"/>
      <c r="L39" s="6"/>
      <c r="M39" s="6"/>
      <c r="N39" s="6"/>
      <c r="O39" s="6"/>
      <c r="P39" s="6"/>
      <c r="Q39" s="6"/>
      <c r="R39" s="6"/>
      <c r="S39" s="10"/>
    </row>
    <row r="40" spans="1:19" x14ac:dyDescent="0.25">
      <c r="J40" s="59"/>
    </row>
    <row r="41" spans="1:19" x14ac:dyDescent="0.25">
      <c r="J41" s="9"/>
    </row>
    <row r="42" spans="1:19" ht="15.75" thickBot="1" x14ac:dyDescent="0.3">
      <c r="B42" s="42" t="s">
        <v>57</v>
      </c>
      <c r="C42" s="42" t="s">
        <v>58</v>
      </c>
      <c r="D42" s="42" t="s">
        <v>59</v>
      </c>
      <c r="E42" s="42" t="s">
        <v>60</v>
      </c>
      <c r="F42" s="42" t="s">
        <v>61</v>
      </c>
      <c r="G42" s="42" t="s">
        <v>62</v>
      </c>
      <c r="H42" s="42" t="s">
        <v>63</v>
      </c>
      <c r="I42" s="42" t="s">
        <v>64</v>
      </c>
      <c r="J42" s="43" t="s">
        <v>65</v>
      </c>
      <c r="K42" s="42" t="s">
        <v>57</v>
      </c>
      <c r="L42" s="42" t="s">
        <v>58</v>
      </c>
      <c r="M42" s="42" t="s">
        <v>59</v>
      </c>
      <c r="N42" s="42" t="s">
        <v>60</v>
      </c>
      <c r="O42" s="42" t="s">
        <v>61</v>
      </c>
      <c r="P42" s="42" t="s">
        <v>62</v>
      </c>
      <c r="Q42" s="42" t="s">
        <v>63</v>
      </c>
      <c r="R42" s="42" t="s">
        <v>64</v>
      </c>
      <c r="S42" s="42" t="s">
        <v>65</v>
      </c>
    </row>
    <row r="43" spans="1:19" ht="15.75" thickTop="1" x14ac:dyDescent="0.25">
      <c r="A43" s="44" t="s">
        <v>81</v>
      </c>
      <c r="B43">
        <f>AVERAGE(B5,B10,B15,B20,B25,B30)</f>
        <v>1.9750000000000003</v>
      </c>
      <c r="C43">
        <f t="shared" ref="C43:S43" si="6">AVERAGE(C5,C10,C15,C20,C25,C30)</f>
        <v>5.5281000000000011</v>
      </c>
      <c r="D43">
        <f t="shared" si="6"/>
        <v>2.3268666666666671</v>
      </c>
      <c r="E43">
        <f t="shared" si="6"/>
        <v>1.91995</v>
      </c>
      <c r="F43">
        <f t="shared" si="6"/>
        <v>1.8505833333333335</v>
      </c>
      <c r="G43">
        <f t="shared" si="6"/>
        <v>1.3035666666666665</v>
      </c>
      <c r="H43">
        <f t="shared" si="6"/>
        <v>1.4181666666666668</v>
      </c>
      <c r="I43">
        <f t="shared" si="6"/>
        <v>1.0628833333333334</v>
      </c>
      <c r="J43" s="9">
        <f t="shared" si="6"/>
        <v>1.5373833333333333</v>
      </c>
      <c r="K43">
        <f t="shared" si="6"/>
        <v>0.61235000000000006</v>
      </c>
      <c r="L43">
        <f t="shared" si="6"/>
        <v>0.60461666666666669</v>
      </c>
      <c r="M43">
        <f t="shared" si="6"/>
        <v>0.71228333333333327</v>
      </c>
      <c r="N43">
        <f t="shared" si="6"/>
        <v>0.5887</v>
      </c>
      <c r="O43">
        <f t="shared" si="6"/>
        <v>0.76595000000000002</v>
      </c>
      <c r="P43">
        <f t="shared" si="6"/>
        <v>0.5077166666666667</v>
      </c>
      <c r="Q43">
        <f t="shared" si="6"/>
        <v>0.28330000000000005</v>
      </c>
      <c r="R43">
        <f t="shared" si="6"/>
        <v>0.33578333333333332</v>
      </c>
      <c r="S43">
        <f t="shared" si="6"/>
        <v>0.44324999999999992</v>
      </c>
    </row>
    <row r="44" spans="1:19" x14ac:dyDescent="0.25">
      <c r="A44" s="44" t="s">
        <v>84</v>
      </c>
      <c r="B44">
        <f>AVERAGE(B7,B12,B17,B22,B27,B32)</f>
        <v>2.0889666666666664</v>
      </c>
      <c r="C44">
        <f t="shared" ref="C44:S44" si="7">AVERAGE(C7,C12,C17,C22,C27,C32)</f>
        <v>8.3758999999999997</v>
      </c>
      <c r="D44">
        <f t="shared" si="7"/>
        <v>2.4830833333333335</v>
      </c>
      <c r="E44">
        <f t="shared" si="7"/>
        <v>10.487533333333333</v>
      </c>
      <c r="F44">
        <f t="shared" si="7"/>
        <v>1.7336833333333335</v>
      </c>
      <c r="G44">
        <f t="shared" si="7"/>
        <v>1.7726166666666663</v>
      </c>
      <c r="H44">
        <f t="shared" si="7"/>
        <v>0.98065000000000013</v>
      </c>
      <c r="I44">
        <f t="shared" si="7"/>
        <v>1.5012833333333333</v>
      </c>
      <c r="J44" s="9">
        <f t="shared" si="7"/>
        <v>1.2033333333333334</v>
      </c>
      <c r="K44">
        <f t="shared" si="7"/>
        <v>0.65988333333333327</v>
      </c>
      <c r="L44">
        <f t="shared" si="7"/>
        <v>0.77515000000000001</v>
      </c>
      <c r="M44">
        <f t="shared" si="7"/>
        <v>0.50814999999999999</v>
      </c>
      <c r="N44">
        <f t="shared" si="7"/>
        <v>0.77945000000000009</v>
      </c>
      <c r="O44">
        <f t="shared" si="7"/>
        <v>0.55969999999999998</v>
      </c>
      <c r="P44">
        <f t="shared" si="7"/>
        <v>0.48203333333333331</v>
      </c>
      <c r="Q44">
        <f t="shared" si="7"/>
        <v>0.39208333333333334</v>
      </c>
      <c r="R44">
        <f t="shared" si="7"/>
        <v>0.47376666666666667</v>
      </c>
      <c r="S44">
        <f t="shared" si="7"/>
        <v>0.43275000000000002</v>
      </c>
    </row>
    <row r="45" spans="1:19" x14ac:dyDescent="0.25">
      <c r="A45" t="s">
        <v>89</v>
      </c>
      <c r="B45">
        <f>AVERAGE(B9,B14,B19,B24,B29,B34)</f>
        <v>13.02085991856166</v>
      </c>
      <c r="C45">
        <f t="shared" ref="C45:S45" si="8">AVERAGE(C9,C14,C19,C24,C29,C34)</f>
        <v>14.270912989589318</v>
      </c>
      <c r="D45">
        <f t="shared" si="8"/>
        <v>-24.72880591379851</v>
      </c>
      <c r="E45">
        <f t="shared" si="8"/>
        <v>38.90611952446681</v>
      </c>
      <c r="F45">
        <f t="shared" si="8"/>
        <v>-9.0599799813380155</v>
      </c>
      <c r="G45">
        <f t="shared" si="8"/>
        <v>21.188237478520321</v>
      </c>
      <c r="H45">
        <f t="shared" si="8"/>
        <v>-58.353070922409565</v>
      </c>
      <c r="I45">
        <f t="shared" si="8"/>
        <v>14.584922039582354</v>
      </c>
      <c r="J45" s="9">
        <f t="shared" si="8"/>
        <v>-13.167929556224744</v>
      </c>
      <c r="K45">
        <f t="shared" si="8"/>
        <v>3.0422787639597551</v>
      </c>
      <c r="L45">
        <f t="shared" si="8"/>
        <v>13.198979235457749</v>
      </c>
      <c r="M45">
        <f t="shared" si="8"/>
        <v>24.636239546833249</v>
      </c>
      <c r="N45">
        <f t="shared" si="8"/>
        <v>5.5119953679755005</v>
      </c>
      <c r="O45">
        <f t="shared" si="8"/>
        <v>-68.086467232677734</v>
      </c>
      <c r="P45">
        <f t="shared" si="8"/>
        <v>9.3132207080728939</v>
      </c>
      <c r="Q45">
        <f t="shared" si="8"/>
        <v>24.485709588759814</v>
      </c>
      <c r="R45">
        <f t="shared" si="8"/>
        <v>16.047069748916041</v>
      </c>
      <c r="S45">
        <f t="shared" si="8"/>
        <v>-21.292896619213554</v>
      </c>
    </row>
    <row r="46" spans="1:19" x14ac:dyDescent="0.25">
      <c r="J46" s="9"/>
    </row>
    <row r="47" spans="1:19" x14ac:dyDescent="0.25">
      <c r="A47" s="44" t="s">
        <v>85</v>
      </c>
      <c r="B47">
        <f>_xlfn.STDEV.P(B5,B10,B15,B20,B25,B30)</f>
        <v>1.3977581252372191</v>
      </c>
      <c r="C47">
        <f t="shared" ref="C47:S47" si="9">_xlfn.STDEV.P(C5,C10,C15,C20,C25,C30)</f>
        <v>5.5755198319678367</v>
      </c>
      <c r="D47">
        <f t="shared" si="9"/>
        <v>1.6183354490202437</v>
      </c>
      <c r="E47">
        <f t="shared" si="9"/>
        <v>0.81430883320355407</v>
      </c>
      <c r="F47">
        <f t="shared" si="9"/>
        <v>0.51931879552822735</v>
      </c>
      <c r="G47">
        <f t="shared" si="9"/>
        <v>0.93905351581023111</v>
      </c>
      <c r="H47">
        <f t="shared" si="9"/>
        <v>0.53819653060527595</v>
      </c>
      <c r="I47">
        <f t="shared" si="9"/>
        <v>0.41309742360475793</v>
      </c>
      <c r="J47" s="9">
        <f t="shared" si="9"/>
        <v>1.8325318782281035</v>
      </c>
      <c r="K47">
        <f t="shared" si="9"/>
        <v>0.31168721901932367</v>
      </c>
      <c r="L47">
        <f t="shared" si="9"/>
        <v>0.33248049274439484</v>
      </c>
      <c r="M47">
        <f t="shared" si="9"/>
        <v>8.339309357228343E-2</v>
      </c>
      <c r="N47">
        <f t="shared" si="9"/>
        <v>0.24839382037401814</v>
      </c>
      <c r="O47">
        <f t="shared" si="9"/>
        <v>0.12679592199015474</v>
      </c>
      <c r="P47">
        <f t="shared" si="9"/>
        <v>0.11945946895170009</v>
      </c>
      <c r="Q47">
        <f t="shared" si="9"/>
        <v>0.27578554470215921</v>
      </c>
      <c r="R47">
        <f t="shared" si="9"/>
        <v>0.24911488257874559</v>
      </c>
      <c r="S47">
        <f t="shared" si="9"/>
        <v>0.34487734413846338</v>
      </c>
    </row>
    <row r="48" spans="1:19" x14ac:dyDescent="0.25">
      <c r="A48" s="44" t="s">
        <v>88</v>
      </c>
      <c r="B48">
        <f>_xlfn.STDEV.P(B7,B12,B17,B22,B27,B32)</f>
        <v>1.0846489058164808</v>
      </c>
      <c r="C48">
        <f t="shared" ref="C48:S48" si="10">_xlfn.STDEV.P(C7,C12,C17,C22,C27,C32)</f>
        <v>11.054463935141012</v>
      </c>
      <c r="D48">
        <f t="shared" si="10"/>
        <v>1.8877630213356287</v>
      </c>
      <c r="E48">
        <f t="shared" si="10"/>
        <v>12.478494712860558</v>
      </c>
      <c r="F48">
        <f t="shared" si="10"/>
        <v>0.37491560568865162</v>
      </c>
      <c r="G48">
        <f t="shared" si="10"/>
        <v>0.9480373839616717</v>
      </c>
      <c r="H48">
        <f t="shared" si="10"/>
        <v>0.33017956099673978</v>
      </c>
      <c r="I48">
        <f t="shared" si="10"/>
        <v>0.81429862134368236</v>
      </c>
      <c r="J48" s="9">
        <f t="shared" si="10"/>
        <v>0.71240702005400114</v>
      </c>
      <c r="K48">
        <f t="shared" si="10"/>
        <v>0.18209798110419079</v>
      </c>
      <c r="L48">
        <f t="shared" si="10"/>
        <v>0.26416379861744888</v>
      </c>
      <c r="M48">
        <f t="shared" si="10"/>
        <v>0.36655870721254646</v>
      </c>
      <c r="N48">
        <f t="shared" si="10"/>
        <v>0.33122966226874462</v>
      </c>
      <c r="O48">
        <f t="shared" si="10"/>
        <v>0.2295051996506107</v>
      </c>
      <c r="P48">
        <f t="shared" si="10"/>
        <v>0.26563762702013599</v>
      </c>
      <c r="Q48">
        <f t="shared" si="10"/>
        <v>0.13922576888716481</v>
      </c>
      <c r="R48">
        <f t="shared" si="10"/>
        <v>0.29532989275648269</v>
      </c>
      <c r="S48">
        <f t="shared" si="10"/>
        <v>0.25894017809782494</v>
      </c>
    </row>
    <row r="49" spans="10:10" x14ac:dyDescent="0.25">
      <c r="J49" s="9"/>
    </row>
    <row r="52" spans="10:10" x14ac:dyDescent="0.25">
      <c r="J52" s="44"/>
    </row>
    <row r="53" spans="10:10" x14ac:dyDescent="0.25">
      <c r="J53" s="44"/>
    </row>
    <row r="56" spans="10:10" x14ac:dyDescent="0.25">
      <c r="J56" s="44"/>
    </row>
    <row r="57" spans="10:10" x14ac:dyDescent="0.25">
      <c r="J57" s="44"/>
    </row>
  </sheetData>
  <mergeCells count="2">
    <mergeCell ref="L2:R2"/>
    <mergeCell ref="C2:I2"/>
  </mergeCells>
  <conditionalFormatting sqref="B45:S45">
    <cfRule type="colorScale" priority="9">
      <colorScale>
        <cfvo type="min"/>
        <cfvo type="percentile" val="50"/>
        <cfvo type="max"/>
        <color rgb="FFF8696B"/>
        <color rgb="FFFCFCFF"/>
        <color rgb="FF63BE7B"/>
      </colorScale>
    </cfRule>
  </conditionalFormatting>
  <conditionalFormatting sqref="K54:S54">
    <cfRule type="colorScale" priority="8">
      <colorScale>
        <cfvo type="min"/>
        <cfvo type="percentile" val="50"/>
        <cfvo type="max"/>
        <color rgb="FFF8696B"/>
        <color rgb="FFFCFCFF"/>
        <color rgb="FF63BE7B"/>
      </colorScale>
    </cfRule>
  </conditionalFormatting>
  <conditionalFormatting sqref="B9:S9">
    <cfRule type="colorScale" priority="7">
      <colorScale>
        <cfvo type="min"/>
        <cfvo type="percentile" val="50"/>
        <cfvo type="max"/>
        <color rgb="FFF8696B"/>
        <color rgb="FFFCFCFF"/>
        <color rgb="FF63BE7B"/>
      </colorScale>
    </cfRule>
  </conditionalFormatting>
  <conditionalFormatting sqref="B14:S14">
    <cfRule type="colorScale" priority="6">
      <colorScale>
        <cfvo type="min"/>
        <cfvo type="percentile" val="50"/>
        <cfvo type="max"/>
        <color rgb="FFF8696B"/>
        <color rgb="FFFCFCFF"/>
        <color rgb="FF63BE7B"/>
      </colorScale>
    </cfRule>
  </conditionalFormatting>
  <conditionalFormatting sqref="B19:S19">
    <cfRule type="colorScale" priority="5">
      <colorScale>
        <cfvo type="min"/>
        <cfvo type="percentile" val="50"/>
        <cfvo type="max"/>
        <color rgb="FFF8696B"/>
        <color rgb="FFFCFCFF"/>
        <color rgb="FF63BE7B"/>
      </colorScale>
    </cfRule>
  </conditionalFormatting>
  <conditionalFormatting sqref="B24:J24">
    <cfRule type="colorScale" priority="4">
      <colorScale>
        <cfvo type="min"/>
        <cfvo type="percentile" val="50"/>
        <cfvo type="max"/>
        <color rgb="FFF8696B"/>
        <color rgb="FFFCFCFF"/>
        <color rgb="FF63BE7B"/>
      </colorScale>
    </cfRule>
  </conditionalFormatting>
  <conditionalFormatting sqref="B24:S24">
    <cfRule type="colorScale" priority="3">
      <colorScale>
        <cfvo type="min"/>
        <cfvo type="percentile" val="50"/>
        <cfvo type="max"/>
        <color rgb="FFF8696B"/>
        <color rgb="FFFCFCFF"/>
        <color rgb="FF63BE7B"/>
      </colorScale>
    </cfRule>
  </conditionalFormatting>
  <conditionalFormatting sqref="B29:S29">
    <cfRule type="colorScale" priority="2">
      <colorScale>
        <cfvo type="min"/>
        <cfvo type="percentile" val="50"/>
        <cfvo type="max"/>
        <color rgb="FFF8696B"/>
        <color rgb="FFFCFCFF"/>
        <color rgb="FF63BE7B"/>
      </colorScale>
    </cfRule>
  </conditionalFormatting>
  <conditionalFormatting sqref="B34:S34">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topLeftCell="A19" workbookViewId="0">
      <selection activeCell="P55" sqref="P55"/>
    </sheetView>
  </sheetViews>
  <sheetFormatPr defaultRowHeight="15" x14ac:dyDescent="0.25"/>
  <cols>
    <col min="1" max="1" width="32" customWidth="1"/>
  </cols>
  <sheetData>
    <row r="1" spans="1:19" ht="15.75" thickBot="1" x14ac:dyDescent="0.3">
      <c r="A1" s="30" t="s">
        <v>73</v>
      </c>
      <c r="B1" s="31" t="s">
        <v>57</v>
      </c>
      <c r="C1" s="31" t="s">
        <v>58</v>
      </c>
      <c r="D1" s="31" t="s">
        <v>59</v>
      </c>
      <c r="E1" s="31" t="s">
        <v>60</v>
      </c>
      <c r="F1" s="31" t="s">
        <v>61</v>
      </c>
      <c r="G1" s="31" t="s">
        <v>62</v>
      </c>
      <c r="H1" s="31" t="s">
        <v>63</v>
      </c>
      <c r="I1" s="31" t="s">
        <v>64</v>
      </c>
      <c r="J1" s="32" t="s">
        <v>65</v>
      </c>
      <c r="K1" s="31" t="s">
        <v>57</v>
      </c>
      <c r="L1" s="31" t="s">
        <v>58</v>
      </c>
      <c r="M1" s="31" t="s">
        <v>59</v>
      </c>
      <c r="N1" s="31" t="s">
        <v>60</v>
      </c>
      <c r="O1" s="31" t="s">
        <v>61</v>
      </c>
      <c r="P1" s="31" t="s">
        <v>62</v>
      </c>
      <c r="Q1" s="31" t="s">
        <v>63</v>
      </c>
      <c r="R1" s="31" t="s">
        <v>64</v>
      </c>
      <c r="S1" s="32" t="s">
        <v>65</v>
      </c>
    </row>
    <row r="2" spans="1:19" ht="15.75" thickTop="1" x14ac:dyDescent="0.25">
      <c r="A2" s="77"/>
      <c r="J2" s="9"/>
      <c r="K2" s="33"/>
      <c r="S2" s="9"/>
    </row>
    <row r="3" spans="1:19" x14ac:dyDescent="0.25">
      <c r="A3" s="77"/>
      <c r="C3" s="226" t="s">
        <v>108</v>
      </c>
      <c r="D3" s="226"/>
      <c r="E3" s="226"/>
      <c r="F3" s="226"/>
      <c r="G3" s="226"/>
      <c r="H3" s="226"/>
      <c r="I3" s="226"/>
      <c r="J3" s="9"/>
      <c r="K3" s="33"/>
      <c r="L3" s="226" t="s">
        <v>109</v>
      </c>
      <c r="M3" s="226"/>
      <c r="N3" s="226"/>
      <c r="O3" s="226"/>
      <c r="P3" s="226"/>
      <c r="Q3" s="226"/>
      <c r="R3" s="226"/>
      <c r="S3" s="9"/>
    </row>
    <row r="4" spans="1:19" ht="15.75" thickBot="1" x14ac:dyDescent="0.3">
      <c r="A4" s="78"/>
      <c r="B4" s="6"/>
      <c r="C4" s="6"/>
      <c r="D4" s="6"/>
      <c r="E4" s="6"/>
      <c r="F4" s="6"/>
      <c r="G4" s="6"/>
      <c r="H4" s="6"/>
      <c r="I4" s="6"/>
      <c r="J4" s="10"/>
      <c r="K4" s="6"/>
      <c r="L4" s="6"/>
      <c r="M4" s="6"/>
      <c r="N4" s="6"/>
      <c r="O4" s="6"/>
      <c r="P4" s="6"/>
      <c r="Q4" s="6"/>
      <c r="R4" s="6"/>
      <c r="S4" s="10"/>
    </row>
    <row r="5" spans="1:19" x14ac:dyDescent="0.25">
      <c r="A5" s="22" t="s">
        <v>74</v>
      </c>
      <c r="B5" s="33">
        <v>3.1987000000000001</v>
      </c>
      <c r="C5" s="33">
        <v>6.6717000000000004</v>
      </c>
      <c r="D5" s="33">
        <v>0.70979999999999999</v>
      </c>
      <c r="E5" s="33">
        <v>0.99080000000000001</v>
      </c>
      <c r="F5" s="33">
        <v>2.1055000000000001</v>
      </c>
      <c r="G5" s="33">
        <v>1.5309999999999999</v>
      </c>
      <c r="H5" s="33">
        <v>0.84230000000000005</v>
      </c>
      <c r="I5" s="33">
        <v>0.48759999999999998</v>
      </c>
      <c r="J5" s="9">
        <v>0.39429999999999998</v>
      </c>
      <c r="K5" s="33">
        <v>0.90300000000000002</v>
      </c>
      <c r="L5" s="33">
        <v>1.0086999999999999</v>
      </c>
      <c r="M5" s="33">
        <v>0.3891</v>
      </c>
      <c r="N5" s="33">
        <v>0.6008</v>
      </c>
      <c r="O5" s="33">
        <v>0.75509999999999999</v>
      </c>
      <c r="P5" s="33">
        <v>0.76080000000000003</v>
      </c>
      <c r="Q5" s="33">
        <v>0.45069999999999999</v>
      </c>
      <c r="R5" s="33">
        <v>0.40899999999999997</v>
      </c>
      <c r="S5" s="9">
        <v>0.27300000000000002</v>
      </c>
    </row>
    <row r="6" spans="1:19" x14ac:dyDescent="0.25">
      <c r="A6" s="23" t="s">
        <v>66</v>
      </c>
      <c r="B6" s="33"/>
      <c r="C6" s="33"/>
      <c r="D6" s="33"/>
      <c r="E6" s="33"/>
      <c r="F6" s="33"/>
      <c r="G6" s="33"/>
      <c r="H6" s="33"/>
      <c r="I6" s="33"/>
      <c r="J6" s="9"/>
      <c r="K6" s="33"/>
      <c r="L6" s="33"/>
      <c r="M6" s="33"/>
      <c r="N6" s="33"/>
      <c r="O6" s="33"/>
      <c r="P6" s="33"/>
      <c r="Q6" s="33"/>
      <c r="R6" s="33"/>
      <c r="S6" s="9"/>
    </row>
    <row r="7" spans="1:19" x14ac:dyDescent="0.25">
      <c r="A7" s="22" t="s">
        <v>75</v>
      </c>
      <c r="B7" s="33">
        <v>2.7029999999999998</v>
      </c>
      <c r="C7" s="33">
        <v>6.3769999999999998</v>
      </c>
      <c r="D7" s="33">
        <v>1.6836</v>
      </c>
      <c r="E7" s="33">
        <v>1.2523</v>
      </c>
      <c r="F7" s="33">
        <v>1.5450999999999999</v>
      </c>
      <c r="G7" s="33">
        <v>1.0778000000000001</v>
      </c>
      <c r="H7" s="33">
        <v>0.46279999999999999</v>
      </c>
      <c r="I7" s="33">
        <v>0.56989999999999996</v>
      </c>
      <c r="J7" s="9">
        <v>0.37909999999999999</v>
      </c>
      <c r="K7" s="33">
        <v>0.87170000000000003</v>
      </c>
      <c r="L7" s="33">
        <v>0.97850000000000004</v>
      </c>
      <c r="M7" s="33">
        <v>0.76800000000000002</v>
      </c>
      <c r="N7" s="33">
        <v>0.53480000000000005</v>
      </c>
      <c r="O7" s="33">
        <v>0.64590000000000003</v>
      </c>
      <c r="P7" s="33">
        <v>0.58940000000000003</v>
      </c>
      <c r="Q7" s="33">
        <v>0.30590000000000001</v>
      </c>
      <c r="R7" s="33">
        <v>0.2601</v>
      </c>
      <c r="S7" s="9">
        <v>0.3115</v>
      </c>
    </row>
    <row r="8" spans="1:19" x14ac:dyDescent="0.25">
      <c r="A8" s="24" t="s">
        <v>67</v>
      </c>
      <c r="B8" s="33"/>
      <c r="C8" s="33"/>
      <c r="D8" s="33"/>
      <c r="E8" s="33"/>
      <c r="F8" s="33"/>
      <c r="G8" s="33"/>
      <c r="H8" s="33"/>
      <c r="I8" s="33"/>
      <c r="J8" s="9"/>
      <c r="K8" s="33"/>
      <c r="L8" s="33"/>
      <c r="M8" s="33"/>
      <c r="N8" s="33"/>
      <c r="O8" s="33"/>
      <c r="P8" s="33"/>
      <c r="Q8" s="33"/>
      <c r="R8" s="33"/>
      <c r="S8" s="9"/>
    </row>
    <row r="9" spans="1:19" ht="15.75" thickBot="1" x14ac:dyDescent="0.3">
      <c r="A9" s="25" t="s">
        <v>68</v>
      </c>
      <c r="B9" s="56">
        <f>(B7-B5)/B7*100</f>
        <v>-18.33888272290049</v>
      </c>
      <c r="C9" s="56">
        <f t="shared" ref="C9:S9" si="0">(C7-C5)/C7*100</f>
        <v>-4.6212952799121947</v>
      </c>
      <c r="D9" s="56">
        <f t="shared" si="0"/>
        <v>57.840342124019962</v>
      </c>
      <c r="E9" s="56">
        <f t="shared" si="0"/>
        <v>20.881577896670123</v>
      </c>
      <c r="F9" s="56">
        <f t="shared" si="0"/>
        <v>-36.269497119927529</v>
      </c>
      <c r="G9" s="56">
        <f t="shared" si="0"/>
        <v>-42.048617554277214</v>
      </c>
      <c r="H9" s="56">
        <f t="shared" si="0"/>
        <v>-82.000864304235108</v>
      </c>
      <c r="I9" s="56">
        <f t="shared" si="0"/>
        <v>14.441130022811018</v>
      </c>
      <c r="J9" s="56">
        <f t="shared" si="0"/>
        <v>-4.0094961751516731</v>
      </c>
      <c r="K9" s="56">
        <f t="shared" si="0"/>
        <v>-3.5906848686474695</v>
      </c>
      <c r="L9" s="56">
        <f t="shared" si="0"/>
        <v>-3.0863566683699428</v>
      </c>
      <c r="M9" s="56">
        <f t="shared" si="0"/>
        <v>49.3359375</v>
      </c>
      <c r="N9" s="56">
        <f t="shared" si="0"/>
        <v>-12.341062079281965</v>
      </c>
      <c r="O9" s="56">
        <f t="shared" si="0"/>
        <v>-16.906641895030184</v>
      </c>
      <c r="P9" s="56">
        <f t="shared" si="0"/>
        <v>-29.08042076688157</v>
      </c>
      <c r="Q9" s="56">
        <f t="shared" si="0"/>
        <v>-47.335730630925134</v>
      </c>
      <c r="R9" s="56">
        <f t="shared" si="0"/>
        <v>-57.247212610534405</v>
      </c>
      <c r="S9" s="56">
        <f t="shared" si="0"/>
        <v>12.359550561797745</v>
      </c>
    </row>
    <row r="10" spans="1:19" x14ac:dyDescent="0.25">
      <c r="A10" s="60" t="s">
        <v>97</v>
      </c>
      <c r="B10" s="33">
        <v>1.8779999999999999</v>
      </c>
      <c r="C10" s="33">
        <v>3.2444000000000002</v>
      </c>
      <c r="D10" s="33">
        <v>1.3017000000000001</v>
      </c>
      <c r="E10" s="33">
        <v>0.95389999999999997</v>
      </c>
      <c r="F10" s="33">
        <v>0.87509999999999999</v>
      </c>
      <c r="G10" s="33">
        <v>0.82899999999999996</v>
      </c>
      <c r="H10" s="33">
        <v>0.2697</v>
      </c>
      <c r="I10" s="33">
        <v>0.4546</v>
      </c>
      <c r="J10" s="9">
        <v>0.53200000000000003</v>
      </c>
      <c r="K10" s="33">
        <v>0.89959999999999996</v>
      </c>
      <c r="L10" s="33">
        <v>1.0118</v>
      </c>
      <c r="M10" s="33">
        <v>0.66139999999999999</v>
      </c>
      <c r="N10" s="33">
        <v>0.58630000000000004</v>
      </c>
      <c r="O10" s="33">
        <v>0.27179999999999999</v>
      </c>
      <c r="P10" s="33">
        <v>0.3821</v>
      </c>
      <c r="Q10" s="33">
        <v>0.1588</v>
      </c>
      <c r="R10" s="33">
        <v>0.26040000000000002</v>
      </c>
      <c r="S10" s="9">
        <v>0.26350000000000001</v>
      </c>
    </row>
    <row r="11" spans="1:19" x14ac:dyDescent="0.25">
      <c r="A11" s="61" t="s">
        <v>66</v>
      </c>
      <c r="B11" s="33"/>
      <c r="C11" s="33"/>
      <c r="D11" s="33"/>
      <c r="E11" s="33"/>
      <c r="F11" s="33"/>
      <c r="G11" s="33"/>
      <c r="H11" s="33"/>
      <c r="I11" s="33"/>
      <c r="J11" s="9"/>
      <c r="K11" s="33"/>
      <c r="L11" s="33"/>
      <c r="M11" s="33"/>
      <c r="N11" s="33"/>
      <c r="O11" s="33"/>
      <c r="P11" s="33"/>
      <c r="Q11" s="33"/>
      <c r="R11" s="33"/>
      <c r="S11" s="9"/>
    </row>
    <row r="12" spans="1:19" x14ac:dyDescent="0.25">
      <c r="A12" s="62" t="s">
        <v>98</v>
      </c>
      <c r="B12" s="33">
        <v>1.7154</v>
      </c>
      <c r="C12" s="33">
        <v>4.4085999999999999</v>
      </c>
      <c r="D12" s="33">
        <v>0.98319999999999996</v>
      </c>
      <c r="E12" s="33">
        <v>0.95799999999999996</v>
      </c>
      <c r="F12" s="33">
        <v>0.56879999999999997</v>
      </c>
      <c r="G12" s="33">
        <v>0.57240000000000002</v>
      </c>
      <c r="H12" s="33">
        <v>1.1557999999999999</v>
      </c>
      <c r="I12" s="33">
        <v>0.64910000000000001</v>
      </c>
      <c r="J12" s="9">
        <v>0.52529999999999999</v>
      </c>
      <c r="K12" s="33">
        <v>0.76129999999999998</v>
      </c>
      <c r="L12" s="33">
        <v>0.87060000000000004</v>
      </c>
      <c r="M12" s="33">
        <v>0.56020000000000003</v>
      </c>
      <c r="N12" s="33">
        <v>0.1124</v>
      </c>
      <c r="O12" s="33">
        <v>0.1515</v>
      </c>
      <c r="P12" s="33">
        <v>0</v>
      </c>
      <c r="Q12" s="33">
        <v>0</v>
      </c>
      <c r="R12" s="33">
        <v>9.5999999999999992E-3</v>
      </c>
      <c r="S12" s="9">
        <v>2.7099999999999999E-2</v>
      </c>
    </row>
    <row r="13" spans="1:19" x14ac:dyDescent="0.25">
      <c r="A13" s="61" t="s">
        <v>67</v>
      </c>
      <c r="B13" s="33"/>
      <c r="C13" s="33"/>
      <c r="D13" s="33"/>
      <c r="E13" s="33"/>
      <c r="F13" s="33"/>
      <c r="G13" s="33"/>
      <c r="H13" s="33"/>
      <c r="I13" s="33"/>
      <c r="J13" s="9"/>
      <c r="K13" s="33"/>
      <c r="L13" s="33"/>
      <c r="M13" s="33"/>
      <c r="N13" s="33"/>
      <c r="O13" s="33"/>
      <c r="P13" s="33"/>
      <c r="Q13" s="33"/>
      <c r="R13" s="33"/>
      <c r="S13" s="9"/>
    </row>
    <row r="14" spans="1:19" ht="15.75" thickBot="1" x14ac:dyDescent="0.3">
      <c r="A14" s="47" t="s">
        <v>68</v>
      </c>
      <c r="B14" s="56">
        <f>(B12-B10)/B12*100</f>
        <v>-9.4788387548093649</v>
      </c>
      <c r="C14" s="56">
        <f t="shared" ref="C14:S14" si="1">(C12-C10)/C12*100</f>
        <v>26.407476296329897</v>
      </c>
      <c r="D14" s="56">
        <f t="shared" si="1"/>
        <v>-32.394222945484145</v>
      </c>
      <c r="E14" s="56">
        <f t="shared" si="1"/>
        <v>0.42797494780793244</v>
      </c>
      <c r="F14" s="56">
        <f t="shared" si="1"/>
        <v>-53.85021097046414</v>
      </c>
      <c r="G14" s="56">
        <f t="shared" si="1"/>
        <v>-44.828791055206132</v>
      </c>
      <c r="H14" s="56">
        <f t="shared" si="1"/>
        <v>76.665513064544029</v>
      </c>
      <c r="I14" s="56">
        <f t="shared" si="1"/>
        <v>29.964566322600522</v>
      </c>
      <c r="J14" s="56">
        <f t="shared" si="1"/>
        <v>-1.275461640967074</v>
      </c>
      <c r="K14" s="56">
        <f t="shared" si="1"/>
        <v>-18.166294496256402</v>
      </c>
      <c r="L14" s="56">
        <f t="shared" si="1"/>
        <v>-16.218699747300711</v>
      </c>
      <c r="M14" s="56">
        <f t="shared" si="1"/>
        <v>-18.064976794002131</v>
      </c>
      <c r="N14" s="56">
        <f t="shared" si="1"/>
        <v>-421.61921708185054</v>
      </c>
      <c r="O14" s="56">
        <f t="shared" si="1"/>
        <v>-79.405940594059402</v>
      </c>
      <c r="P14" s="56"/>
      <c r="Q14" s="56"/>
      <c r="R14" s="56">
        <f t="shared" si="1"/>
        <v>-2612.5000000000005</v>
      </c>
      <c r="S14" s="56">
        <f t="shared" si="1"/>
        <v>-872.32472324723244</v>
      </c>
    </row>
    <row r="15" spans="1:19" x14ac:dyDescent="0.25">
      <c r="A15" s="22" t="s">
        <v>99</v>
      </c>
      <c r="B15" s="33">
        <v>3.6278999999999999</v>
      </c>
      <c r="C15" s="33">
        <v>7.22</v>
      </c>
      <c r="D15" s="33">
        <v>1.1748000000000001</v>
      </c>
      <c r="E15" s="33">
        <v>1.5367</v>
      </c>
      <c r="F15" s="33">
        <v>2.3288000000000002</v>
      </c>
      <c r="G15" s="33">
        <v>0.54630000000000001</v>
      </c>
      <c r="H15" s="33">
        <v>0.72829999999999995</v>
      </c>
      <c r="I15" s="33">
        <v>0.47760000000000002</v>
      </c>
      <c r="J15" s="9">
        <v>0.48609999999999998</v>
      </c>
      <c r="K15" s="33">
        <v>0.92300000000000004</v>
      </c>
      <c r="L15" s="33">
        <v>1.0468999999999999</v>
      </c>
      <c r="M15" s="33">
        <v>0.59440000000000004</v>
      </c>
      <c r="N15" s="33">
        <v>0.83320000000000005</v>
      </c>
      <c r="O15" s="33">
        <v>0.8296</v>
      </c>
      <c r="P15" s="33">
        <v>0.40300000000000002</v>
      </c>
      <c r="Q15" s="33">
        <v>0.2944</v>
      </c>
      <c r="R15" s="33">
        <v>4.3200000000000002E-2</v>
      </c>
      <c r="S15" s="9">
        <v>0.1822</v>
      </c>
    </row>
    <row r="16" spans="1:19" ht="15.75" thickBot="1" x14ac:dyDescent="0.3">
      <c r="A16" s="25" t="s">
        <v>66</v>
      </c>
      <c r="B16" s="33"/>
      <c r="C16" s="33"/>
      <c r="D16" s="33"/>
      <c r="E16" s="33"/>
      <c r="F16" s="33"/>
      <c r="G16" s="33"/>
      <c r="H16" s="33"/>
      <c r="I16" s="33"/>
      <c r="J16" s="9"/>
      <c r="K16" s="33"/>
      <c r="L16" s="33"/>
      <c r="M16" s="33"/>
      <c r="N16" s="33"/>
      <c r="O16" s="33"/>
      <c r="P16" s="33"/>
      <c r="Q16" s="33"/>
      <c r="R16" s="33"/>
      <c r="S16" s="9"/>
    </row>
    <row r="17" spans="1:19" x14ac:dyDescent="0.25">
      <c r="A17" s="22" t="s">
        <v>97</v>
      </c>
      <c r="B17" s="33">
        <v>1.8779999999999999</v>
      </c>
      <c r="C17" s="33">
        <v>3.2444000000000002</v>
      </c>
      <c r="D17" s="33">
        <v>1.3017000000000001</v>
      </c>
      <c r="E17" s="33">
        <v>0.95389999999999997</v>
      </c>
      <c r="F17" s="33">
        <v>0.87509999999999999</v>
      </c>
      <c r="G17" s="33">
        <v>0.82899999999999996</v>
      </c>
      <c r="H17" s="33">
        <v>0.2697</v>
      </c>
      <c r="I17" s="33">
        <v>0.4546</v>
      </c>
      <c r="J17" s="9">
        <v>0.53200000000000003</v>
      </c>
      <c r="K17" s="33">
        <v>0.89959999999999996</v>
      </c>
      <c r="L17" s="33">
        <v>1.0118</v>
      </c>
      <c r="M17" s="33">
        <v>0.66139999999999999</v>
      </c>
      <c r="N17" s="33">
        <v>0.58630000000000004</v>
      </c>
      <c r="O17" s="33">
        <v>0.27179999999999999</v>
      </c>
      <c r="P17" s="33">
        <v>0.3821</v>
      </c>
      <c r="Q17" s="33">
        <v>0.1588</v>
      </c>
      <c r="R17" s="33">
        <v>0.26040000000000002</v>
      </c>
      <c r="S17" s="9">
        <v>0.26350000000000001</v>
      </c>
    </row>
    <row r="18" spans="1:19" x14ac:dyDescent="0.25">
      <c r="A18" s="24" t="s">
        <v>67</v>
      </c>
      <c r="B18" s="33"/>
      <c r="C18" s="33"/>
      <c r="D18" s="33"/>
      <c r="E18" s="33"/>
      <c r="F18" s="33"/>
      <c r="G18" s="33"/>
      <c r="H18" s="33"/>
      <c r="I18" s="33"/>
      <c r="J18" s="9"/>
      <c r="K18" s="33"/>
      <c r="L18" s="33"/>
      <c r="M18" s="33"/>
      <c r="N18" s="33"/>
      <c r="O18" s="33"/>
      <c r="P18" s="33"/>
      <c r="Q18" s="33"/>
      <c r="R18" s="33"/>
      <c r="S18" s="9"/>
    </row>
    <row r="19" spans="1:19" ht="15.75" thickBot="1" x14ac:dyDescent="0.3">
      <c r="A19" s="25" t="s">
        <v>68</v>
      </c>
      <c r="B19" s="56">
        <f>(B17-B15)/B17*100</f>
        <v>-93.178913738019176</v>
      </c>
      <c r="C19" s="56">
        <f t="shared" ref="C19:S19" si="2">(C17-C15)/C17*100</f>
        <v>-122.53729503143877</v>
      </c>
      <c r="D19" s="56">
        <f t="shared" si="2"/>
        <v>9.7487900437888921</v>
      </c>
      <c r="E19" s="56">
        <f t="shared" si="2"/>
        <v>-61.096551001153166</v>
      </c>
      <c r="F19" s="56">
        <f t="shared" si="2"/>
        <v>-166.11815792480863</v>
      </c>
      <c r="G19" s="56">
        <f t="shared" si="2"/>
        <v>34.101326899879368</v>
      </c>
      <c r="H19" s="56">
        <f t="shared" si="2"/>
        <v>-170.04078605858359</v>
      </c>
      <c r="I19" s="56">
        <f t="shared" si="2"/>
        <v>-5.0593928728552617</v>
      </c>
      <c r="J19" s="56">
        <f t="shared" si="2"/>
        <v>8.6278195488721892</v>
      </c>
      <c r="K19" s="56">
        <f t="shared" si="2"/>
        <v>-2.6011560693641718</v>
      </c>
      <c r="L19" s="56">
        <f t="shared" si="2"/>
        <v>-3.4690650326151324</v>
      </c>
      <c r="M19" s="56">
        <f t="shared" si="2"/>
        <v>10.13002721499848</v>
      </c>
      <c r="N19" s="56">
        <f t="shared" si="2"/>
        <v>-42.111546989595766</v>
      </c>
      <c r="O19" s="56">
        <f t="shared" si="2"/>
        <v>-205.22442972774101</v>
      </c>
      <c r="P19" s="56">
        <f t="shared" si="2"/>
        <v>-5.4697723109133811</v>
      </c>
      <c r="Q19" s="56">
        <f t="shared" si="2"/>
        <v>-85.390428211586894</v>
      </c>
      <c r="R19" s="56">
        <f t="shared" si="2"/>
        <v>83.410138248847915</v>
      </c>
      <c r="S19" s="56">
        <f t="shared" si="2"/>
        <v>30.853889943074009</v>
      </c>
    </row>
    <row r="20" spans="1:19" x14ac:dyDescent="0.25">
      <c r="A20" s="22" t="s">
        <v>76</v>
      </c>
      <c r="B20" s="33">
        <v>3.1006</v>
      </c>
      <c r="C20" s="33">
        <v>5.2092000000000001</v>
      </c>
      <c r="D20" s="33">
        <v>0.87219999999999998</v>
      </c>
      <c r="E20" s="33">
        <v>1.3364</v>
      </c>
      <c r="F20" s="33">
        <v>1.8205</v>
      </c>
      <c r="G20" s="33">
        <v>1.3949</v>
      </c>
      <c r="H20" s="33">
        <v>0.44850000000000001</v>
      </c>
      <c r="I20" s="33">
        <v>0.51990000000000003</v>
      </c>
      <c r="J20" s="9">
        <v>0.31390000000000001</v>
      </c>
      <c r="K20" s="33">
        <v>0.89439999999999997</v>
      </c>
      <c r="L20" s="33">
        <v>0.99509999999999998</v>
      </c>
      <c r="M20" s="33">
        <v>0.56589999999999996</v>
      </c>
      <c r="N20" s="33">
        <v>0.62380000000000002</v>
      </c>
      <c r="O20" s="33">
        <v>0.74399999999999999</v>
      </c>
      <c r="P20" s="33">
        <v>0.72389999999999999</v>
      </c>
      <c r="Q20" s="33">
        <v>0.29459999999999997</v>
      </c>
      <c r="R20" s="33">
        <v>0.4032</v>
      </c>
      <c r="S20" s="9">
        <v>0.1784</v>
      </c>
    </row>
    <row r="21" spans="1:19" x14ac:dyDescent="0.25">
      <c r="A21" s="23" t="s">
        <v>66</v>
      </c>
      <c r="B21" s="33"/>
      <c r="C21" s="33"/>
      <c r="D21" s="33"/>
      <c r="E21" s="33"/>
      <c r="F21" s="33"/>
      <c r="G21" s="33"/>
      <c r="H21" s="33"/>
      <c r="I21" s="33"/>
      <c r="J21" s="9"/>
      <c r="K21" s="33"/>
      <c r="L21" s="33"/>
      <c r="M21" s="33"/>
      <c r="N21" s="33"/>
      <c r="O21" s="33"/>
      <c r="P21" s="33"/>
      <c r="Q21" s="33"/>
      <c r="R21" s="33"/>
      <c r="S21" s="9"/>
    </row>
    <row r="22" spans="1:19" x14ac:dyDescent="0.25">
      <c r="A22" s="22" t="s">
        <v>77</v>
      </c>
      <c r="B22" s="33">
        <v>1.2151000000000001</v>
      </c>
      <c r="C22" s="33">
        <v>2.3532000000000002</v>
      </c>
      <c r="D22" s="33">
        <v>0.95809999999999995</v>
      </c>
      <c r="E22" s="33">
        <v>1.1359999999999999</v>
      </c>
      <c r="F22" s="33">
        <v>0.3916</v>
      </c>
      <c r="G22" s="33">
        <v>1.0831999999999999</v>
      </c>
      <c r="H22" s="33">
        <v>0.55669999999999997</v>
      </c>
      <c r="I22" s="33">
        <v>0.2432</v>
      </c>
      <c r="J22" s="9">
        <v>0.1203</v>
      </c>
      <c r="K22" s="33">
        <v>0.72330000000000005</v>
      </c>
      <c r="L22" s="33">
        <v>0.9556</v>
      </c>
      <c r="M22" s="33">
        <v>0.62949999999999995</v>
      </c>
      <c r="N22" s="33">
        <v>0.77149999999999996</v>
      </c>
      <c r="O22" s="33">
        <v>4.7100000000000003E-2</v>
      </c>
      <c r="P22" s="33">
        <v>0.70620000000000005</v>
      </c>
      <c r="Q22" s="33">
        <v>0.42049999999999998</v>
      </c>
      <c r="R22" s="33">
        <v>0.15290000000000001</v>
      </c>
      <c r="S22" s="9">
        <v>4.6600000000000003E-2</v>
      </c>
    </row>
    <row r="23" spans="1:19" x14ac:dyDescent="0.25">
      <c r="A23" s="24" t="s">
        <v>67</v>
      </c>
      <c r="B23" s="33"/>
      <c r="C23" s="33"/>
      <c r="D23" s="33"/>
      <c r="E23" s="33"/>
      <c r="F23" s="33"/>
      <c r="G23" s="33"/>
      <c r="H23" s="33"/>
      <c r="I23" s="33"/>
      <c r="J23" s="9"/>
      <c r="K23" s="33"/>
      <c r="L23" s="33"/>
      <c r="M23" s="33"/>
      <c r="N23" s="33"/>
      <c r="O23" s="33"/>
      <c r="P23" s="33"/>
      <c r="Q23" s="33"/>
      <c r="R23" s="33"/>
      <c r="S23" s="9"/>
    </row>
    <row r="24" spans="1:19" ht="15.75" thickBot="1" x14ac:dyDescent="0.3">
      <c r="A24" s="25" t="s">
        <v>68</v>
      </c>
      <c r="B24" s="6">
        <f>(B22-B20)/B22*100</f>
        <v>-155.17241379310343</v>
      </c>
      <c r="C24" s="6">
        <f t="shared" ref="C24:S24" si="3">(C22-C20)/C22*100</f>
        <v>-121.36664966853645</v>
      </c>
      <c r="D24" s="6">
        <f t="shared" si="3"/>
        <v>8.9656612044671729</v>
      </c>
      <c r="E24" s="6">
        <f t="shared" si="3"/>
        <v>-17.640845070422547</v>
      </c>
      <c r="F24" s="6">
        <f t="shared" si="3"/>
        <v>-364.88764044943821</v>
      </c>
      <c r="G24" s="6">
        <f t="shared" si="3"/>
        <v>-28.775849335302816</v>
      </c>
      <c r="H24" s="6">
        <f t="shared" si="3"/>
        <v>19.43596191844799</v>
      </c>
      <c r="I24" s="6">
        <f t="shared" si="3"/>
        <v>-113.77467105263159</v>
      </c>
      <c r="J24" s="6">
        <f t="shared" si="3"/>
        <v>-160.93100581878636</v>
      </c>
      <c r="K24" s="6">
        <f t="shared" si="3"/>
        <v>-23.655467993916758</v>
      </c>
      <c r="L24" s="6">
        <f t="shared" si="3"/>
        <v>-4.133528673084971</v>
      </c>
      <c r="M24" s="6">
        <f t="shared" si="3"/>
        <v>10.103256552819698</v>
      </c>
      <c r="N24" s="6">
        <f t="shared" si="3"/>
        <v>19.144523655217103</v>
      </c>
      <c r="O24" s="6">
        <f t="shared" si="3"/>
        <v>-1479.6178343949043</v>
      </c>
      <c r="P24" s="6">
        <f t="shared" si="3"/>
        <v>-2.5063721325403479</v>
      </c>
      <c r="Q24" s="6">
        <f t="shared" si="3"/>
        <v>29.940546967895365</v>
      </c>
      <c r="R24" s="6">
        <f t="shared" si="3"/>
        <v>-163.70176586003922</v>
      </c>
      <c r="S24" s="6">
        <f t="shared" si="3"/>
        <v>-282.83261802575106</v>
      </c>
    </row>
    <row r="25" spans="1:19" x14ac:dyDescent="0.25">
      <c r="A25" s="22" t="s">
        <v>78</v>
      </c>
      <c r="B25" s="33">
        <v>3.6454</v>
      </c>
      <c r="C25" s="33">
        <v>7.4160000000000004</v>
      </c>
      <c r="D25" s="33">
        <v>1.0924</v>
      </c>
      <c r="E25" s="33">
        <v>0.98119999999999996</v>
      </c>
      <c r="F25" s="33">
        <v>4.2705000000000002</v>
      </c>
      <c r="G25" s="33">
        <v>1.0738000000000001</v>
      </c>
      <c r="H25" s="33">
        <v>1.0323</v>
      </c>
      <c r="I25" s="33">
        <v>0.82489999999999997</v>
      </c>
      <c r="J25" s="9">
        <v>0.42580000000000001</v>
      </c>
      <c r="K25" s="33">
        <v>0.90469999999999995</v>
      </c>
      <c r="L25" s="33">
        <v>0.9899</v>
      </c>
      <c r="M25" s="33">
        <v>0.62090000000000001</v>
      </c>
      <c r="N25" s="33">
        <v>0.61460000000000004</v>
      </c>
      <c r="O25" s="33">
        <v>0.8901</v>
      </c>
      <c r="P25" s="33">
        <v>0.57130000000000003</v>
      </c>
      <c r="Q25" s="33">
        <v>0.1643</v>
      </c>
      <c r="R25" s="33">
        <v>0.3579</v>
      </c>
      <c r="S25" s="9">
        <v>0.222</v>
      </c>
    </row>
    <row r="26" spans="1:19" x14ac:dyDescent="0.25">
      <c r="A26" s="23" t="s">
        <v>66</v>
      </c>
      <c r="B26" s="33"/>
      <c r="C26" s="33"/>
      <c r="D26" s="33"/>
      <c r="E26" s="33"/>
      <c r="F26" s="33"/>
      <c r="G26" s="33"/>
      <c r="H26" s="33"/>
      <c r="I26" s="33"/>
      <c r="J26" s="9"/>
      <c r="K26" s="33"/>
      <c r="L26" s="33"/>
      <c r="M26" s="33"/>
      <c r="N26" s="33"/>
      <c r="O26" s="33"/>
      <c r="P26" s="33"/>
      <c r="Q26" s="33"/>
      <c r="R26" s="33"/>
      <c r="S26" s="9"/>
    </row>
    <row r="27" spans="1:19" x14ac:dyDescent="0.25">
      <c r="A27" s="22" t="s">
        <v>79</v>
      </c>
      <c r="B27" s="33">
        <v>3.0017</v>
      </c>
      <c r="C27" s="33">
        <v>8.4783000000000008</v>
      </c>
      <c r="D27" s="33">
        <v>1.4992000000000001</v>
      </c>
      <c r="E27" s="33">
        <v>1.4886999999999999</v>
      </c>
      <c r="F27" s="33">
        <v>1.4555</v>
      </c>
      <c r="G27" s="33">
        <v>1.4375</v>
      </c>
      <c r="H27" s="33">
        <v>0.60850000000000004</v>
      </c>
      <c r="I27" s="33">
        <v>0.69420000000000004</v>
      </c>
      <c r="J27" s="9">
        <v>0.65720000000000001</v>
      </c>
      <c r="K27" s="33">
        <v>0.87319999999999998</v>
      </c>
      <c r="L27" s="33">
        <v>0.99350000000000005</v>
      </c>
      <c r="M27" s="33">
        <v>0.59350000000000003</v>
      </c>
      <c r="N27" s="33">
        <v>0.71940000000000004</v>
      </c>
      <c r="O27" s="33">
        <v>0.63219999999999998</v>
      </c>
      <c r="P27" s="33">
        <v>0.67920000000000003</v>
      </c>
      <c r="Q27" s="33">
        <v>0.46489999999999998</v>
      </c>
      <c r="R27" s="33">
        <v>0.4728</v>
      </c>
      <c r="S27" s="9">
        <v>0.1704</v>
      </c>
    </row>
    <row r="28" spans="1:19" x14ac:dyDescent="0.25">
      <c r="A28" s="24" t="s">
        <v>67</v>
      </c>
      <c r="B28" s="33"/>
      <c r="C28" s="33"/>
      <c r="D28" s="33"/>
      <c r="E28" s="33"/>
      <c r="F28" s="33"/>
      <c r="G28" s="33"/>
      <c r="H28" s="33"/>
      <c r="I28" s="33"/>
      <c r="J28" s="9"/>
      <c r="K28" s="33"/>
      <c r="L28" s="33"/>
      <c r="M28" s="33"/>
      <c r="N28" s="33"/>
      <c r="O28" s="33"/>
      <c r="P28" s="33"/>
      <c r="Q28" s="33"/>
      <c r="R28" s="33"/>
      <c r="S28" s="9"/>
    </row>
    <row r="29" spans="1:19" ht="15.75" thickBot="1" x14ac:dyDescent="0.3">
      <c r="A29" s="25" t="s">
        <v>68</v>
      </c>
      <c r="B29" s="56">
        <f>(B27-B25)/B27*100</f>
        <v>-21.444514774960854</v>
      </c>
      <c r="C29" s="56">
        <f t="shared" ref="C29:S29" si="4">(C27-C25)/C27*100</f>
        <v>12.529634478610102</v>
      </c>
      <c r="D29" s="56">
        <f t="shared" si="4"/>
        <v>27.134471718249735</v>
      </c>
      <c r="E29" s="56">
        <f t="shared" si="4"/>
        <v>34.090145764761196</v>
      </c>
      <c r="F29" s="56">
        <f t="shared" si="4"/>
        <v>-193.40432840948131</v>
      </c>
      <c r="G29" s="56">
        <f t="shared" si="4"/>
        <v>25.300869565217386</v>
      </c>
      <c r="H29" s="56">
        <f t="shared" si="4"/>
        <v>-69.646672144617909</v>
      </c>
      <c r="I29" s="56">
        <f t="shared" si="4"/>
        <v>-18.827427254393537</v>
      </c>
      <c r="J29" s="56">
        <f t="shared" si="4"/>
        <v>35.209981740718199</v>
      </c>
      <c r="K29" s="56">
        <f t="shared" si="4"/>
        <v>-3.6074209803023329</v>
      </c>
      <c r="L29" s="56">
        <f t="shared" si="4"/>
        <v>0.36235530951183165</v>
      </c>
      <c r="M29" s="56">
        <f t="shared" si="4"/>
        <v>-4.6166807076663829</v>
      </c>
      <c r="N29" s="56">
        <f t="shared" si="4"/>
        <v>14.567695301640255</v>
      </c>
      <c r="O29" s="56">
        <f t="shared" si="4"/>
        <v>-40.794052515026898</v>
      </c>
      <c r="P29" s="56">
        <f t="shared" si="4"/>
        <v>15.886336866902237</v>
      </c>
      <c r="Q29" s="56">
        <f t="shared" si="4"/>
        <v>64.659066465906648</v>
      </c>
      <c r="R29" s="56">
        <f t="shared" si="4"/>
        <v>24.302030456852791</v>
      </c>
      <c r="S29" s="56">
        <f t="shared" si="4"/>
        <v>-30.281690140845075</v>
      </c>
    </row>
    <row r="30" spans="1:19" x14ac:dyDescent="0.25">
      <c r="A30" s="22" t="s">
        <v>100</v>
      </c>
      <c r="B30" s="33">
        <v>3.0979999999999999</v>
      </c>
      <c r="C30" s="33">
        <v>9.8455999999999992</v>
      </c>
      <c r="D30" s="33">
        <v>1.0825</v>
      </c>
      <c r="E30" s="33">
        <v>1.4886999999999999</v>
      </c>
      <c r="F30" s="33">
        <v>2.1162000000000001</v>
      </c>
      <c r="G30" s="33">
        <v>0.87709999999999999</v>
      </c>
      <c r="H30" s="33">
        <v>0.6431</v>
      </c>
      <c r="I30" s="33">
        <v>0.4108</v>
      </c>
      <c r="J30" s="9">
        <v>0.49059999999999998</v>
      </c>
      <c r="K30" s="33">
        <v>0.89139999999999997</v>
      </c>
      <c r="L30" s="33">
        <v>1.018</v>
      </c>
      <c r="M30" s="33">
        <v>0.53459999999999996</v>
      </c>
      <c r="N30" s="33">
        <v>0.71940000000000004</v>
      </c>
      <c r="O30" s="33">
        <v>0.75680000000000003</v>
      </c>
      <c r="P30" s="33">
        <v>0.55969999999999998</v>
      </c>
      <c r="Q30" s="33">
        <v>0.14610000000000001</v>
      </c>
      <c r="R30" s="33">
        <v>0.18079999999999999</v>
      </c>
      <c r="S30" s="9">
        <v>0.29530000000000001</v>
      </c>
    </row>
    <row r="31" spans="1:19" x14ac:dyDescent="0.25">
      <c r="A31" s="23" t="s">
        <v>66</v>
      </c>
      <c r="B31" s="33"/>
      <c r="C31" s="33"/>
      <c r="D31" s="33"/>
      <c r="E31" s="33"/>
      <c r="F31" s="33"/>
      <c r="G31" s="33"/>
      <c r="H31" s="33"/>
      <c r="I31" s="33"/>
      <c r="J31" s="9"/>
      <c r="K31" s="33"/>
      <c r="L31" s="33"/>
      <c r="M31" s="33"/>
      <c r="N31" s="33"/>
      <c r="O31" s="33"/>
      <c r="P31" s="33"/>
      <c r="Q31" s="33"/>
      <c r="R31" s="33"/>
      <c r="S31" s="9"/>
    </row>
    <row r="32" spans="1:19" x14ac:dyDescent="0.25">
      <c r="A32" s="22" t="s">
        <v>101</v>
      </c>
      <c r="B32" s="33">
        <v>3.4901</v>
      </c>
      <c r="C32" s="33">
        <v>9.3595000000000006</v>
      </c>
      <c r="D32" s="33">
        <v>1.2909999999999999</v>
      </c>
      <c r="E32" s="33">
        <v>1.4886999999999999</v>
      </c>
      <c r="F32" s="33">
        <v>1.2217</v>
      </c>
      <c r="G32" s="33">
        <v>1.2402</v>
      </c>
      <c r="H32" s="33">
        <v>0.53349999999999997</v>
      </c>
      <c r="I32" s="33">
        <v>0.42730000000000001</v>
      </c>
      <c r="J32" s="9">
        <v>0.38300000000000001</v>
      </c>
      <c r="K32" s="33">
        <v>0.92179999999999995</v>
      </c>
      <c r="L32" s="33">
        <v>1.0749</v>
      </c>
      <c r="M32" s="33">
        <v>0.58130000000000004</v>
      </c>
      <c r="N32" s="33">
        <v>0.71940000000000004</v>
      </c>
      <c r="O32" s="33">
        <v>0.63429999999999997</v>
      </c>
      <c r="P32" s="33">
        <v>0.66469999999999996</v>
      </c>
      <c r="Q32" s="33">
        <v>0.27439999999999998</v>
      </c>
      <c r="R32" s="33">
        <v>0.3528</v>
      </c>
      <c r="S32" s="9">
        <v>0.34179999999999999</v>
      </c>
    </row>
    <row r="33" spans="1:19" x14ac:dyDescent="0.25">
      <c r="A33" s="24" t="s">
        <v>67</v>
      </c>
      <c r="B33" s="33"/>
      <c r="C33" s="33"/>
      <c r="D33" s="33"/>
      <c r="E33" s="33"/>
      <c r="F33" s="33"/>
      <c r="G33" s="33"/>
      <c r="H33" s="33"/>
      <c r="I33" s="33"/>
      <c r="J33" s="9"/>
      <c r="K33" s="33"/>
      <c r="L33" s="33"/>
      <c r="M33" s="33"/>
      <c r="N33" s="33"/>
      <c r="O33" s="33"/>
      <c r="P33" s="33"/>
      <c r="Q33" s="33"/>
      <c r="R33" s="33"/>
      <c r="S33" s="9"/>
    </row>
    <row r="34" spans="1:19" ht="15.75" thickBot="1" x14ac:dyDescent="0.3">
      <c r="A34" s="25" t="s">
        <v>68</v>
      </c>
      <c r="B34" s="56">
        <f>(B32-B30)/B32*100</f>
        <v>11.234635110741815</v>
      </c>
      <c r="C34" s="56">
        <f t="shared" ref="C34:S34" si="5">(C32-C30)/C32*100</f>
        <v>-5.193653507131776</v>
      </c>
      <c r="D34" s="56">
        <f t="shared" si="5"/>
        <v>16.150271107668466</v>
      </c>
      <c r="E34" s="56">
        <f t="shared" si="5"/>
        <v>0</v>
      </c>
      <c r="F34" s="56">
        <f t="shared" si="5"/>
        <v>-73.217647540312683</v>
      </c>
      <c r="G34" s="56">
        <f t="shared" si="5"/>
        <v>29.277535881309465</v>
      </c>
      <c r="H34" s="56">
        <f t="shared" si="5"/>
        <v>-20.543580131209005</v>
      </c>
      <c r="I34" s="56">
        <f t="shared" si="5"/>
        <v>3.8614556517669119</v>
      </c>
      <c r="J34" s="56">
        <f t="shared" si="5"/>
        <v>-28.093994778067877</v>
      </c>
      <c r="K34" s="56">
        <f t="shared" si="5"/>
        <v>3.2978954220004324</v>
      </c>
      <c r="L34" s="56">
        <f t="shared" si="5"/>
        <v>5.2935156758768214</v>
      </c>
      <c r="M34" s="56">
        <f t="shared" si="5"/>
        <v>8.0337175296748793</v>
      </c>
      <c r="N34" s="56">
        <f t="shared" si="5"/>
        <v>0</v>
      </c>
      <c r="O34" s="56">
        <f t="shared" si="5"/>
        <v>-19.312628093961855</v>
      </c>
      <c r="P34" s="56">
        <f t="shared" si="5"/>
        <v>15.796599969911238</v>
      </c>
      <c r="Q34" s="56">
        <f t="shared" si="5"/>
        <v>46.756559766763836</v>
      </c>
      <c r="R34" s="56">
        <f t="shared" si="5"/>
        <v>48.752834467120188</v>
      </c>
      <c r="S34" s="56">
        <f t="shared" si="5"/>
        <v>13.604447045055585</v>
      </c>
    </row>
    <row r="35" spans="1:19" x14ac:dyDescent="0.25">
      <c r="A35" s="62" t="s">
        <v>102</v>
      </c>
      <c r="B35" s="33">
        <v>2.5903</v>
      </c>
      <c r="C35" s="33">
        <v>4.8097000000000003</v>
      </c>
      <c r="D35" s="33">
        <v>0.61060000000000003</v>
      </c>
      <c r="E35" s="33">
        <v>0.62670000000000003</v>
      </c>
      <c r="F35" s="33">
        <v>1.7538</v>
      </c>
      <c r="G35" s="33">
        <v>0.90339999999999998</v>
      </c>
      <c r="H35" s="33">
        <v>0.67920000000000003</v>
      </c>
      <c r="I35" s="33">
        <v>0.53239999999999998</v>
      </c>
      <c r="J35" s="9">
        <v>0.41909999999999997</v>
      </c>
      <c r="K35" s="33">
        <v>0.85060000000000002</v>
      </c>
      <c r="L35" s="33">
        <v>0.90859999999999996</v>
      </c>
      <c r="M35" s="33">
        <v>0.31180000000000002</v>
      </c>
      <c r="N35" s="33">
        <v>0.18679999999999999</v>
      </c>
      <c r="O35" s="33">
        <v>0.7954</v>
      </c>
      <c r="P35" s="33">
        <v>0.50860000000000005</v>
      </c>
      <c r="Q35" s="33">
        <v>0.37090000000000001</v>
      </c>
      <c r="R35" s="33">
        <v>0.33069999999999999</v>
      </c>
      <c r="S35" s="9">
        <v>0.1231</v>
      </c>
    </row>
    <row r="36" spans="1:19" x14ac:dyDescent="0.25">
      <c r="A36" s="61" t="s">
        <v>66</v>
      </c>
      <c r="B36" s="33"/>
      <c r="C36" s="33"/>
      <c r="D36" s="33"/>
      <c r="E36" s="33"/>
      <c r="F36" s="33"/>
      <c r="G36" s="33"/>
      <c r="H36" s="33"/>
      <c r="I36" s="33"/>
      <c r="J36" s="9"/>
      <c r="K36" s="33"/>
      <c r="L36" s="33"/>
      <c r="M36" s="33"/>
      <c r="N36" s="33"/>
      <c r="O36" s="33"/>
      <c r="P36" s="33"/>
      <c r="Q36" s="33"/>
      <c r="R36" s="33"/>
      <c r="S36" s="9"/>
    </row>
    <row r="37" spans="1:19" x14ac:dyDescent="0.25">
      <c r="A37" s="62" t="s">
        <v>105</v>
      </c>
      <c r="B37" s="33"/>
      <c r="C37" s="33"/>
      <c r="D37" s="33"/>
      <c r="E37" s="33"/>
      <c r="F37" s="33"/>
      <c r="G37" s="33"/>
      <c r="H37" s="33"/>
      <c r="I37" s="33"/>
      <c r="J37" s="9"/>
      <c r="K37" s="33"/>
      <c r="L37" s="33"/>
      <c r="M37" s="33"/>
      <c r="N37" s="33"/>
      <c r="O37" s="33"/>
      <c r="P37" s="33"/>
      <c r="Q37" s="33"/>
      <c r="R37" s="33"/>
      <c r="S37" s="9"/>
    </row>
    <row r="38" spans="1:19" x14ac:dyDescent="0.25">
      <c r="A38" s="61" t="s">
        <v>67</v>
      </c>
      <c r="B38" s="33"/>
      <c r="C38" s="33"/>
      <c r="D38" s="33"/>
      <c r="E38" s="33"/>
      <c r="F38" s="33"/>
      <c r="G38" s="33"/>
      <c r="H38" s="33"/>
      <c r="I38" s="33"/>
      <c r="J38" s="9"/>
      <c r="K38" s="33"/>
      <c r="L38" s="33"/>
      <c r="M38" s="33"/>
      <c r="N38" s="33"/>
      <c r="O38" s="33"/>
      <c r="P38" s="33"/>
      <c r="Q38" s="33"/>
      <c r="R38" s="33"/>
      <c r="S38" s="9"/>
    </row>
    <row r="39" spans="1:19" ht="15.75" thickBot="1" x14ac:dyDescent="0.3">
      <c r="A39" s="47" t="s">
        <v>68</v>
      </c>
      <c r="B39" s="6"/>
      <c r="C39" s="6"/>
      <c r="D39" s="6"/>
      <c r="E39" s="6"/>
      <c r="F39" s="6"/>
      <c r="G39" s="6"/>
      <c r="H39" s="6"/>
      <c r="I39" s="6"/>
      <c r="J39" s="10"/>
      <c r="K39" s="6"/>
      <c r="L39" s="6"/>
      <c r="M39" s="6"/>
      <c r="N39" s="6"/>
      <c r="O39" s="6"/>
      <c r="P39" s="6"/>
      <c r="Q39" s="6"/>
      <c r="R39" s="6"/>
      <c r="S39" s="10"/>
    </row>
    <row r="40" spans="1:19" x14ac:dyDescent="0.25">
      <c r="A40" s="22" t="s">
        <v>103</v>
      </c>
      <c r="B40" s="33">
        <v>2.5903</v>
      </c>
      <c r="C40" s="33">
        <v>4.8097000000000003</v>
      </c>
      <c r="D40" s="33">
        <v>0.61060000000000003</v>
      </c>
      <c r="E40" s="33">
        <v>0.62670000000000003</v>
      </c>
      <c r="F40" s="33">
        <v>1.7538</v>
      </c>
      <c r="G40" s="33">
        <v>0.90339999999999998</v>
      </c>
      <c r="H40" s="33">
        <v>0.67920000000000003</v>
      </c>
      <c r="I40" s="33">
        <v>0.53239999999999998</v>
      </c>
      <c r="J40" s="9">
        <v>0.41909999999999997</v>
      </c>
      <c r="K40" s="33">
        <v>0.85060000000000002</v>
      </c>
      <c r="L40" s="33">
        <v>0.90859999999999996</v>
      </c>
      <c r="M40" s="33">
        <v>0.31180000000000002</v>
      </c>
      <c r="N40" s="33">
        <v>0.18679999999999999</v>
      </c>
      <c r="O40" s="33">
        <v>0.7954</v>
      </c>
      <c r="P40" s="33">
        <v>0.50860000000000005</v>
      </c>
      <c r="Q40" s="33">
        <v>0.37090000000000001</v>
      </c>
      <c r="R40" s="33">
        <v>0.33069999999999999</v>
      </c>
      <c r="S40" s="9">
        <v>0.1231</v>
      </c>
    </row>
    <row r="41" spans="1:19" x14ac:dyDescent="0.25">
      <c r="A41" s="23" t="s">
        <v>66</v>
      </c>
      <c r="B41" s="33"/>
      <c r="C41" s="33"/>
      <c r="D41" s="33"/>
      <c r="E41" s="33"/>
      <c r="F41" s="33"/>
      <c r="G41" s="33"/>
      <c r="H41" s="33"/>
      <c r="I41" s="33"/>
      <c r="J41" s="9"/>
      <c r="K41" s="33"/>
      <c r="L41" s="33"/>
      <c r="M41" s="33"/>
      <c r="N41" s="33"/>
      <c r="O41" s="33"/>
      <c r="P41" s="33"/>
      <c r="Q41" s="33"/>
      <c r="R41" s="33"/>
      <c r="S41" s="9"/>
    </row>
    <row r="42" spans="1:19" x14ac:dyDescent="0.25">
      <c r="A42" s="22" t="s">
        <v>104</v>
      </c>
      <c r="B42" s="33">
        <v>2.2343999999999999</v>
      </c>
      <c r="C42" s="33">
        <v>3.7664</v>
      </c>
      <c r="D42" s="33">
        <v>1.2189000000000001</v>
      </c>
      <c r="E42" s="33">
        <v>1.3279000000000001</v>
      </c>
      <c r="F42" s="33">
        <v>1.0142</v>
      </c>
      <c r="G42" s="33">
        <v>0.83160000000000001</v>
      </c>
      <c r="H42" s="33">
        <v>0.45600000000000002</v>
      </c>
      <c r="I42" s="33">
        <v>0.63890000000000002</v>
      </c>
      <c r="J42" s="9">
        <v>0.37119999999999997</v>
      </c>
      <c r="K42" s="33">
        <v>0.753</v>
      </c>
      <c r="L42" s="33">
        <v>0.78300000000000003</v>
      </c>
      <c r="M42" s="33">
        <v>0.63500000000000001</v>
      </c>
      <c r="N42" s="33">
        <v>0.57440000000000002</v>
      </c>
      <c r="O42" s="33">
        <v>0.5655</v>
      </c>
      <c r="P42" s="33">
        <v>0.54410000000000003</v>
      </c>
      <c r="Q42" s="33">
        <v>0.2487</v>
      </c>
      <c r="R42" s="33">
        <v>0.29620000000000002</v>
      </c>
      <c r="S42" s="9">
        <v>0.29430000000000001</v>
      </c>
    </row>
    <row r="43" spans="1:19" x14ac:dyDescent="0.25">
      <c r="A43" s="24" t="s">
        <v>67</v>
      </c>
      <c r="B43" s="33"/>
      <c r="C43" s="33"/>
      <c r="D43" s="33"/>
      <c r="E43" s="33"/>
      <c r="F43" s="33"/>
      <c r="G43" s="33"/>
      <c r="H43" s="33"/>
      <c r="I43" s="33"/>
      <c r="J43" s="9"/>
      <c r="K43" s="33"/>
      <c r="L43" s="33"/>
      <c r="M43" s="33"/>
      <c r="N43" s="33"/>
      <c r="O43" s="33"/>
      <c r="P43" s="33"/>
      <c r="Q43" s="33"/>
      <c r="R43" s="33"/>
      <c r="S43" s="9"/>
    </row>
    <row r="44" spans="1:19" ht="15.75" thickBot="1" x14ac:dyDescent="0.3">
      <c r="A44" s="25" t="s">
        <v>68</v>
      </c>
      <c r="B44" s="6">
        <f>(B42-B40)/B42*100</f>
        <v>-15.928213390619412</v>
      </c>
      <c r="C44" s="6">
        <f t="shared" ref="C44:S44" si="6">(C42-C40)/C42*100</f>
        <v>-27.700191163976218</v>
      </c>
      <c r="D44" s="6">
        <f t="shared" si="6"/>
        <v>49.905652637624087</v>
      </c>
      <c r="E44" s="6">
        <f t="shared" si="6"/>
        <v>52.805181113035616</v>
      </c>
      <c r="F44" s="6">
        <f t="shared" si="6"/>
        <v>-72.924472490633022</v>
      </c>
      <c r="G44" s="6">
        <f t="shared" si="6"/>
        <v>-8.6339586339586312</v>
      </c>
      <c r="H44" s="6">
        <f t="shared" si="6"/>
        <v>-48.947368421052637</v>
      </c>
      <c r="I44" s="6">
        <f t="shared" si="6"/>
        <v>16.669275316951015</v>
      </c>
      <c r="J44" s="6">
        <f t="shared" si="6"/>
        <v>-12.904094827586206</v>
      </c>
      <c r="K44" s="6">
        <f t="shared" si="6"/>
        <v>-12.961487383798143</v>
      </c>
      <c r="L44" s="6">
        <f t="shared" si="6"/>
        <v>-16.040868454661549</v>
      </c>
      <c r="M44" s="6">
        <f t="shared" si="6"/>
        <v>50.897637795275585</v>
      </c>
      <c r="N44" s="6">
        <f t="shared" si="6"/>
        <v>67.479108635097489</v>
      </c>
      <c r="O44" s="6">
        <f t="shared" si="6"/>
        <v>-40.654288240495134</v>
      </c>
      <c r="P44" s="6">
        <f t="shared" si="6"/>
        <v>6.524535930895051</v>
      </c>
      <c r="Q44" s="6">
        <f t="shared" si="6"/>
        <v>-49.135504624045033</v>
      </c>
      <c r="R44" s="6">
        <f t="shared" si="6"/>
        <v>-11.647535449020923</v>
      </c>
      <c r="S44" s="6">
        <f t="shared" si="6"/>
        <v>58.171933401291213</v>
      </c>
    </row>
    <row r="45" spans="1:19" x14ac:dyDescent="0.25">
      <c r="A45" s="17"/>
      <c r="B45" s="33"/>
      <c r="C45" s="33"/>
      <c r="D45" s="33"/>
      <c r="E45" s="33"/>
      <c r="F45" s="33"/>
      <c r="G45" s="33"/>
      <c r="H45" s="33"/>
      <c r="I45" s="33"/>
      <c r="J45" s="9"/>
      <c r="K45" s="33"/>
      <c r="L45" s="33"/>
      <c r="M45" s="33"/>
      <c r="N45" s="33"/>
      <c r="O45" s="33"/>
      <c r="P45" s="33"/>
      <c r="Q45" s="33"/>
      <c r="R45" s="33"/>
      <c r="S45" s="33"/>
    </row>
    <row r="46" spans="1:19" ht="15.75" thickBot="1" x14ac:dyDescent="0.3">
      <c r="A46" s="17"/>
      <c r="B46" s="42" t="s">
        <v>57</v>
      </c>
      <c r="C46" s="42" t="s">
        <v>58</v>
      </c>
      <c r="D46" s="42" t="s">
        <v>59</v>
      </c>
      <c r="E46" s="42" t="s">
        <v>60</v>
      </c>
      <c r="F46" s="42" t="s">
        <v>61</v>
      </c>
      <c r="G46" s="42" t="s">
        <v>62</v>
      </c>
      <c r="H46" s="42" t="s">
        <v>63</v>
      </c>
      <c r="I46" s="42" t="s">
        <v>64</v>
      </c>
      <c r="J46" s="43" t="s">
        <v>65</v>
      </c>
      <c r="K46" s="42" t="s">
        <v>57</v>
      </c>
      <c r="L46" s="42" t="s">
        <v>58</v>
      </c>
      <c r="M46" s="42" t="s">
        <v>59</v>
      </c>
      <c r="N46" s="42" t="s">
        <v>60</v>
      </c>
      <c r="O46" s="42" t="s">
        <v>61</v>
      </c>
      <c r="P46" s="42" t="s">
        <v>62</v>
      </c>
      <c r="Q46" s="42" t="s">
        <v>63</v>
      </c>
      <c r="R46" s="42" t="s">
        <v>64</v>
      </c>
      <c r="S46" s="42" t="s">
        <v>65</v>
      </c>
    </row>
    <row r="47" spans="1:19" ht="15.75" thickTop="1" x14ac:dyDescent="0.25">
      <c r="A47" s="80" t="s">
        <v>81</v>
      </c>
      <c r="B47">
        <f>AVERAGE(B5,B15,B20,B25,B30,B40)</f>
        <v>3.2101500000000001</v>
      </c>
      <c r="C47">
        <f t="shared" ref="C47:S47" si="7">AVERAGE(C5,C15,C20,C25,C30,C40)</f>
        <v>6.8620333333333328</v>
      </c>
      <c r="D47">
        <f t="shared" si="7"/>
        <v>0.92371666666666663</v>
      </c>
      <c r="E47">
        <f t="shared" si="7"/>
        <v>1.1600833333333334</v>
      </c>
      <c r="F47">
        <f t="shared" si="7"/>
        <v>2.3992166666666668</v>
      </c>
      <c r="G47">
        <f t="shared" si="7"/>
        <v>1.0544166666666666</v>
      </c>
      <c r="H47">
        <f t="shared" si="7"/>
        <v>0.7289500000000001</v>
      </c>
      <c r="I47">
        <f t="shared" si="7"/>
        <v>0.54220000000000002</v>
      </c>
      <c r="J47">
        <f t="shared" si="7"/>
        <v>0.4216333333333333</v>
      </c>
      <c r="K47">
        <f t="shared" si="7"/>
        <v>0.89451666666666674</v>
      </c>
      <c r="L47">
        <f t="shared" si="7"/>
        <v>0.99453333333333316</v>
      </c>
      <c r="M47">
        <f t="shared" si="7"/>
        <v>0.50278333333333336</v>
      </c>
      <c r="N47">
        <f t="shared" si="7"/>
        <v>0.59643333333333348</v>
      </c>
      <c r="O47">
        <f t="shared" si="7"/>
        <v>0.79516666666666669</v>
      </c>
      <c r="P47">
        <f t="shared" si="7"/>
        <v>0.58788333333333331</v>
      </c>
      <c r="Q47">
        <f t="shared" si="7"/>
        <v>0.28683333333333333</v>
      </c>
      <c r="R47">
        <f t="shared" si="7"/>
        <v>0.28746666666666665</v>
      </c>
      <c r="S47">
        <f t="shared" si="7"/>
        <v>0.21233333333333335</v>
      </c>
    </row>
    <row r="48" spans="1:19" x14ac:dyDescent="0.25">
      <c r="A48" s="80" t="s">
        <v>84</v>
      </c>
      <c r="B48">
        <f>AVERAGE(B7,B17,B22,B27,B32,B42)</f>
        <v>2.4203833333333331</v>
      </c>
      <c r="C48">
        <f t="shared" ref="C48:S48" si="8">AVERAGE(C7,C17,C22,C27,C32,C42)</f>
        <v>5.5964666666666671</v>
      </c>
      <c r="D48">
        <f t="shared" si="8"/>
        <v>1.3254166666666667</v>
      </c>
      <c r="E48">
        <f t="shared" si="8"/>
        <v>1.2745833333333332</v>
      </c>
      <c r="F48">
        <f t="shared" si="8"/>
        <v>1.0838666666666665</v>
      </c>
      <c r="G48">
        <f t="shared" si="8"/>
        <v>1.0832166666666667</v>
      </c>
      <c r="H48">
        <f t="shared" si="8"/>
        <v>0.48120000000000002</v>
      </c>
      <c r="I48">
        <f t="shared" si="8"/>
        <v>0.50468333333333326</v>
      </c>
      <c r="J48">
        <f t="shared" si="8"/>
        <v>0.40713333333333335</v>
      </c>
      <c r="K48">
        <f t="shared" si="8"/>
        <v>0.84043333333333337</v>
      </c>
      <c r="L48">
        <f t="shared" si="8"/>
        <v>0.96621666666666683</v>
      </c>
      <c r="M48">
        <f t="shared" si="8"/>
        <v>0.64478333333333337</v>
      </c>
      <c r="N48">
        <f t="shared" si="8"/>
        <v>0.65096666666666669</v>
      </c>
      <c r="O48">
        <f t="shared" si="8"/>
        <v>0.46613333333333334</v>
      </c>
      <c r="P48">
        <f t="shared" si="8"/>
        <v>0.59428333333333339</v>
      </c>
      <c r="Q48">
        <f t="shared" si="8"/>
        <v>0.31219999999999998</v>
      </c>
      <c r="R48">
        <f t="shared" si="8"/>
        <v>0.29919999999999997</v>
      </c>
      <c r="S48">
        <f t="shared" si="8"/>
        <v>0.23801666666666665</v>
      </c>
    </row>
    <row r="49" spans="1:19" x14ac:dyDescent="0.25">
      <c r="A49" s="9" t="s">
        <v>89</v>
      </c>
      <c r="B49">
        <f>AVERAGE(B9,B19,B24,B29,B34,B44)</f>
        <v>-48.804717218143594</v>
      </c>
      <c r="C49">
        <f t="shared" ref="C49:S49" si="9">AVERAGE(C9,C19,C24,C29,C34,C44)</f>
        <v>-44.814908362064223</v>
      </c>
      <c r="D49">
        <f t="shared" si="9"/>
        <v>28.290864805969719</v>
      </c>
      <c r="E49">
        <f t="shared" si="9"/>
        <v>4.8399181171485361</v>
      </c>
      <c r="F49">
        <f t="shared" si="9"/>
        <v>-151.13695732243355</v>
      </c>
      <c r="G49">
        <f t="shared" si="9"/>
        <v>1.5368844704779263</v>
      </c>
      <c r="H49">
        <f t="shared" si="9"/>
        <v>-61.95721819020838</v>
      </c>
      <c r="I49">
        <f t="shared" si="9"/>
        <v>-17.114938364725241</v>
      </c>
      <c r="J49">
        <f t="shared" si="9"/>
        <v>-27.016798385000282</v>
      </c>
      <c r="K49">
        <f t="shared" si="9"/>
        <v>-7.1863869790047401</v>
      </c>
      <c r="L49">
        <f t="shared" si="9"/>
        <v>-3.5123246405571571</v>
      </c>
      <c r="M49">
        <f t="shared" si="9"/>
        <v>20.647315980850376</v>
      </c>
      <c r="N49">
        <f t="shared" si="9"/>
        <v>7.7897864205128515</v>
      </c>
      <c r="O49">
        <f t="shared" si="9"/>
        <v>-300.4183124778599</v>
      </c>
      <c r="P49">
        <f t="shared" si="9"/>
        <v>0.19181792622887098</v>
      </c>
      <c r="Q49">
        <f t="shared" si="9"/>
        <v>-6.7509150443318715</v>
      </c>
      <c r="R49">
        <f t="shared" si="9"/>
        <v>-12.688585124462273</v>
      </c>
      <c r="S49">
        <f t="shared" si="9"/>
        <v>-33.020747869229602</v>
      </c>
    </row>
    <row r="50" spans="1:19" x14ac:dyDescent="0.25">
      <c r="A50" s="9"/>
      <c r="J50" s="9"/>
    </row>
    <row r="51" spans="1:19" x14ac:dyDescent="0.25">
      <c r="A51" s="80" t="s">
        <v>85</v>
      </c>
      <c r="B51">
        <f>_xlfn.STDEV.P(B5,B15,B20,B25,B30,B40)</f>
        <v>0.35890611005293915</v>
      </c>
      <c r="C51">
        <f t="shared" ref="C51:S51" si="10">_xlfn.STDEV.P(C5,C15,C20,C25,C30,C40)</f>
        <v>1.6490828851886823</v>
      </c>
      <c r="D51">
        <f t="shared" si="10"/>
        <v>0.20942994386880071</v>
      </c>
      <c r="E51">
        <f t="shared" si="10"/>
        <v>0.32302488767207377</v>
      </c>
      <c r="F51">
        <f t="shared" si="10"/>
        <v>0.85873001076525202</v>
      </c>
      <c r="G51">
        <f t="shared" si="10"/>
        <v>0.33062215804281658</v>
      </c>
      <c r="H51">
        <f t="shared" si="10"/>
        <v>0.17952128703861253</v>
      </c>
      <c r="I51">
        <f t="shared" si="10"/>
        <v>0.13224528977119246</v>
      </c>
      <c r="J51">
        <f t="shared" si="10"/>
        <v>5.956748740341164E-2</v>
      </c>
      <c r="K51">
        <f t="shared" si="10"/>
        <v>2.2080792306638113E-2</v>
      </c>
      <c r="L51">
        <f t="shared" si="10"/>
        <v>4.2622320704323716E-2</v>
      </c>
      <c r="M51">
        <f t="shared" si="10"/>
        <v>0.11309266726401328</v>
      </c>
      <c r="N51">
        <f t="shared" si="10"/>
        <v>0.20003197799907427</v>
      </c>
      <c r="O51">
        <f t="shared" si="10"/>
        <v>5.1467487040093796E-2</v>
      </c>
      <c r="P51">
        <f t="shared" si="10"/>
        <v>0.12243209569208391</v>
      </c>
      <c r="Q51">
        <f t="shared" si="10"/>
        <v>0.10712714667886734</v>
      </c>
      <c r="R51">
        <f t="shared" si="10"/>
        <v>0.13294015779874629</v>
      </c>
      <c r="S51">
        <f t="shared" si="10"/>
        <v>5.8707514188749532E-2</v>
      </c>
    </row>
    <row r="52" spans="1:19" x14ac:dyDescent="0.25">
      <c r="A52" s="80" t="s">
        <v>88</v>
      </c>
      <c r="B52">
        <f>_xlfn.STDEV.P(B7,B17,B22,B27,B32,B42)</f>
        <v>0.74649987590235034</v>
      </c>
      <c r="C52">
        <f t="shared" ref="C52:S52" si="11">_xlfn.STDEV.P(C7,C17,C22,C27,C32,C42)</f>
        <v>2.660662692931135</v>
      </c>
      <c r="D52">
        <f t="shared" si="11"/>
        <v>0.22602000956159229</v>
      </c>
      <c r="E52">
        <f t="shared" si="11"/>
        <v>0.19020788992281365</v>
      </c>
      <c r="F52">
        <f t="shared" si="11"/>
        <v>0.3867634189297407</v>
      </c>
      <c r="G52">
        <f t="shared" si="11"/>
        <v>0.21530089345430531</v>
      </c>
      <c r="H52">
        <f t="shared" si="11"/>
        <v>0.10827948405245882</v>
      </c>
      <c r="I52">
        <f t="shared" si="11"/>
        <v>0.15002996830263263</v>
      </c>
      <c r="J52">
        <f t="shared" si="11"/>
        <v>0.16485239525776449</v>
      </c>
      <c r="K52">
        <f t="shared" si="11"/>
        <v>7.4763285701531887E-2</v>
      </c>
      <c r="L52">
        <f t="shared" si="11"/>
        <v>8.987605199507942E-2</v>
      </c>
      <c r="M52">
        <f t="shared" si="11"/>
        <v>6.1166260216633225E-2</v>
      </c>
      <c r="N52">
        <f t="shared" si="11"/>
        <v>8.8913303591507398E-2</v>
      </c>
      <c r="O52">
        <f t="shared" si="11"/>
        <v>0.22781656851267168</v>
      </c>
      <c r="P52">
        <f t="shared" si="11"/>
        <v>0.10974111075111634</v>
      </c>
      <c r="Q52">
        <f t="shared" si="11"/>
        <v>0.10334289203101181</v>
      </c>
      <c r="R52">
        <f t="shared" si="11"/>
        <v>9.7857770939937833E-2</v>
      </c>
      <c r="S52">
        <f t="shared" si="11"/>
        <v>0.10099533680104027</v>
      </c>
    </row>
    <row r="53" spans="1:19" x14ac:dyDescent="0.25">
      <c r="J53" s="9"/>
    </row>
  </sheetData>
  <mergeCells count="2">
    <mergeCell ref="C3:I3"/>
    <mergeCell ref="L3:R3"/>
  </mergeCells>
  <conditionalFormatting sqref="B9:S9">
    <cfRule type="colorScale" priority="16">
      <colorScale>
        <cfvo type="min"/>
        <cfvo type="percentile" val="50"/>
        <cfvo type="max"/>
        <color rgb="FFF8696B"/>
        <color rgb="FFFCFCFF"/>
        <color rgb="FF63BE7B"/>
      </colorScale>
    </cfRule>
  </conditionalFormatting>
  <conditionalFormatting sqref="B14:S14">
    <cfRule type="colorScale" priority="15">
      <colorScale>
        <cfvo type="min"/>
        <cfvo type="percentile" val="50"/>
        <cfvo type="max"/>
        <color rgb="FFF8696B"/>
        <color rgb="FFFCFCFF"/>
        <color rgb="FF63BE7B"/>
      </colorScale>
    </cfRule>
  </conditionalFormatting>
  <conditionalFormatting sqref="B19:S19">
    <cfRule type="colorScale" priority="14">
      <colorScale>
        <cfvo type="min"/>
        <cfvo type="percentile" val="50"/>
        <cfvo type="max"/>
        <color rgb="FFF8696B"/>
        <color rgb="FFFCFCFF"/>
        <color rgb="FF63BE7B"/>
      </colorScale>
    </cfRule>
  </conditionalFormatting>
  <conditionalFormatting sqref="B24:S24">
    <cfRule type="colorScale" priority="13">
      <colorScale>
        <cfvo type="min"/>
        <cfvo type="percentile" val="50"/>
        <cfvo type="max"/>
        <color rgb="FFF8696B"/>
        <color rgb="FFFCFCFF"/>
        <color rgb="FF63BE7B"/>
      </colorScale>
    </cfRule>
  </conditionalFormatting>
  <conditionalFormatting sqref="B24:S24">
    <cfRule type="colorScale" priority="12">
      <colorScale>
        <cfvo type="min"/>
        <cfvo type="percentile" val="50"/>
        <cfvo type="max"/>
        <color rgb="FFF8696B"/>
        <color rgb="FFFCFCFF"/>
        <color rgb="FF63BE7B"/>
      </colorScale>
    </cfRule>
  </conditionalFormatting>
  <conditionalFormatting sqref="B29:S29">
    <cfRule type="colorScale" priority="11">
      <colorScale>
        <cfvo type="min"/>
        <cfvo type="percentile" val="50"/>
        <cfvo type="max"/>
        <color rgb="FFF8696B"/>
        <color rgb="FFFCFCFF"/>
        <color rgb="FF63BE7B"/>
      </colorScale>
    </cfRule>
  </conditionalFormatting>
  <conditionalFormatting sqref="B34:S34">
    <cfRule type="colorScale" priority="10">
      <colorScale>
        <cfvo type="min"/>
        <cfvo type="percentile" val="50"/>
        <cfvo type="max"/>
        <color rgb="FFF8696B"/>
        <color rgb="FFFCFCFF"/>
        <color rgb="FF63BE7B"/>
      </colorScale>
    </cfRule>
  </conditionalFormatting>
  <conditionalFormatting sqref="B49:S49">
    <cfRule type="colorScale" priority="9">
      <colorScale>
        <cfvo type="min"/>
        <cfvo type="percentile" val="50"/>
        <cfvo type="max"/>
        <color rgb="FFF8696B"/>
        <color rgb="FFFCFCFF"/>
        <color rgb="FF63BE7B"/>
      </colorScale>
    </cfRule>
  </conditionalFormatting>
  <conditionalFormatting sqref="B39:S39">
    <cfRule type="colorScale" priority="8">
      <colorScale>
        <cfvo type="min"/>
        <cfvo type="percentile" val="50"/>
        <cfvo type="max"/>
        <color rgb="FFF8696B"/>
        <color rgb="FFFCFCFF"/>
        <color rgb="FF63BE7B"/>
      </colorScale>
    </cfRule>
  </conditionalFormatting>
  <conditionalFormatting sqref="B44:S45">
    <cfRule type="colorScale" priority="7">
      <colorScale>
        <cfvo type="min"/>
        <cfvo type="percentile" val="50"/>
        <cfvo type="max"/>
        <color rgb="FFF8696B"/>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7"/>
  <sheetViews>
    <sheetView topLeftCell="A28" workbookViewId="0">
      <selection activeCell="A6" sqref="A6"/>
    </sheetView>
  </sheetViews>
  <sheetFormatPr defaultRowHeight="15" x14ac:dyDescent="0.25"/>
  <cols>
    <col min="1" max="1" width="38" customWidth="1"/>
    <col min="2" max="2" width="26.7109375" customWidth="1"/>
    <col min="3" max="3" width="11.7109375" customWidth="1"/>
    <col min="4" max="4" width="12.42578125" customWidth="1"/>
    <col min="5" max="5" width="14" customWidth="1"/>
    <col min="6" max="6" width="12.5703125" customWidth="1"/>
    <col min="7" max="7" width="13.7109375" customWidth="1"/>
    <col min="8" max="8" width="14.28515625" customWidth="1"/>
  </cols>
  <sheetData>
    <row r="1" spans="1:35" ht="30.75" thickBot="1" x14ac:dyDescent="0.3">
      <c r="A1" s="30" t="s">
        <v>80</v>
      </c>
      <c r="B1" s="34" t="s">
        <v>55</v>
      </c>
      <c r="C1" s="42" t="s">
        <v>49</v>
      </c>
      <c r="D1" s="42" t="s">
        <v>50</v>
      </c>
      <c r="E1" s="42" t="s">
        <v>51</v>
      </c>
      <c r="F1" s="42" t="s">
        <v>52</v>
      </c>
      <c r="G1" s="42" t="s">
        <v>53</v>
      </c>
      <c r="H1" s="43" t="s">
        <v>54</v>
      </c>
      <c r="I1" s="31" t="s">
        <v>57</v>
      </c>
      <c r="J1" s="31" t="s">
        <v>58</v>
      </c>
      <c r="K1" s="31" t="s">
        <v>59</v>
      </c>
      <c r="L1" s="31" t="s">
        <v>60</v>
      </c>
      <c r="M1" s="31" t="s">
        <v>61</v>
      </c>
      <c r="N1" s="31" t="s">
        <v>62</v>
      </c>
      <c r="O1" s="31" t="s">
        <v>63</v>
      </c>
      <c r="P1" s="31" t="s">
        <v>64</v>
      </c>
      <c r="Q1" s="31" t="s">
        <v>65</v>
      </c>
      <c r="R1" s="33"/>
      <c r="S1" s="33"/>
      <c r="T1" s="33"/>
      <c r="U1" s="33"/>
      <c r="V1" s="33"/>
      <c r="W1" s="33"/>
      <c r="X1" s="33"/>
      <c r="Y1" s="33"/>
      <c r="Z1" s="33"/>
      <c r="AA1" s="33"/>
      <c r="AB1" s="33"/>
      <c r="AC1" s="33"/>
      <c r="AD1" s="33"/>
      <c r="AE1" s="33"/>
      <c r="AF1" s="33"/>
      <c r="AG1" s="33"/>
      <c r="AH1" s="33"/>
      <c r="AI1" s="33"/>
    </row>
    <row r="2" spans="1:35" ht="15.75" thickTop="1" x14ac:dyDescent="0.25">
      <c r="A2" s="50" t="s">
        <v>4</v>
      </c>
      <c r="B2" s="35"/>
      <c r="C2" s="19">
        <v>2.4641999999999999</v>
      </c>
      <c r="D2" s="19">
        <v>1.6169</v>
      </c>
      <c r="E2" s="19">
        <v>0.53349999999999997</v>
      </c>
      <c r="F2" s="19">
        <v>0.71340000000000003</v>
      </c>
      <c r="G2" s="19">
        <v>34.3812</v>
      </c>
      <c r="H2" s="19">
        <v>-33.7149</v>
      </c>
      <c r="I2" s="19">
        <v>43.837000000000003</v>
      </c>
      <c r="J2" s="19">
        <v>19.195399999999999</v>
      </c>
      <c r="K2" s="19">
        <v>4.7603999999999997</v>
      </c>
      <c r="L2" s="19">
        <v>4.5991</v>
      </c>
      <c r="M2" s="19">
        <v>4.5792999999999999</v>
      </c>
      <c r="N2" s="19">
        <v>2.2305999999999999</v>
      </c>
      <c r="O2" s="19">
        <v>2.3068</v>
      </c>
      <c r="P2" s="19">
        <v>4.8274999999999997</v>
      </c>
      <c r="Q2" s="19">
        <v>5.3353999999999999</v>
      </c>
      <c r="R2" s="33"/>
      <c r="S2" s="33"/>
      <c r="T2" s="33"/>
      <c r="U2" s="33"/>
      <c r="V2" s="33"/>
      <c r="W2" s="33"/>
      <c r="X2" s="33"/>
      <c r="Y2" s="33"/>
      <c r="Z2" s="33"/>
      <c r="AA2" s="33"/>
      <c r="AB2" s="33"/>
      <c r="AC2" s="33"/>
      <c r="AD2" s="33"/>
      <c r="AE2" s="33"/>
      <c r="AF2" s="33"/>
      <c r="AG2" s="33"/>
      <c r="AH2" s="33"/>
      <c r="AI2" s="33"/>
    </row>
    <row r="3" spans="1:35" x14ac:dyDescent="0.25">
      <c r="A3" s="51" t="s">
        <v>66</v>
      </c>
      <c r="B3" s="35"/>
      <c r="C3" s="2"/>
      <c r="D3" s="2"/>
      <c r="E3" s="2"/>
      <c r="F3" s="2"/>
      <c r="G3" s="2"/>
      <c r="H3" s="11"/>
      <c r="J3" s="33"/>
      <c r="K3" s="19"/>
      <c r="L3" s="19"/>
      <c r="M3" s="19"/>
      <c r="N3" s="19"/>
      <c r="O3" s="19"/>
      <c r="P3" s="19"/>
      <c r="Q3" s="9"/>
      <c r="R3" s="33"/>
      <c r="S3" s="33"/>
      <c r="T3" s="33"/>
      <c r="U3" s="33"/>
      <c r="V3" s="33"/>
      <c r="W3" s="33"/>
      <c r="X3" s="33"/>
      <c r="Y3" s="33"/>
      <c r="Z3" s="33"/>
      <c r="AA3" s="33"/>
      <c r="AB3" s="33"/>
      <c r="AC3" s="33"/>
      <c r="AD3" s="33"/>
      <c r="AE3" s="33"/>
      <c r="AF3" s="33"/>
      <c r="AG3" s="33"/>
      <c r="AH3" s="33"/>
      <c r="AI3" s="33"/>
    </row>
    <row r="4" spans="1:35" x14ac:dyDescent="0.25">
      <c r="A4" s="50" t="s">
        <v>5</v>
      </c>
      <c r="B4" s="35"/>
      <c r="C4" s="19">
        <v>5.2904999999999998</v>
      </c>
      <c r="D4" s="19">
        <v>3.6008</v>
      </c>
      <c r="E4" s="19">
        <v>3.4355000000000002</v>
      </c>
      <c r="F4" s="19">
        <v>3.0903</v>
      </c>
      <c r="G4" s="19">
        <v>31.938099999999999</v>
      </c>
      <c r="H4" s="19">
        <v>10.048500000000001</v>
      </c>
      <c r="I4" s="19">
        <v>64.244799999999998</v>
      </c>
      <c r="J4" s="19">
        <v>11.339600000000001</v>
      </c>
      <c r="K4" s="19">
        <v>9.0066000000000006</v>
      </c>
      <c r="L4" s="19">
        <v>7.9218999999999999</v>
      </c>
      <c r="M4" s="19">
        <v>17.805</v>
      </c>
      <c r="N4" s="19">
        <v>1.2747999999999999</v>
      </c>
      <c r="O4" s="19">
        <v>23.805700000000002</v>
      </c>
      <c r="P4" s="19">
        <v>7.0970000000000004</v>
      </c>
      <c r="Q4" s="19">
        <v>34.354799999999997</v>
      </c>
      <c r="R4" s="33"/>
      <c r="S4" s="33"/>
      <c r="T4" s="33"/>
      <c r="U4" s="33"/>
      <c r="V4" s="33"/>
      <c r="W4" s="33"/>
      <c r="X4" s="33"/>
      <c r="Y4" s="33"/>
      <c r="Z4" s="33"/>
      <c r="AA4" s="33"/>
      <c r="AB4" s="33"/>
      <c r="AC4" s="33"/>
      <c r="AD4" s="33"/>
      <c r="AE4" s="33"/>
      <c r="AF4" s="33"/>
      <c r="AG4" s="33"/>
      <c r="AH4" s="33"/>
      <c r="AI4" s="33"/>
    </row>
    <row r="5" spans="1:35" x14ac:dyDescent="0.25">
      <c r="A5" s="52" t="s">
        <v>67</v>
      </c>
      <c r="B5" s="35"/>
      <c r="C5" s="2"/>
      <c r="D5" s="2"/>
      <c r="E5" s="2"/>
      <c r="F5" s="2"/>
      <c r="G5" s="2"/>
      <c r="H5" s="11"/>
      <c r="Q5" s="9"/>
      <c r="R5" s="33"/>
      <c r="S5" s="33"/>
      <c r="T5" s="33"/>
      <c r="U5" s="33"/>
      <c r="V5" s="33"/>
      <c r="W5" s="33"/>
      <c r="X5" s="33"/>
      <c r="Y5" s="33"/>
      <c r="Z5" s="33"/>
      <c r="AA5" s="33"/>
      <c r="AB5" s="33"/>
      <c r="AC5" s="33"/>
      <c r="AD5" s="33"/>
      <c r="AE5" s="33"/>
      <c r="AF5" s="33"/>
      <c r="AG5" s="33"/>
      <c r="AH5" s="33"/>
      <c r="AI5" s="33"/>
    </row>
    <row r="6" spans="1:35" ht="15.75" thickBot="1" x14ac:dyDescent="0.3">
      <c r="A6" s="53" t="s">
        <v>68</v>
      </c>
      <c r="B6" s="36"/>
      <c r="C6" s="6">
        <f>(C4-C2)/C2*100</f>
        <v>114.6944241538836</v>
      </c>
      <c r="D6" s="6">
        <f t="shared" ref="D6:Q6" si="0">(D4-D2)/D2*100</f>
        <v>122.69775496320119</v>
      </c>
      <c r="E6" s="6">
        <f t="shared" si="0"/>
        <v>543.95501405810694</v>
      </c>
      <c r="F6" s="6">
        <f t="shared" si="0"/>
        <v>333.17914213624891</v>
      </c>
      <c r="G6" s="6"/>
      <c r="H6" s="6"/>
      <c r="I6" s="6">
        <f t="shared" si="0"/>
        <v>46.55382439491752</v>
      </c>
      <c r="J6" s="6">
        <f t="shared" si="0"/>
        <v>-40.9254300509497</v>
      </c>
      <c r="K6" s="6">
        <f t="shared" si="0"/>
        <v>89.198386690194127</v>
      </c>
      <c r="L6" s="6">
        <f t="shared" si="0"/>
        <v>72.24891826661738</v>
      </c>
      <c r="M6" s="6">
        <f t="shared" si="0"/>
        <v>288.81488437097374</v>
      </c>
      <c r="N6" s="6">
        <f t="shared" si="0"/>
        <v>-42.849457545055145</v>
      </c>
      <c r="O6" s="6">
        <f t="shared" si="0"/>
        <v>931.97936535460394</v>
      </c>
      <c r="P6" s="6">
        <f t="shared" si="0"/>
        <v>47.01191092698086</v>
      </c>
      <c r="Q6" s="6">
        <f t="shared" si="0"/>
        <v>543.90298759230791</v>
      </c>
      <c r="R6" s="33"/>
      <c r="S6" s="33"/>
      <c r="T6" s="33"/>
      <c r="U6" s="33"/>
      <c r="V6" s="33"/>
      <c r="W6" s="33"/>
      <c r="X6" s="33"/>
      <c r="Y6" s="33"/>
      <c r="Z6" s="33"/>
      <c r="AA6" s="33"/>
      <c r="AB6" s="33"/>
      <c r="AC6" s="33"/>
      <c r="AD6" s="33"/>
      <c r="AE6" s="33"/>
      <c r="AF6" s="33"/>
      <c r="AG6" s="33"/>
      <c r="AH6" s="33"/>
      <c r="AI6" s="33"/>
    </row>
    <row r="7" spans="1:35" x14ac:dyDescent="0.25">
      <c r="A7" s="22" t="s">
        <v>6</v>
      </c>
      <c r="B7" s="35"/>
      <c r="C7" s="19">
        <v>3.0748000000000002</v>
      </c>
      <c r="D7" s="19">
        <v>2.3525</v>
      </c>
      <c r="E7" s="19">
        <v>1.4450000000000001</v>
      </c>
      <c r="F7" s="19">
        <v>1.0629</v>
      </c>
      <c r="G7" s="21">
        <v>23.493200000000002</v>
      </c>
      <c r="H7" s="45">
        <v>26.4392</v>
      </c>
      <c r="I7">
        <v>40.649900000000002</v>
      </c>
      <c r="J7">
        <v>9.9016999999999999</v>
      </c>
      <c r="K7">
        <v>6.8773</v>
      </c>
      <c r="L7">
        <v>5.2328999999999999</v>
      </c>
      <c r="M7">
        <v>8.0868000000000002</v>
      </c>
      <c r="N7">
        <v>3.3275999999999999</v>
      </c>
      <c r="O7">
        <v>6.2393000000000001</v>
      </c>
      <c r="P7">
        <v>4.3899999999999997</v>
      </c>
      <c r="Q7" s="9">
        <v>14.4496</v>
      </c>
      <c r="R7" s="33"/>
      <c r="AB7" s="33"/>
      <c r="AC7" s="33"/>
      <c r="AD7" s="33"/>
      <c r="AE7" s="33"/>
      <c r="AF7" s="33"/>
      <c r="AG7" s="33"/>
      <c r="AH7" s="33"/>
      <c r="AI7" s="33"/>
    </row>
    <row r="8" spans="1:35" x14ac:dyDescent="0.25">
      <c r="A8" s="23" t="s">
        <v>66</v>
      </c>
      <c r="B8" s="35"/>
      <c r="C8" s="2"/>
      <c r="D8" s="2"/>
      <c r="E8" s="2"/>
      <c r="F8" s="2"/>
      <c r="G8" s="2"/>
      <c r="H8" s="11"/>
      <c r="J8" s="19">
        <v>24.3583</v>
      </c>
      <c r="K8" s="19">
        <v>16.918199999999999</v>
      </c>
      <c r="L8" s="19">
        <v>12.873100000000001</v>
      </c>
      <c r="M8" s="19">
        <v>19.893699999999999</v>
      </c>
      <c r="N8" s="19">
        <v>8.1859999999999999</v>
      </c>
      <c r="O8" s="19">
        <v>43.1798</v>
      </c>
      <c r="P8" s="19">
        <v>30.381</v>
      </c>
      <c r="Q8" s="9"/>
      <c r="R8" s="33"/>
      <c r="AB8" s="33"/>
      <c r="AC8" s="33"/>
      <c r="AD8" s="33"/>
      <c r="AE8" s="33"/>
      <c r="AF8" s="33"/>
      <c r="AG8" s="33"/>
      <c r="AH8" s="33"/>
      <c r="AI8" s="33"/>
    </row>
    <row r="9" spans="1:35" x14ac:dyDescent="0.25">
      <c r="A9" s="22" t="s">
        <v>13</v>
      </c>
      <c r="B9" s="35"/>
      <c r="C9" s="19">
        <v>3.5226000000000002</v>
      </c>
      <c r="D9" s="19">
        <v>2.7887</v>
      </c>
      <c r="E9" s="19">
        <v>1.8331</v>
      </c>
      <c r="F9" s="19">
        <v>1.7506999999999999</v>
      </c>
      <c r="G9" s="20">
        <v>20.834800000000001</v>
      </c>
      <c r="H9" s="37">
        <v>4.4931999999999999</v>
      </c>
      <c r="I9">
        <v>44.404000000000003</v>
      </c>
      <c r="J9">
        <v>9.1780000000000008</v>
      </c>
      <c r="K9">
        <v>6.2512999999999996</v>
      </c>
      <c r="L9">
        <v>5.8617999999999997</v>
      </c>
      <c r="M9">
        <v>10.3423</v>
      </c>
      <c r="N9">
        <v>5.4313000000000002</v>
      </c>
      <c r="O9">
        <v>13.9627</v>
      </c>
      <c r="P9">
        <v>3.5442999999999998</v>
      </c>
      <c r="Q9" s="9">
        <v>18.3307</v>
      </c>
      <c r="R9" s="33"/>
      <c r="AB9" s="33"/>
      <c r="AC9" s="33"/>
      <c r="AD9" s="33"/>
      <c r="AE9" s="33"/>
      <c r="AF9" s="33"/>
      <c r="AG9" s="33"/>
      <c r="AH9" s="33"/>
      <c r="AI9" s="33"/>
    </row>
    <row r="10" spans="1:35" x14ac:dyDescent="0.25">
      <c r="A10" s="24" t="s">
        <v>67</v>
      </c>
      <c r="B10" s="35"/>
      <c r="C10" s="2"/>
      <c r="D10" s="2"/>
      <c r="E10" s="2"/>
      <c r="F10" s="2"/>
      <c r="G10" s="2"/>
      <c r="H10" s="11"/>
      <c r="J10" s="19">
        <v>20.6693</v>
      </c>
      <c r="K10" s="19">
        <v>14.078099999999999</v>
      </c>
      <c r="L10" s="19">
        <v>13.2011</v>
      </c>
      <c r="M10" s="19">
        <v>23.291399999999999</v>
      </c>
      <c r="N10" s="19">
        <v>12.2316</v>
      </c>
      <c r="O10" s="19">
        <v>76.171300000000002</v>
      </c>
      <c r="P10" s="19">
        <v>19.3355</v>
      </c>
      <c r="Q10" s="9"/>
      <c r="R10" s="33"/>
      <c r="AB10" s="33"/>
      <c r="AC10" s="33"/>
      <c r="AD10" s="33"/>
      <c r="AE10" s="33"/>
      <c r="AF10" s="33"/>
      <c r="AG10" s="33"/>
      <c r="AH10" s="33"/>
      <c r="AI10" s="33"/>
    </row>
    <row r="11" spans="1:35" ht="15.75" thickBot="1" x14ac:dyDescent="0.3">
      <c r="A11" s="25" t="s">
        <v>68</v>
      </c>
      <c r="B11" s="36"/>
      <c r="C11" s="6">
        <f>(C9-C7)/C7*100</f>
        <v>14.563548848705604</v>
      </c>
      <c r="D11" s="6">
        <f t="shared" ref="D11:Q11" si="1">(D9-D7)/D7*100</f>
        <v>18.541976620616364</v>
      </c>
      <c r="E11" s="6">
        <f t="shared" si="1"/>
        <v>26.858131487889263</v>
      </c>
      <c r="F11" s="6">
        <f t="shared" si="1"/>
        <v>64.709756327029822</v>
      </c>
      <c r="G11" s="6"/>
      <c r="H11" s="6"/>
      <c r="I11" s="6">
        <f t="shared" si="1"/>
        <v>9.235201070605342</v>
      </c>
      <c r="J11" s="6">
        <f t="shared" si="1"/>
        <v>-7.3088459557449639</v>
      </c>
      <c r="K11" s="6">
        <f t="shared" si="1"/>
        <v>-9.1024093757724724</v>
      </c>
      <c r="L11" s="6">
        <f t="shared" si="1"/>
        <v>12.01819258919528</v>
      </c>
      <c r="M11" s="6">
        <f t="shared" si="1"/>
        <v>27.891131226195771</v>
      </c>
      <c r="N11" s="6">
        <f t="shared" si="1"/>
        <v>63.219737949272755</v>
      </c>
      <c r="O11" s="6">
        <f t="shared" si="1"/>
        <v>123.78632218357828</v>
      </c>
      <c r="P11" s="6">
        <f t="shared" si="1"/>
        <v>-19.264236902050115</v>
      </c>
      <c r="Q11" s="6">
        <f t="shared" si="1"/>
        <v>26.859567046838666</v>
      </c>
      <c r="R11" s="33"/>
      <c r="AB11" s="33"/>
      <c r="AC11" s="33"/>
      <c r="AD11" s="33"/>
      <c r="AE11" s="33"/>
      <c r="AF11" s="33"/>
      <c r="AG11" s="33"/>
      <c r="AH11" s="33"/>
      <c r="AI11" s="33"/>
    </row>
    <row r="12" spans="1:35" x14ac:dyDescent="0.25">
      <c r="A12" s="22" t="s">
        <v>7</v>
      </c>
      <c r="B12" s="219" t="s">
        <v>95</v>
      </c>
      <c r="C12" s="19">
        <v>3.4430000000000001</v>
      </c>
      <c r="D12" s="19">
        <v>5.1723999999999997</v>
      </c>
      <c r="E12" s="19">
        <v>2.8247</v>
      </c>
      <c r="F12" s="19">
        <v>2.9864999999999999</v>
      </c>
      <c r="G12" s="21">
        <v>-50.229500000000002</v>
      </c>
      <c r="H12" s="19">
        <v>-5.7302</v>
      </c>
      <c r="I12">
        <v>62.292700000000004</v>
      </c>
      <c r="J12">
        <v>27.8627</v>
      </c>
      <c r="K12">
        <v>10.5748</v>
      </c>
      <c r="L12">
        <v>4.9722999999999997</v>
      </c>
      <c r="M12">
        <v>14.803599999999999</v>
      </c>
      <c r="N12">
        <v>21.3733</v>
      </c>
      <c r="O12">
        <v>20.853100000000001</v>
      </c>
      <c r="P12">
        <v>9.0122999999999998</v>
      </c>
      <c r="Q12" s="9">
        <v>28.246700000000001</v>
      </c>
      <c r="R12" s="33"/>
      <c r="AB12" s="33"/>
      <c r="AC12" s="33"/>
      <c r="AD12" s="33"/>
      <c r="AE12" s="33"/>
      <c r="AF12" s="33"/>
      <c r="AG12" s="33"/>
      <c r="AH12" s="33"/>
      <c r="AI12" s="33"/>
    </row>
    <row r="13" spans="1:35" x14ac:dyDescent="0.25">
      <c r="A13" s="23" t="s">
        <v>66</v>
      </c>
      <c r="B13" s="219"/>
      <c r="C13" s="2"/>
      <c r="D13" s="2"/>
      <c r="E13" s="2"/>
      <c r="F13" s="2"/>
      <c r="G13" s="2"/>
      <c r="H13" s="11"/>
      <c r="J13" s="19">
        <v>44.728700000000003</v>
      </c>
      <c r="K13" s="19">
        <v>16.975999999999999</v>
      </c>
      <c r="L13" s="19">
        <v>7.9821999999999997</v>
      </c>
      <c r="M13" s="19">
        <v>23.764600000000002</v>
      </c>
      <c r="N13" s="19">
        <v>34.311100000000003</v>
      </c>
      <c r="O13" s="19">
        <v>73.824700000000007</v>
      </c>
      <c r="P13" s="19">
        <v>31.9055</v>
      </c>
      <c r="Q13" s="9"/>
      <c r="R13" s="33"/>
      <c r="S13" s="33"/>
      <c r="T13" s="33"/>
      <c r="U13" s="33"/>
      <c r="V13" s="33"/>
      <c r="W13" s="33"/>
      <c r="X13" s="33"/>
      <c r="Y13" s="33"/>
      <c r="Z13" s="33"/>
      <c r="AA13" s="33"/>
      <c r="AB13" s="33"/>
      <c r="AC13" s="33"/>
      <c r="AD13" s="33"/>
      <c r="AE13" s="33"/>
      <c r="AF13" s="33"/>
      <c r="AG13" s="33"/>
      <c r="AH13" s="33"/>
      <c r="AI13" s="33"/>
    </row>
    <row r="14" spans="1:35" x14ac:dyDescent="0.25">
      <c r="A14" s="22" t="s">
        <v>14</v>
      </c>
      <c r="B14" s="219"/>
      <c r="C14" s="19">
        <v>3.0042</v>
      </c>
      <c r="D14" s="19">
        <v>5.9485000000000001</v>
      </c>
      <c r="E14" s="19">
        <v>4.0224000000000002</v>
      </c>
      <c r="F14" s="19">
        <v>3.6179000000000001</v>
      </c>
      <c r="G14" s="21">
        <v>-98.005700000000004</v>
      </c>
      <c r="H14" s="19">
        <v>10.057</v>
      </c>
      <c r="I14">
        <v>59.2121</v>
      </c>
      <c r="J14">
        <v>29.170100000000001</v>
      </c>
      <c r="K14">
        <v>11.661799999999999</v>
      </c>
      <c r="L14">
        <v>4.9722999999999997</v>
      </c>
      <c r="M14">
        <v>15.911300000000001</v>
      </c>
      <c r="N14">
        <v>26.939499999999999</v>
      </c>
      <c r="O14">
        <v>24.840900000000001</v>
      </c>
      <c r="P14">
        <v>11.338100000000001</v>
      </c>
      <c r="Q14" s="9">
        <v>40.224400000000003</v>
      </c>
      <c r="R14" s="33"/>
      <c r="S14" s="33"/>
      <c r="T14" s="33"/>
      <c r="U14" s="33"/>
      <c r="V14" s="33"/>
      <c r="W14" s="33"/>
      <c r="X14" s="33"/>
      <c r="Y14" s="33"/>
      <c r="Z14" s="33"/>
      <c r="AA14" s="33"/>
      <c r="AB14" s="33"/>
      <c r="AC14" s="33"/>
      <c r="AD14" s="33"/>
      <c r="AE14" s="33"/>
      <c r="AF14" s="33"/>
      <c r="AG14" s="33"/>
      <c r="AH14" s="33"/>
      <c r="AI14" s="33"/>
    </row>
    <row r="15" spans="1:35" ht="15.75" customHeight="1" x14ac:dyDescent="0.25">
      <c r="A15" s="24" t="s">
        <v>67</v>
      </c>
      <c r="B15" s="219"/>
      <c r="C15" s="2"/>
      <c r="D15" s="2"/>
      <c r="E15" s="2"/>
      <c r="F15" s="2"/>
      <c r="G15" s="2"/>
      <c r="H15" s="11"/>
      <c r="J15" s="19">
        <v>49.2637</v>
      </c>
      <c r="K15" s="19">
        <v>19.694900000000001</v>
      </c>
      <c r="L15" s="19">
        <v>8.3975000000000009</v>
      </c>
      <c r="M15" s="19">
        <v>26.871700000000001</v>
      </c>
      <c r="N15" s="19">
        <v>45.496600000000001</v>
      </c>
      <c r="O15" s="19">
        <v>61.755899999999997</v>
      </c>
      <c r="P15" s="19">
        <v>28.187200000000001</v>
      </c>
      <c r="Q15" s="9"/>
      <c r="R15" s="33"/>
      <c r="S15" s="33"/>
      <c r="T15" s="33"/>
      <c r="U15" s="33"/>
      <c r="V15" s="33"/>
      <c r="W15" s="33"/>
      <c r="X15" s="33"/>
      <c r="Y15" s="33"/>
      <c r="Z15" s="33"/>
      <c r="AA15" s="33"/>
      <c r="AB15" s="33"/>
      <c r="AC15" s="33"/>
      <c r="AD15" s="33"/>
      <c r="AE15" s="33"/>
      <c r="AF15" s="33"/>
      <c r="AG15" s="33"/>
      <c r="AH15" s="33"/>
      <c r="AI15" s="33"/>
    </row>
    <row r="16" spans="1:35" ht="24" customHeight="1" thickBot="1" x14ac:dyDescent="0.3">
      <c r="A16" s="25" t="s">
        <v>68</v>
      </c>
      <c r="B16" s="219"/>
      <c r="C16" s="6">
        <f>(C14-C12)/C12*100</f>
        <v>-12.744699390066804</v>
      </c>
      <c r="D16" s="6">
        <f t="shared" ref="D16:Q16" si="2">(D14-D12)/D12*100</f>
        <v>15.004640012373377</v>
      </c>
      <c r="E16" s="6">
        <f t="shared" si="2"/>
        <v>42.400962934116905</v>
      </c>
      <c r="F16" s="6">
        <f t="shared" si="2"/>
        <v>21.141804788213634</v>
      </c>
      <c r="G16" s="6"/>
      <c r="H16" s="6"/>
      <c r="I16" s="6">
        <f t="shared" si="2"/>
        <v>-4.9453627792662758</v>
      </c>
      <c r="J16" s="6">
        <f t="shared" si="2"/>
        <v>4.6922947165924374</v>
      </c>
      <c r="K16" s="6">
        <f t="shared" si="2"/>
        <v>10.279154215682563</v>
      </c>
      <c r="L16" s="6">
        <f t="shared" si="2"/>
        <v>0</v>
      </c>
      <c r="M16" s="6">
        <f t="shared" si="2"/>
        <v>7.4826393579940103</v>
      </c>
      <c r="N16" s="6">
        <f t="shared" si="2"/>
        <v>26.042772992471907</v>
      </c>
      <c r="O16" s="6">
        <f t="shared" si="2"/>
        <v>19.123295816928898</v>
      </c>
      <c r="P16" s="6">
        <f t="shared" si="2"/>
        <v>25.806952720171335</v>
      </c>
      <c r="Q16" s="6">
        <f t="shared" si="2"/>
        <v>42.403891428025226</v>
      </c>
      <c r="R16" s="33"/>
      <c r="S16" s="33"/>
      <c r="T16" s="33"/>
      <c r="U16" s="33"/>
      <c r="V16" s="33"/>
      <c r="W16" s="33"/>
      <c r="X16" s="33"/>
      <c r="Y16" s="33"/>
      <c r="Z16" s="33"/>
      <c r="AA16" s="33"/>
      <c r="AB16" s="33"/>
      <c r="AC16" s="33"/>
      <c r="AD16" s="33"/>
      <c r="AE16" s="33"/>
      <c r="AF16" s="33"/>
      <c r="AG16" s="33"/>
      <c r="AH16" s="33"/>
      <c r="AI16" s="33"/>
    </row>
    <row r="17" spans="1:35" ht="22.5" customHeight="1" x14ac:dyDescent="0.25">
      <c r="A17" s="22" t="s">
        <v>9</v>
      </c>
      <c r="B17" s="35"/>
      <c r="C17" s="19">
        <v>1.8148</v>
      </c>
      <c r="D17" s="19">
        <v>1.3076000000000001</v>
      </c>
      <c r="E17" s="19">
        <v>1.389</v>
      </c>
      <c r="F17" s="19">
        <v>1.1576</v>
      </c>
      <c r="G17" s="20">
        <v>27.950500000000002</v>
      </c>
      <c r="H17" s="38">
        <v>16.662400000000002</v>
      </c>
      <c r="I17">
        <v>26.5853</v>
      </c>
      <c r="J17">
        <v>8.4372000000000007</v>
      </c>
      <c r="K17">
        <v>1.4953000000000001</v>
      </c>
      <c r="L17">
        <v>2.5007000000000001</v>
      </c>
      <c r="M17">
        <v>4.1384999999999996</v>
      </c>
      <c r="N17">
        <v>4.9410999999999996</v>
      </c>
      <c r="O17">
        <v>8.2721999999999998</v>
      </c>
      <c r="P17">
        <v>3.3035000000000001</v>
      </c>
      <c r="Q17" s="9">
        <v>13.8902</v>
      </c>
      <c r="R17" s="33"/>
      <c r="S17" s="33"/>
      <c r="T17" s="33"/>
      <c r="U17" s="33"/>
      <c r="V17" s="33"/>
      <c r="W17" s="33"/>
      <c r="X17" s="33"/>
      <c r="Y17" s="33"/>
      <c r="Z17" s="33"/>
      <c r="AA17" s="33"/>
      <c r="AB17" s="33"/>
      <c r="AC17" s="33"/>
      <c r="AD17" s="33"/>
      <c r="AE17" s="33"/>
      <c r="AF17" s="33"/>
      <c r="AG17" s="33"/>
      <c r="AH17" s="33"/>
      <c r="AI17" s="33"/>
    </row>
    <row r="18" spans="1:35" x14ac:dyDescent="0.25">
      <c r="A18" s="23" t="s">
        <v>66</v>
      </c>
      <c r="B18" s="35"/>
      <c r="C18" s="2"/>
      <c r="D18" s="2"/>
      <c r="E18" s="2"/>
      <c r="F18" s="2"/>
      <c r="G18" s="2"/>
      <c r="H18" s="11"/>
      <c r="J18" s="19">
        <v>31.736499999999999</v>
      </c>
      <c r="K18" s="19">
        <v>5.6246</v>
      </c>
      <c r="L18" s="19">
        <v>9.4062000000000001</v>
      </c>
      <c r="M18" s="19">
        <v>15.567</v>
      </c>
      <c r="N18" s="19">
        <v>18.585699999999999</v>
      </c>
      <c r="O18" s="19">
        <v>59.554499999999997</v>
      </c>
      <c r="P18" s="19">
        <v>23.783200000000001</v>
      </c>
      <c r="Q18" s="9"/>
      <c r="R18" s="33"/>
      <c r="S18" s="33"/>
      <c r="T18" s="33"/>
      <c r="U18" s="33"/>
      <c r="V18" s="33"/>
      <c r="W18" s="33"/>
      <c r="X18" s="33"/>
      <c r="Y18" s="33"/>
      <c r="Z18" s="33"/>
      <c r="AA18" s="33"/>
      <c r="AB18" s="33"/>
      <c r="AC18" s="33"/>
      <c r="AD18" s="33"/>
      <c r="AE18" s="33"/>
      <c r="AF18" s="33"/>
      <c r="AG18" s="33"/>
      <c r="AH18" s="33"/>
      <c r="AI18" s="33"/>
    </row>
    <row r="19" spans="1:35" ht="18" customHeight="1" x14ac:dyDescent="0.25">
      <c r="A19" s="22" t="s">
        <v>16</v>
      </c>
      <c r="B19" s="35"/>
      <c r="C19" s="19">
        <v>2.0746000000000002</v>
      </c>
      <c r="D19" s="19">
        <v>1.4114</v>
      </c>
      <c r="E19" s="19">
        <v>1.9045000000000001</v>
      </c>
      <c r="F19" s="19">
        <v>1.7472000000000001</v>
      </c>
      <c r="G19" s="21">
        <v>31.968499999999999</v>
      </c>
      <c r="H19" s="37">
        <v>8.2588000000000008</v>
      </c>
      <c r="I19">
        <v>27.657499999999999</v>
      </c>
      <c r="J19">
        <v>6.9112</v>
      </c>
      <c r="K19">
        <v>0.50019999999999998</v>
      </c>
      <c r="L19">
        <v>1.2805</v>
      </c>
      <c r="M19">
        <v>6.8437999999999999</v>
      </c>
      <c r="N19">
        <v>5.4894999999999996</v>
      </c>
      <c r="O19">
        <v>14.270200000000001</v>
      </c>
      <c r="P19">
        <v>3.202</v>
      </c>
      <c r="Q19" s="9">
        <v>19.045100000000001</v>
      </c>
      <c r="R19" s="33"/>
      <c r="S19" s="33"/>
      <c r="T19" s="33"/>
      <c r="U19" s="33"/>
      <c r="V19" s="33"/>
      <c r="W19" s="33"/>
      <c r="X19" s="33"/>
      <c r="Y19" s="33"/>
      <c r="Z19" s="33"/>
      <c r="AA19" s="33"/>
      <c r="AB19" s="33"/>
      <c r="AC19" s="33"/>
      <c r="AD19" s="33"/>
      <c r="AE19" s="33"/>
      <c r="AF19" s="33"/>
      <c r="AG19" s="33"/>
      <c r="AH19" s="33"/>
      <c r="AI19" s="33"/>
    </row>
    <row r="20" spans="1:35" ht="20.25" customHeight="1" x14ac:dyDescent="0.25">
      <c r="A20" s="24" t="s">
        <v>67</v>
      </c>
      <c r="B20" s="35"/>
      <c r="C20" s="2"/>
      <c r="D20" s="2"/>
      <c r="E20" s="2"/>
      <c r="F20" s="2"/>
      <c r="G20" s="2"/>
      <c r="H20" s="11"/>
      <c r="J20" s="19">
        <v>24.988499999999998</v>
      </c>
      <c r="K20" s="19">
        <v>1.8084</v>
      </c>
      <c r="L20" s="19">
        <v>4.63</v>
      </c>
      <c r="M20" s="19">
        <v>24.744900000000001</v>
      </c>
      <c r="N20" s="19">
        <v>19.848199999999999</v>
      </c>
      <c r="O20" s="19">
        <v>74.9285</v>
      </c>
      <c r="P20" s="19">
        <v>16.812799999999999</v>
      </c>
      <c r="Q20" s="9"/>
      <c r="R20" s="33"/>
      <c r="S20" s="33"/>
      <c r="T20" s="33"/>
      <c r="U20" s="33"/>
      <c r="V20" s="33"/>
      <c r="W20" s="33"/>
      <c r="X20" s="33"/>
      <c r="Y20" s="33"/>
      <c r="Z20" s="33"/>
      <c r="AA20" s="33"/>
      <c r="AB20" s="33"/>
      <c r="AC20" s="33"/>
      <c r="AD20" s="33"/>
      <c r="AE20" s="33"/>
      <c r="AF20" s="33"/>
      <c r="AG20" s="33"/>
      <c r="AH20" s="33"/>
      <c r="AI20" s="33"/>
    </row>
    <row r="21" spans="1:35" ht="28.5" customHeight="1" thickBot="1" x14ac:dyDescent="0.3">
      <c r="A21" s="25" t="s">
        <v>68</v>
      </c>
      <c r="B21" s="36"/>
      <c r="C21" s="6">
        <f>(C19-C17)/C17*100</f>
        <v>14.315627066343412</v>
      </c>
      <c r="D21" s="6">
        <f t="shared" ref="D21:Q21" si="3">(D19-D17)/D17*100</f>
        <v>7.9382074028754888</v>
      </c>
      <c r="E21" s="6">
        <f t="shared" si="3"/>
        <v>37.113030957523399</v>
      </c>
      <c r="F21" s="6">
        <f t="shared" si="3"/>
        <v>50.93296475466483</v>
      </c>
      <c r="G21" s="6"/>
      <c r="H21" s="6"/>
      <c r="I21" s="6">
        <f t="shared" si="3"/>
        <v>4.033055861698001</v>
      </c>
      <c r="J21" s="6">
        <f t="shared" si="3"/>
        <v>-18.086569003934962</v>
      </c>
      <c r="K21" s="6">
        <f t="shared" si="3"/>
        <v>-66.548518691901293</v>
      </c>
      <c r="L21" s="6">
        <f t="shared" si="3"/>
        <v>-48.794337585476072</v>
      </c>
      <c r="M21" s="6">
        <f t="shared" si="3"/>
        <v>65.369095082759472</v>
      </c>
      <c r="N21" s="6">
        <f t="shared" si="3"/>
        <v>11.098743194835158</v>
      </c>
      <c r="O21" s="6">
        <f t="shared" si="3"/>
        <v>72.507918087086892</v>
      </c>
      <c r="P21" s="6">
        <f t="shared" si="3"/>
        <v>-3.0724988648403251</v>
      </c>
      <c r="Q21" s="6">
        <f t="shared" si="3"/>
        <v>37.111776648284412</v>
      </c>
      <c r="R21" s="33"/>
      <c r="S21" s="33"/>
      <c r="T21" s="33"/>
      <c r="U21" s="33"/>
      <c r="V21" s="33"/>
      <c r="W21" s="33"/>
      <c r="X21" s="33"/>
      <c r="Y21" s="33"/>
      <c r="Z21" s="33"/>
      <c r="AA21" s="33"/>
      <c r="AB21" s="33"/>
      <c r="AC21" s="33"/>
      <c r="AD21" s="33"/>
      <c r="AE21" s="33"/>
      <c r="AF21" s="33"/>
      <c r="AG21" s="33"/>
      <c r="AH21" s="33"/>
      <c r="AI21" s="33"/>
    </row>
    <row r="22" spans="1:35" x14ac:dyDescent="0.25">
      <c r="A22" s="22" t="s">
        <v>12</v>
      </c>
      <c r="B22" s="208" t="s">
        <v>93</v>
      </c>
      <c r="C22" s="19">
        <v>4.7192999999999996</v>
      </c>
      <c r="D22" s="19">
        <v>4.6006</v>
      </c>
      <c r="E22" s="19">
        <v>0.2019</v>
      </c>
      <c r="F22" s="19">
        <v>0.34470000000000001</v>
      </c>
      <c r="G22" s="19">
        <v>2.5169999999999999</v>
      </c>
      <c r="H22" s="46">
        <v>-70.718599999999995</v>
      </c>
      <c r="I22">
        <v>67.366100000000003</v>
      </c>
      <c r="J22">
        <v>20.172699999999999</v>
      </c>
      <c r="K22">
        <v>5.8189000000000002</v>
      </c>
      <c r="L22">
        <v>8.6563999999999997</v>
      </c>
      <c r="M22">
        <v>13.123900000000001</v>
      </c>
      <c r="N22" s="1">
        <v>18.406400000000001</v>
      </c>
      <c r="O22">
        <v>10.607900000000001</v>
      </c>
      <c r="P22">
        <v>-7.1609999999999996</v>
      </c>
      <c r="Q22" s="9">
        <v>2.0190999999999999</v>
      </c>
      <c r="R22" s="33"/>
      <c r="S22" s="33"/>
      <c r="T22" s="33"/>
      <c r="U22" s="33"/>
      <c r="V22" s="33"/>
      <c r="W22" s="33"/>
      <c r="X22" s="33"/>
      <c r="Y22" s="33"/>
      <c r="Z22" s="33"/>
      <c r="AA22" s="33"/>
      <c r="AB22" s="33"/>
      <c r="AC22" s="33"/>
      <c r="AD22" s="33"/>
      <c r="AE22" s="33"/>
      <c r="AF22" s="33"/>
      <c r="AG22" s="33"/>
      <c r="AH22" s="33"/>
      <c r="AI22" s="33"/>
    </row>
    <row r="23" spans="1:35" x14ac:dyDescent="0.25">
      <c r="A23" s="23" t="s">
        <v>66</v>
      </c>
      <c r="B23" s="209"/>
      <c r="C23" s="2"/>
      <c r="D23" s="2"/>
      <c r="E23" s="2"/>
      <c r="F23" s="2"/>
      <c r="G23" s="2"/>
      <c r="H23" s="11"/>
      <c r="J23" s="19">
        <v>29.944900000000001</v>
      </c>
      <c r="K23" s="19">
        <v>8.6377000000000006</v>
      </c>
      <c r="L23" s="19">
        <v>12.8498</v>
      </c>
      <c r="M23" s="19">
        <v>19.481400000000001</v>
      </c>
      <c r="N23" s="19">
        <v>1.84E-2</v>
      </c>
      <c r="O23" s="29">
        <v>525.38400000000001</v>
      </c>
      <c r="P23" s="29">
        <v>-354.6653</v>
      </c>
      <c r="Q23" s="9"/>
      <c r="R23" s="33"/>
      <c r="S23" s="33"/>
      <c r="T23" s="33"/>
      <c r="U23" s="33"/>
      <c r="V23" s="33"/>
      <c r="W23" s="33"/>
      <c r="X23" s="33"/>
      <c r="Y23" s="33"/>
      <c r="Z23" s="33"/>
      <c r="AA23" s="33"/>
      <c r="AB23" s="33"/>
      <c r="AC23" s="33"/>
      <c r="AD23" s="33"/>
      <c r="AE23" s="33"/>
      <c r="AF23" s="33"/>
      <c r="AG23" s="33"/>
      <c r="AH23" s="33"/>
      <c r="AI23" s="33"/>
    </row>
    <row r="24" spans="1:35" x14ac:dyDescent="0.25">
      <c r="A24" s="22" t="s">
        <v>19</v>
      </c>
      <c r="B24" s="209"/>
      <c r="C24" s="19">
        <v>5.4916999999999998</v>
      </c>
      <c r="D24" s="19">
        <v>4.8251999999999997</v>
      </c>
      <c r="E24" s="19">
        <v>0.47520000000000001</v>
      </c>
      <c r="F24" s="19">
        <v>0.3952</v>
      </c>
      <c r="G24" s="19">
        <v>12.137</v>
      </c>
      <c r="H24" s="58">
        <v>16.843900000000001</v>
      </c>
      <c r="I24" s="19">
        <v>74.093199999999996</v>
      </c>
      <c r="J24" s="19">
        <v>19.175999999999998</v>
      </c>
      <c r="K24" s="19">
        <v>6.5979999999999999</v>
      </c>
      <c r="L24" s="19">
        <v>7.3207000000000004</v>
      </c>
      <c r="M24" s="19">
        <v>9.6822999999999997</v>
      </c>
      <c r="N24" s="29">
        <v>24.6508</v>
      </c>
      <c r="O24" s="19">
        <v>10.1496</v>
      </c>
      <c r="P24" s="19">
        <v>-6.1980000000000004</v>
      </c>
      <c r="Q24" s="37">
        <v>4.7519999999999998</v>
      </c>
      <c r="R24" s="33"/>
      <c r="S24" s="33"/>
      <c r="T24" s="33"/>
      <c r="U24" s="33"/>
      <c r="V24" s="33"/>
      <c r="W24" s="33"/>
      <c r="X24" s="33"/>
      <c r="Y24" s="33"/>
      <c r="Z24" s="33"/>
      <c r="AA24" s="33"/>
      <c r="AB24" s="33"/>
      <c r="AC24" s="33"/>
      <c r="AD24" s="33"/>
      <c r="AE24" s="33"/>
      <c r="AF24" s="33"/>
      <c r="AG24" s="33"/>
      <c r="AH24" s="33"/>
      <c r="AI24" s="33"/>
    </row>
    <row r="25" spans="1:35" x14ac:dyDescent="0.25">
      <c r="A25" s="24" t="s">
        <v>67</v>
      </c>
      <c r="B25" s="209"/>
      <c r="C25" s="2"/>
      <c r="D25" s="2"/>
      <c r="E25" s="2"/>
      <c r="F25" s="2"/>
      <c r="G25" s="2"/>
      <c r="H25" s="11"/>
      <c r="J25" s="19">
        <v>25.881</v>
      </c>
      <c r="K25" s="19">
        <v>8.9049999999999994</v>
      </c>
      <c r="L25" s="19">
        <v>9.8803999999999998</v>
      </c>
      <c r="M25" s="19">
        <v>13.0678</v>
      </c>
      <c r="N25" s="19">
        <v>7.0092999999999996</v>
      </c>
      <c r="O25" s="29">
        <v>213.58449999999999</v>
      </c>
      <c r="P25" s="29">
        <v>130.42850000000001</v>
      </c>
      <c r="Q25" s="9"/>
      <c r="R25" s="33"/>
      <c r="S25" s="33"/>
      <c r="T25" s="33"/>
      <c r="U25" s="33"/>
      <c r="V25" s="33"/>
      <c r="W25" s="33"/>
      <c r="X25" s="33"/>
      <c r="Y25" s="33"/>
      <c r="Z25" s="33"/>
      <c r="AA25" s="33"/>
      <c r="AB25" s="33"/>
      <c r="AC25" s="33"/>
      <c r="AD25" s="33"/>
      <c r="AE25" s="33"/>
      <c r="AF25" s="33"/>
      <c r="AG25" s="33"/>
      <c r="AH25" s="33"/>
      <c r="AI25" s="33"/>
    </row>
    <row r="26" spans="1:35" ht="15.75" thickBot="1" x14ac:dyDescent="0.3">
      <c r="A26" s="25" t="s">
        <v>68</v>
      </c>
      <c r="B26" s="210"/>
      <c r="C26" s="6">
        <f>(C24-C22)/C22*100</f>
        <v>16.366834064373958</v>
      </c>
      <c r="D26" s="6">
        <f t="shared" ref="D26:Q26" si="4">(D24-D22)/D22*100</f>
        <v>4.8819719167065099</v>
      </c>
      <c r="E26" s="6">
        <f t="shared" si="4"/>
        <v>135.36404160475482</v>
      </c>
      <c r="F26" s="6">
        <f t="shared" si="4"/>
        <v>14.650420655642584</v>
      </c>
      <c r="G26" s="6"/>
      <c r="H26" s="6"/>
      <c r="I26" s="6">
        <f t="shared" si="4"/>
        <v>9.9858831073789229</v>
      </c>
      <c r="J26" s="6">
        <f t="shared" si="4"/>
        <v>-4.9408358821575726</v>
      </c>
      <c r="K26" s="6">
        <f t="shared" si="4"/>
        <v>13.389128529447142</v>
      </c>
      <c r="L26" s="6">
        <f t="shared" si="4"/>
        <v>-15.430201931518866</v>
      </c>
      <c r="M26" s="6">
        <f t="shared" si="4"/>
        <v>-26.223912099299756</v>
      </c>
      <c r="N26" s="6">
        <f t="shared" si="4"/>
        <v>33.925156467315709</v>
      </c>
      <c r="O26" s="6">
        <f t="shared" si="4"/>
        <v>-4.3203650109823926</v>
      </c>
      <c r="P26" s="6">
        <f t="shared" si="4"/>
        <v>-13.447842480100533</v>
      </c>
      <c r="Q26" s="6">
        <f t="shared" si="4"/>
        <v>135.35238472586798</v>
      </c>
      <c r="R26" s="33"/>
      <c r="S26" s="33"/>
      <c r="T26" s="33"/>
      <c r="U26" s="33"/>
      <c r="V26" s="33"/>
      <c r="W26" s="33"/>
      <c r="X26" s="33"/>
      <c r="Y26" s="33"/>
      <c r="Z26" s="33"/>
      <c r="AA26" s="33"/>
      <c r="AB26" s="33"/>
      <c r="AC26" s="33"/>
      <c r="AD26" s="33"/>
      <c r="AE26" s="33"/>
      <c r="AF26" s="33"/>
      <c r="AG26" s="33"/>
      <c r="AH26" s="33"/>
      <c r="AI26" s="33"/>
    </row>
    <row r="27" spans="1:35" x14ac:dyDescent="0.25">
      <c r="A27" s="22" t="s">
        <v>10</v>
      </c>
      <c r="B27" s="208" t="s">
        <v>94</v>
      </c>
      <c r="C27" s="19">
        <v>2.867</v>
      </c>
      <c r="D27" s="19">
        <v>2.7989999999999999</v>
      </c>
      <c r="E27" s="19">
        <v>2.2372000000000001</v>
      </c>
      <c r="F27" s="19">
        <v>1.8822000000000001</v>
      </c>
      <c r="G27" s="19">
        <v>2.3717999999999999</v>
      </c>
      <c r="H27" s="37">
        <v>15.869199999999999</v>
      </c>
      <c r="I27">
        <v>28.67</v>
      </c>
      <c r="J27" s="1">
        <v>0</v>
      </c>
      <c r="K27">
        <v>2.0869</v>
      </c>
      <c r="L27">
        <v>3.6472000000000002</v>
      </c>
      <c r="M27">
        <v>13.822800000000001</v>
      </c>
      <c r="N27">
        <v>8.4330999999999996</v>
      </c>
      <c r="O27">
        <v>9.4426000000000005</v>
      </c>
      <c r="P27">
        <v>9.3789999999999996</v>
      </c>
      <c r="Q27" s="59">
        <v>22.3719</v>
      </c>
      <c r="R27" s="33"/>
      <c r="S27" s="33"/>
      <c r="T27" s="33"/>
      <c r="U27" s="33"/>
      <c r="V27" s="33"/>
      <c r="W27" s="33"/>
      <c r="X27" s="33"/>
      <c r="Y27" s="33"/>
      <c r="Z27" s="33"/>
      <c r="AA27" s="33"/>
      <c r="AB27" s="33"/>
      <c r="AC27" s="33"/>
      <c r="AD27" s="33"/>
      <c r="AE27" s="33"/>
      <c r="AF27" s="33"/>
      <c r="AG27" s="33"/>
      <c r="AH27" s="33"/>
      <c r="AI27" s="33"/>
    </row>
    <row r="28" spans="1:35" x14ac:dyDescent="0.25">
      <c r="A28" s="23" t="s">
        <v>66</v>
      </c>
      <c r="B28" s="209"/>
      <c r="C28" s="2"/>
      <c r="D28" s="2"/>
      <c r="E28" s="2"/>
      <c r="F28" s="2"/>
      <c r="G28" s="2"/>
      <c r="H28" s="11"/>
      <c r="J28" s="29">
        <v>0</v>
      </c>
      <c r="K28" s="19">
        <v>7.2790999999999997</v>
      </c>
      <c r="L28" s="19">
        <v>12.7211</v>
      </c>
      <c r="M28" s="19">
        <v>48.2134</v>
      </c>
      <c r="N28" s="19">
        <v>29.4145</v>
      </c>
      <c r="O28" s="19">
        <v>42.2074</v>
      </c>
      <c r="P28" s="19">
        <v>41.923400000000001</v>
      </c>
      <c r="Q28" s="9"/>
      <c r="R28" s="33"/>
      <c r="S28" s="33"/>
      <c r="T28" s="33"/>
      <c r="U28" s="33"/>
      <c r="V28" s="33"/>
      <c r="W28" s="33"/>
      <c r="X28" s="33"/>
      <c r="Y28" s="33"/>
      <c r="Z28" s="33"/>
      <c r="AA28" s="33"/>
      <c r="AB28" s="33"/>
      <c r="AC28" s="33"/>
      <c r="AD28" s="33"/>
      <c r="AE28" s="33"/>
      <c r="AF28" s="33"/>
      <c r="AG28" s="33"/>
      <c r="AH28" s="33"/>
      <c r="AI28" s="33"/>
    </row>
    <row r="29" spans="1:35" x14ac:dyDescent="0.25">
      <c r="A29" s="22" t="s">
        <v>17</v>
      </c>
      <c r="B29" s="209"/>
      <c r="C29" s="19">
        <v>2.9982000000000002</v>
      </c>
      <c r="D29" s="19">
        <v>2.9552999999999998</v>
      </c>
      <c r="E29" s="19">
        <v>2.5198</v>
      </c>
      <c r="F29" s="19">
        <v>2.2063000000000001</v>
      </c>
      <c r="G29" s="19">
        <v>1.4316</v>
      </c>
      <c r="H29" s="37">
        <v>12.4419</v>
      </c>
      <c r="I29">
        <v>30.043099999999999</v>
      </c>
      <c r="J29" s="1">
        <v>0</v>
      </c>
      <c r="K29">
        <v>1.2708999999999999</v>
      </c>
      <c r="L29">
        <v>0.30919999999999997</v>
      </c>
      <c r="M29">
        <v>20.067900000000002</v>
      </c>
      <c r="N29">
        <v>7.9050000000000002</v>
      </c>
      <c r="O29">
        <v>16.801500000000001</v>
      </c>
      <c r="P29">
        <v>5.2613000000000003</v>
      </c>
      <c r="Q29" s="9">
        <v>25.197900000000001</v>
      </c>
      <c r="R29" s="33"/>
      <c r="S29" s="33"/>
      <c r="T29" s="33"/>
      <c r="U29" s="33"/>
      <c r="V29" s="33"/>
      <c r="W29" s="33"/>
      <c r="X29" s="33"/>
      <c r="Y29" s="33"/>
      <c r="Z29" s="33"/>
      <c r="AA29" s="33"/>
      <c r="AB29" s="33"/>
      <c r="AC29" s="33"/>
      <c r="AD29" s="33"/>
      <c r="AE29" s="33"/>
      <c r="AF29" s="33"/>
      <c r="AG29" s="33"/>
      <c r="AH29" s="33"/>
      <c r="AI29" s="33"/>
    </row>
    <row r="30" spans="1:35" x14ac:dyDescent="0.25">
      <c r="A30" s="24" t="s">
        <v>67</v>
      </c>
      <c r="B30" s="209"/>
      <c r="C30" s="2"/>
      <c r="D30" s="2"/>
      <c r="E30" s="2"/>
      <c r="F30" s="2"/>
      <c r="G30" s="2"/>
      <c r="H30" s="11"/>
      <c r="J30" s="29">
        <v>0</v>
      </c>
      <c r="K30" s="19">
        <v>4.2302</v>
      </c>
      <c r="L30" s="19">
        <v>1.0290999999999999</v>
      </c>
      <c r="M30" s="19">
        <v>66.796899999999994</v>
      </c>
      <c r="N30" s="19">
        <v>26.312100000000001</v>
      </c>
      <c r="O30" s="19">
        <v>66.678100000000001</v>
      </c>
      <c r="P30" s="19">
        <v>20.88</v>
      </c>
      <c r="Q30" s="9"/>
      <c r="R30" s="33"/>
      <c r="S30" s="33"/>
      <c r="T30" s="33"/>
      <c r="U30" s="33"/>
      <c r="V30" s="33"/>
      <c r="W30" s="33"/>
      <c r="X30" s="33"/>
      <c r="Y30" s="33"/>
      <c r="Z30" s="33"/>
      <c r="AA30" s="33"/>
      <c r="AB30" s="33"/>
      <c r="AC30" s="33"/>
      <c r="AD30" s="33"/>
      <c r="AE30" s="33"/>
      <c r="AF30" s="33"/>
      <c r="AG30" s="33"/>
      <c r="AH30" s="33"/>
      <c r="AI30" s="33"/>
    </row>
    <row r="31" spans="1:35" ht="15.75" thickBot="1" x14ac:dyDescent="0.3">
      <c r="A31" s="25" t="s">
        <v>68</v>
      </c>
      <c r="B31" s="210"/>
      <c r="C31" s="6">
        <f>(C29-C27)/C27*100</f>
        <v>4.5762120683641507</v>
      </c>
      <c r="D31" s="6">
        <f t="shared" ref="D31:Q31" si="5">(D29-D27)/D27*100</f>
        <v>5.5841371918542295</v>
      </c>
      <c r="E31" s="6">
        <f t="shared" si="5"/>
        <v>12.631861255140354</v>
      </c>
      <c r="F31" s="6">
        <f t="shared" si="5"/>
        <v>17.219211560939328</v>
      </c>
      <c r="G31" s="6"/>
      <c r="H31" s="6"/>
      <c r="I31" s="6">
        <f t="shared" si="5"/>
        <v>4.7893268224624945</v>
      </c>
      <c r="J31" s="6"/>
      <c r="K31" s="6">
        <f t="shared" si="5"/>
        <v>-39.101058987014234</v>
      </c>
      <c r="L31" s="6">
        <f t="shared" si="5"/>
        <v>-91.522263654310152</v>
      </c>
      <c r="M31" s="6">
        <f t="shared" si="5"/>
        <v>45.179703099227368</v>
      </c>
      <c r="N31" s="6">
        <f t="shared" si="5"/>
        <v>-6.2622285992102471</v>
      </c>
      <c r="O31" s="6">
        <f t="shared" si="5"/>
        <v>77.93298455933747</v>
      </c>
      <c r="P31" s="6">
        <f t="shared" si="5"/>
        <v>-43.903401215481388</v>
      </c>
      <c r="Q31" s="6">
        <f t="shared" si="5"/>
        <v>12.631917718209005</v>
      </c>
      <c r="R31" s="33"/>
      <c r="S31" s="33"/>
      <c r="T31" s="33"/>
      <c r="U31" s="33"/>
      <c r="V31" s="33"/>
      <c r="W31" s="33"/>
      <c r="X31" s="33"/>
      <c r="Y31" s="33"/>
      <c r="Z31" s="33"/>
      <c r="AA31" s="33"/>
      <c r="AB31" s="33"/>
      <c r="AC31" s="33"/>
      <c r="AD31" s="33"/>
      <c r="AE31" s="33"/>
      <c r="AF31" s="33"/>
      <c r="AG31" s="33"/>
      <c r="AH31" s="33"/>
      <c r="AI31" s="33"/>
    </row>
    <row r="32" spans="1:35" x14ac:dyDescent="0.25">
      <c r="A32" s="22" t="s">
        <v>11</v>
      </c>
      <c r="B32" s="217" t="s">
        <v>95</v>
      </c>
      <c r="C32" s="19">
        <v>2.0813000000000001</v>
      </c>
      <c r="D32" s="19">
        <v>2.8936999999999999</v>
      </c>
      <c r="E32" s="19">
        <v>2.3584000000000001</v>
      </c>
      <c r="F32" s="19">
        <v>2.4133</v>
      </c>
      <c r="G32" s="21">
        <v>-39.030999999999999</v>
      </c>
      <c r="H32" s="37">
        <v>-2.3298000000000001</v>
      </c>
      <c r="I32">
        <v>38.082000000000001</v>
      </c>
      <c r="J32">
        <v>17.2685</v>
      </c>
      <c r="K32">
        <v>5.5462999999999996</v>
      </c>
      <c r="L32" s="1">
        <v>0</v>
      </c>
      <c r="M32">
        <v>3.1053999999999999</v>
      </c>
      <c r="N32">
        <v>20.285399999999999</v>
      </c>
      <c r="O32">
        <v>7.3202999999999996</v>
      </c>
      <c r="P32">
        <v>16.812799999999999</v>
      </c>
      <c r="Q32" s="9">
        <v>23.583600000000001</v>
      </c>
      <c r="R32" s="33"/>
      <c r="S32" s="33"/>
      <c r="T32" s="33"/>
      <c r="U32" s="33"/>
      <c r="V32" s="33"/>
      <c r="W32" s="33"/>
      <c r="X32" s="33"/>
      <c r="Y32" s="33"/>
      <c r="Z32" s="33"/>
      <c r="AA32" s="33"/>
      <c r="AB32" s="33"/>
      <c r="AC32" s="33"/>
      <c r="AD32" s="33"/>
      <c r="AE32" s="33"/>
      <c r="AF32" s="33"/>
      <c r="AG32" s="33"/>
      <c r="AH32" s="33"/>
      <c r="AI32" s="33"/>
    </row>
    <row r="33" spans="1:35" x14ac:dyDescent="0.25">
      <c r="A33" s="23" t="s">
        <v>66</v>
      </c>
      <c r="B33" s="217"/>
      <c r="J33" s="19">
        <v>45.345700000000001</v>
      </c>
      <c r="K33" s="19">
        <v>14.5642</v>
      </c>
      <c r="L33" s="29">
        <v>0</v>
      </c>
      <c r="M33" s="19">
        <v>8.1546000000000003</v>
      </c>
      <c r="N33" s="19">
        <v>53.267600000000002</v>
      </c>
      <c r="O33" s="19">
        <v>31.0396</v>
      </c>
      <c r="P33" s="19">
        <v>71.290199999999999</v>
      </c>
      <c r="Q33" s="9"/>
      <c r="R33" s="33"/>
      <c r="S33" s="33"/>
      <c r="T33" s="33"/>
      <c r="U33" s="33"/>
      <c r="V33" s="33"/>
      <c r="W33" s="33"/>
      <c r="X33" s="33"/>
      <c r="Y33" s="33"/>
      <c r="Z33" s="33"/>
      <c r="AA33" s="33"/>
      <c r="AB33" s="33"/>
      <c r="AC33" s="33"/>
      <c r="AD33" s="33"/>
      <c r="AE33" s="33"/>
      <c r="AF33" s="33"/>
      <c r="AG33" s="33"/>
      <c r="AH33" s="33"/>
      <c r="AI33" s="33"/>
    </row>
    <row r="34" spans="1:35" x14ac:dyDescent="0.25">
      <c r="A34" s="22" t="s">
        <v>18</v>
      </c>
      <c r="B34" s="217"/>
      <c r="C34" s="19">
        <v>2.1597</v>
      </c>
      <c r="D34" s="19">
        <v>3.5348000000000002</v>
      </c>
      <c r="E34" s="19">
        <v>3.0613000000000001</v>
      </c>
      <c r="F34" s="19">
        <v>3.0251999999999999</v>
      </c>
      <c r="G34" s="21">
        <v>-63.6678</v>
      </c>
      <c r="H34" s="37">
        <v>1.1794</v>
      </c>
      <c r="I34">
        <v>41.871499999999997</v>
      </c>
      <c r="J34">
        <v>20.2742</v>
      </c>
      <c r="K34">
        <v>5.4162999999999997</v>
      </c>
      <c r="L34" s="1">
        <v>0</v>
      </c>
      <c r="M34">
        <v>9.3501999999999992</v>
      </c>
      <c r="N34">
        <v>20.581199999999999</v>
      </c>
      <c r="O34">
        <v>12.6228</v>
      </c>
      <c r="P34">
        <v>17.629300000000001</v>
      </c>
      <c r="Q34" s="9">
        <v>30.613099999999999</v>
      </c>
      <c r="R34" s="33"/>
      <c r="S34" s="33"/>
      <c r="T34" s="33"/>
      <c r="U34" s="33"/>
      <c r="V34" s="33"/>
      <c r="W34" s="33"/>
      <c r="X34" s="33"/>
      <c r="Y34" s="33"/>
      <c r="Z34" s="33"/>
      <c r="AA34" s="33"/>
      <c r="AB34" s="33"/>
      <c r="AC34" s="33"/>
      <c r="AD34" s="33"/>
      <c r="AE34" s="33"/>
      <c r="AF34" s="33"/>
      <c r="AG34" s="33"/>
      <c r="AH34" s="33"/>
      <c r="AI34" s="33"/>
    </row>
    <row r="35" spans="1:35" x14ac:dyDescent="0.25">
      <c r="A35" s="24" t="s">
        <v>67</v>
      </c>
      <c r="B35" s="217"/>
      <c r="C35" s="2"/>
      <c r="D35" s="2"/>
      <c r="E35" s="2"/>
      <c r="F35" s="2"/>
      <c r="G35" s="2"/>
      <c r="H35" s="11"/>
      <c r="J35" s="19">
        <v>48.420200000000001</v>
      </c>
      <c r="K35" s="19">
        <v>12.935499999999999</v>
      </c>
      <c r="L35" s="29">
        <v>0</v>
      </c>
      <c r="M35" s="19">
        <v>22.3308</v>
      </c>
      <c r="N35" s="19">
        <v>49.153300000000002</v>
      </c>
      <c r="O35" s="19">
        <v>41.233400000000003</v>
      </c>
      <c r="P35" s="19">
        <v>57.587299999999999</v>
      </c>
      <c r="Q35" s="9"/>
      <c r="R35" s="33"/>
      <c r="S35" s="33"/>
      <c r="T35" s="33"/>
      <c r="U35" s="33"/>
      <c r="V35" s="33"/>
      <c r="W35" s="33"/>
      <c r="X35" s="33"/>
      <c r="Y35" s="33"/>
      <c r="Z35" s="33"/>
      <c r="AA35" s="33"/>
      <c r="AB35" s="33"/>
      <c r="AC35" s="33"/>
      <c r="AD35" s="33"/>
      <c r="AE35" s="33"/>
      <c r="AF35" s="33"/>
      <c r="AG35" s="33"/>
      <c r="AH35" s="33"/>
      <c r="AI35" s="33"/>
    </row>
    <row r="36" spans="1:35" ht="15.75" thickBot="1" x14ac:dyDescent="0.3">
      <c r="A36" s="25" t="s">
        <v>68</v>
      </c>
      <c r="B36" s="218"/>
      <c r="C36" s="6">
        <f>(C34-C32)/C32*100</f>
        <v>3.7668764714361118</v>
      </c>
      <c r="D36" s="6">
        <f t="shared" ref="D36:Q36" si="6">(D34-D32)/D32*100</f>
        <v>22.155026436741895</v>
      </c>
      <c r="E36" s="6">
        <f t="shared" si="6"/>
        <v>29.804104477611943</v>
      </c>
      <c r="F36" s="6">
        <f t="shared" si="6"/>
        <v>25.355322587328548</v>
      </c>
      <c r="G36" s="6"/>
      <c r="H36" s="6"/>
      <c r="I36" s="6">
        <f t="shared" si="6"/>
        <v>9.9508954361640587</v>
      </c>
      <c r="J36" s="6">
        <f t="shared" si="6"/>
        <v>17.405680864000932</v>
      </c>
      <c r="K36" s="6">
        <f t="shared" si="6"/>
        <v>-2.3439049456394336</v>
      </c>
      <c r="L36" s="6"/>
      <c r="M36" s="6">
        <f t="shared" si="6"/>
        <v>201.09486700586078</v>
      </c>
      <c r="N36" s="6">
        <f t="shared" si="6"/>
        <v>1.4581916057854412</v>
      </c>
      <c r="O36" s="6">
        <f t="shared" si="6"/>
        <v>72.435555919839359</v>
      </c>
      <c r="P36" s="6">
        <f t="shared" si="6"/>
        <v>4.8564189189189273</v>
      </c>
      <c r="Q36" s="6">
        <f t="shared" si="6"/>
        <v>29.80673010057836</v>
      </c>
      <c r="R36" s="33"/>
      <c r="S36" s="33"/>
      <c r="T36" s="33"/>
      <c r="U36" s="33"/>
      <c r="V36" s="33"/>
      <c r="W36" s="33"/>
      <c r="X36" s="33"/>
      <c r="Y36" s="33"/>
      <c r="Z36" s="33"/>
      <c r="AA36" s="33"/>
      <c r="AB36" s="33"/>
      <c r="AC36" s="33"/>
      <c r="AD36" s="33"/>
      <c r="AE36" s="33"/>
      <c r="AF36" s="33"/>
      <c r="AG36" s="33"/>
      <c r="AH36" s="33"/>
      <c r="AI36" s="33"/>
    </row>
    <row r="37" spans="1:35" x14ac:dyDescent="0.25">
      <c r="A37" s="50" t="s">
        <v>8</v>
      </c>
      <c r="B37" s="208" t="s">
        <v>96</v>
      </c>
      <c r="C37" s="19">
        <v>2.6804000000000001</v>
      </c>
      <c r="D37" s="19">
        <v>5.2622999999999998</v>
      </c>
      <c r="E37" s="19">
        <v>3.8765000000000001</v>
      </c>
      <c r="F37" s="19">
        <v>3.7320000000000002</v>
      </c>
      <c r="G37" s="21">
        <v>-96.322800000000001</v>
      </c>
      <c r="H37" s="37">
        <v>3.7275999999999998</v>
      </c>
      <c r="I37">
        <v>54.444499999999998</v>
      </c>
      <c r="J37">
        <v>27.6402</v>
      </c>
      <c r="K37">
        <v>11.0441</v>
      </c>
      <c r="L37">
        <v>0</v>
      </c>
      <c r="M37">
        <v>14.0274</v>
      </c>
      <c r="N37">
        <v>27.551600000000001</v>
      </c>
      <c r="O37">
        <v>26.003599999999999</v>
      </c>
      <c r="P37">
        <v>11.316800000000001</v>
      </c>
      <c r="Q37" s="9">
        <v>38.7654</v>
      </c>
      <c r="R37" s="33"/>
      <c r="S37" s="33"/>
      <c r="T37" s="33"/>
      <c r="U37" s="33"/>
      <c r="V37" s="33"/>
      <c r="W37" s="33"/>
      <c r="X37" s="33"/>
      <c r="Y37" s="33"/>
      <c r="Z37" s="33"/>
      <c r="AA37" s="33"/>
      <c r="AB37" s="33"/>
      <c r="AC37" s="33"/>
      <c r="AD37" s="33"/>
      <c r="AE37" s="33"/>
      <c r="AF37" s="33"/>
      <c r="AG37" s="33"/>
      <c r="AH37" s="33"/>
      <c r="AI37" s="33"/>
    </row>
    <row r="38" spans="1:35" x14ac:dyDescent="0.25">
      <c r="A38" s="51" t="s">
        <v>66</v>
      </c>
      <c r="B38" s="209"/>
      <c r="C38" s="2"/>
      <c r="D38" s="2"/>
      <c r="E38" s="2"/>
      <c r="F38" s="2"/>
      <c r="G38" s="2"/>
      <c r="H38" s="11"/>
      <c r="J38" s="19"/>
      <c r="K38" s="19"/>
      <c r="L38" s="19"/>
      <c r="M38" s="19"/>
      <c r="N38" s="19"/>
      <c r="O38" s="19"/>
      <c r="P38" s="19"/>
      <c r="Q38" s="9"/>
      <c r="R38" s="33"/>
      <c r="S38" s="33"/>
      <c r="T38" s="33"/>
      <c r="U38" s="33"/>
      <c r="V38" s="33"/>
      <c r="W38" s="33"/>
      <c r="X38" s="33"/>
      <c r="Y38" s="33"/>
      <c r="Z38" s="33"/>
      <c r="AA38" s="33"/>
      <c r="AB38" s="33"/>
      <c r="AC38" s="33"/>
      <c r="AD38" s="33"/>
      <c r="AE38" s="33"/>
      <c r="AF38" s="33"/>
      <c r="AG38" s="33"/>
      <c r="AH38" s="33"/>
      <c r="AI38" s="33"/>
    </row>
    <row r="39" spans="1:35" ht="26.25" customHeight="1" x14ac:dyDescent="0.25">
      <c r="A39" s="50" t="s">
        <v>15</v>
      </c>
      <c r="B39" s="209"/>
      <c r="C39" s="19">
        <v>4.1505999999999998</v>
      </c>
      <c r="D39" s="19">
        <v>2.9847000000000001</v>
      </c>
      <c r="E39" s="19">
        <v>1.89</v>
      </c>
      <c r="F39" s="19">
        <v>1.8887</v>
      </c>
      <c r="G39" s="20">
        <v>28.089400000000001</v>
      </c>
      <c r="H39" s="37">
        <v>6.9000000000000006E-2</v>
      </c>
      <c r="I39">
        <v>57.023899999999998</v>
      </c>
      <c r="J39">
        <v>15.517899999999999</v>
      </c>
      <c r="K39">
        <v>6.1231</v>
      </c>
      <c r="L39">
        <v>5.2385999999999999</v>
      </c>
      <c r="M39">
        <v>16.776599999999998</v>
      </c>
      <c r="N39">
        <v>1.7089000000000001</v>
      </c>
      <c r="O39">
        <v>11.837999999999999</v>
      </c>
      <c r="P39">
        <v>7.0492999999999997</v>
      </c>
      <c r="Q39" s="9">
        <v>18.900300000000001</v>
      </c>
      <c r="R39" s="33"/>
      <c r="S39" s="33"/>
      <c r="T39" s="33"/>
      <c r="U39" s="33"/>
      <c r="V39" s="33"/>
      <c r="W39" s="33"/>
      <c r="X39" s="33"/>
      <c r="Y39" s="33"/>
      <c r="Z39" s="33"/>
      <c r="AA39" s="33"/>
      <c r="AB39" s="33"/>
      <c r="AC39" s="33"/>
      <c r="AD39" s="33"/>
      <c r="AE39" s="33"/>
      <c r="AF39" s="33"/>
      <c r="AG39" s="33"/>
      <c r="AH39" s="33"/>
      <c r="AI39" s="33"/>
    </row>
    <row r="40" spans="1:35" ht="24.75" customHeight="1" x14ac:dyDescent="0.25">
      <c r="A40" s="52" t="s">
        <v>67</v>
      </c>
      <c r="B40" s="209"/>
      <c r="C40" s="2"/>
      <c r="D40" s="2"/>
      <c r="E40" s="2"/>
      <c r="F40" s="2"/>
      <c r="G40" s="2"/>
      <c r="H40" s="11"/>
      <c r="J40" s="19"/>
      <c r="K40" s="19"/>
      <c r="L40" s="19"/>
      <c r="M40" s="19"/>
      <c r="N40" s="19"/>
      <c r="O40" s="19"/>
      <c r="P40" s="19"/>
      <c r="Q40" s="9"/>
      <c r="R40" s="33"/>
      <c r="S40" s="33"/>
      <c r="T40" s="33"/>
      <c r="U40" s="33"/>
      <c r="V40" s="33"/>
      <c r="W40" s="33"/>
      <c r="X40" s="33"/>
      <c r="Y40" s="33"/>
      <c r="Z40" s="33"/>
      <c r="AA40" s="33"/>
      <c r="AB40" s="33"/>
      <c r="AC40" s="33"/>
      <c r="AD40" s="33"/>
      <c r="AE40" s="33"/>
      <c r="AF40" s="33"/>
      <c r="AG40" s="33"/>
      <c r="AH40" s="33"/>
      <c r="AI40" s="33"/>
    </row>
    <row r="41" spans="1:35" ht="25.5" customHeight="1" thickBot="1" x14ac:dyDescent="0.3">
      <c r="A41" s="53" t="s">
        <v>68</v>
      </c>
      <c r="B41" s="210"/>
      <c r="C41" s="6">
        <f>(C39-C37)/C37*100</f>
        <v>54.850022384718692</v>
      </c>
      <c r="D41" s="6">
        <f t="shared" ref="D41:Q41" si="7">(D39-D37)/D37*100</f>
        <v>-43.281454877144974</v>
      </c>
      <c r="E41" s="6">
        <f t="shared" si="7"/>
        <v>-51.244679478911394</v>
      </c>
      <c r="F41" s="6">
        <f t="shared" si="7"/>
        <v>-49.39174705251876</v>
      </c>
      <c r="G41" s="6"/>
      <c r="H41" s="6"/>
      <c r="I41" s="6">
        <f t="shared" si="7"/>
        <v>4.7376686350320041</v>
      </c>
      <c r="J41" s="6">
        <f t="shared" si="7"/>
        <v>-43.857497413188042</v>
      </c>
      <c r="K41" s="6">
        <f t="shared" si="7"/>
        <v>-44.557727655490268</v>
      </c>
      <c r="L41" s="6"/>
      <c r="M41" s="6">
        <f t="shared" si="7"/>
        <v>19.598785234612244</v>
      </c>
      <c r="N41" s="6">
        <f t="shared" si="7"/>
        <v>-93.797456409065177</v>
      </c>
      <c r="O41" s="6">
        <f t="shared" si="7"/>
        <v>-54.475534156809061</v>
      </c>
      <c r="P41" s="6">
        <f t="shared" si="7"/>
        <v>-37.70942315849004</v>
      </c>
      <c r="Q41" s="6">
        <f t="shared" si="7"/>
        <v>-51.244408673714183</v>
      </c>
      <c r="R41" s="33"/>
      <c r="S41" s="33"/>
      <c r="T41" s="33"/>
      <c r="U41" s="33"/>
      <c r="V41" s="33"/>
      <c r="W41" s="33"/>
      <c r="X41" s="33"/>
      <c r="Y41" s="33"/>
      <c r="Z41" s="33"/>
      <c r="AA41" s="33"/>
      <c r="AB41" s="33"/>
      <c r="AC41" s="33"/>
      <c r="AD41" s="33"/>
      <c r="AE41" s="33"/>
      <c r="AF41" s="33"/>
      <c r="AG41" s="33"/>
      <c r="AH41" s="33"/>
      <c r="AI41" s="33"/>
    </row>
    <row r="42" spans="1:35" ht="34.5" customHeight="1" x14ac:dyDescent="0.25"/>
    <row r="43" spans="1:35" ht="36" customHeight="1" x14ac:dyDescent="0.25"/>
    <row r="44" spans="1:35" ht="30.75" thickBot="1" x14ac:dyDescent="0.3">
      <c r="B44" s="33"/>
      <c r="C44" s="42" t="s">
        <v>49</v>
      </c>
      <c r="D44" s="42" t="s">
        <v>50</v>
      </c>
      <c r="E44" s="42" t="s">
        <v>51</v>
      </c>
      <c r="F44" s="42" t="s">
        <v>52</v>
      </c>
      <c r="G44" s="42" t="s">
        <v>53</v>
      </c>
      <c r="H44" s="42" t="s">
        <v>54</v>
      </c>
      <c r="I44" s="33"/>
    </row>
    <row r="45" spans="1:35" ht="15.75" thickTop="1" x14ac:dyDescent="0.25">
      <c r="B45" t="s">
        <v>82</v>
      </c>
      <c r="C45" s="2">
        <f t="shared" ref="C45:H45" si="8">AVERAGE(C7,C12,C17,C22,C27,C32)</f>
        <v>3.0000333333333331</v>
      </c>
      <c r="D45" s="2">
        <f t="shared" si="8"/>
        <v>3.1876333333333329</v>
      </c>
      <c r="E45" s="2">
        <f t="shared" si="8"/>
        <v>1.7427000000000001</v>
      </c>
      <c r="F45" s="2">
        <f t="shared" si="8"/>
        <v>1.6412000000000002</v>
      </c>
      <c r="G45" s="2">
        <f t="shared" si="8"/>
        <v>-5.4879999999999995</v>
      </c>
      <c r="H45" s="2">
        <f t="shared" si="8"/>
        <v>-3.301299999999999</v>
      </c>
    </row>
    <row r="46" spans="1:35" x14ac:dyDescent="0.25">
      <c r="B46" t="s">
        <v>83</v>
      </c>
      <c r="C46" s="2">
        <f t="shared" ref="C46:H46" si="9">AVERAGE(C34,C29,C24,C19,C14,C9)</f>
        <v>3.2085000000000004</v>
      </c>
      <c r="D46" s="2">
        <f t="shared" si="9"/>
        <v>3.5773166666666665</v>
      </c>
      <c r="E46" s="2">
        <f t="shared" si="9"/>
        <v>2.3027166666666665</v>
      </c>
      <c r="F46" s="2">
        <f t="shared" si="9"/>
        <v>2.1237500000000002</v>
      </c>
      <c r="G46" s="2">
        <f t="shared" si="9"/>
        <v>-15.883600000000001</v>
      </c>
      <c r="H46" s="2">
        <f t="shared" si="9"/>
        <v>8.879033333333334</v>
      </c>
    </row>
    <row r="47" spans="1:35" x14ac:dyDescent="0.25">
      <c r="B47" t="s">
        <v>112</v>
      </c>
      <c r="C47" s="2">
        <f>AVERAGE(C36,C31,C26,C21,C16,C11)</f>
        <v>6.8073998548594048</v>
      </c>
      <c r="D47" s="2">
        <f>AVERAGE(D36,D31,D26,D21,D16,D11)</f>
        <v>12.350993263527977</v>
      </c>
      <c r="E47" s="2">
        <f>AVERAGE(E36,E31,E26,E21,E16,E11)</f>
        <v>47.362022119506101</v>
      </c>
      <c r="F47" s="2">
        <f>AVERAGE(F36,F31,F26,F21,F16,F11)</f>
        <v>32.33491344563646</v>
      </c>
      <c r="G47" s="2"/>
      <c r="H47" s="2"/>
    </row>
    <row r="48" spans="1:35" x14ac:dyDescent="0.25">
      <c r="B48" t="s">
        <v>86</v>
      </c>
      <c r="C48">
        <f t="shared" ref="C48:H48" si="10">_xlfn.STDEV.P(C7,C12,C17,C22,C27,C32)</f>
        <v>0.95080967718162346</v>
      </c>
      <c r="D48">
        <f t="shared" si="10"/>
        <v>1.3168889609817365</v>
      </c>
      <c r="E48">
        <f t="shared" si="10"/>
        <v>0.85460852246316021</v>
      </c>
      <c r="F48">
        <f t="shared" si="10"/>
        <v>0.88630916351650846</v>
      </c>
      <c r="G48">
        <f t="shared" si="10"/>
        <v>29.469855751202221</v>
      </c>
      <c r="H48">
        <f t="shared" si="10"/>
        <v>32.151958040270785</v>
      </c>
    </row>
    <row r="49" spans="2:17" x14ac:dyDescent="0.25">
      <c r="B49" t="s">
        <v>87</v>
      </c>
      <c r="C49">
        <f t="shared" ref="C49:H49" si="11">_xlfn.STDEV.P(C9,C14,C19,C24,C29,C34)</f>
        <v>1.1389568531482361</v>
      </c>
      <c r="D49">
        <f t="shared" si="11"/>
        <v>1.4652387102638098</v>
      </c>
      <c r="E49">
        <f t="shared" si="11"/>
        <v>1.102936845300865</v>
      </c>
      <c r="F49">
        <f t="shared" si="11"/>
        <v>1.0263813565954256</v>
      </c>
      <c r="G49">
        <f t="shared" si="11"/>
        <v>47.87205800607142</v>
      </c>
      <c r="H49">
        <f t="shared" si="11"/>
        <v>5.1059655021248309</v>
      </c>
    </row>
    <row r="51" spans="2:17" ht="15.75" thickBot="1" x14ac:dyDescent="0.3">
      <c r="I51" s="42" t="s">
        <v>57</v>
      </c>
      <c r="J51" s="42" t="s">
        <v>58</v>
      </c>
      <c r="K51" s="42" t="s">
        <v>59</v>
      </c>
      <c r="L51" s="42" t="s">
        <v>60</v>
      </c>
      <c r="M51" s="42" t="s">
        <v>61</v>
      </c>
      <c r="N51" s="42" t="s">
        <v>62</v>
      </c>
      <c r="O51" s="42" t="s">
        <v>63</v>
      </c>
      <c r="P51" s="42" t="s">
        <v>64</v>
      </c>
      <c r="Q51" s="42" t="s">
        <v>65</v>
      </c>
    </row>
    <row r="52" spans="2:17" ht="15.75" thickTop="1" x14ac:dyDescent="0.25">
      <c r="D52" s="2"/>
      <c r="H52" s="44" t="s">
        <v>81</v>
      </c>
      <c r="I52">
        <f>AVERAGE(I7,I12,I17,I22,I27,I32)</f>
        <v>43.941000000000003</v>
      </c>
      <c r="J52">
        <f t="shared" ref="J52:Q52" si="12">AVERAGE(J7,J12,J17,J22,J27,J32)</f>
        <v>13.940466666666667</v>
      </c>
      <c r="K52">
        <f t="shared" si="12"/>
        <v>5.3999166666666669</v>
      </c>
      <c r="L52">
        <f t="shared" si="12"/>
        <v>4.1682499999999996</v>
      </c>
      <c r="M52">
        <f t="shared" si="12"/>
        <v>9.5135000000000005</v>
      </c>
      <c r="N52">
        <f t="shared" si="12"/>
        <v>12.794483333333332</v>
      </c>
      <c r="O52">
        <f t="shared" si="12"/>
        <v>10.4559</v>
      </c>
      <c r="P52">
        <f t="shared" si="12"/>
        <v>5.9560999999999993</v>
      </c>
      <c r="Q52">
        <f t="shared" si="12"/>
        <v>17.426850000000002</v>
      </c>
    </row>
    <row r="53" spans="2:17" x14ac:dyDescent="0.25">
      <c r="D53" s="2"/>
      <c r="H53" s="44" t="s">
        <v>84</v>
      </c>
      <c r="I53">
        <f>AVERAGE(I9,I14,I19,I24,I29,I34)</f>
        <v>46.213566666666658</v>
      </c>
      <c r="J53">
        <f t="shared" ref="J53:Q53" si="13">AVERAGE(J9,J14,J19,J24,J29,J34)</f>
        <v>14.118249999999998</v>
      </c>
      <c r="K53">
        <f t="shared" si="13"/>
        <v>5.2830833333333329</v>
      </c>
      <c r="L53">
        <f t="shared" si="13"/>
        <v>3.2907499999999996</v>
      </c>
      <c r="M53">
        <f t="shared" si="13"/>
        <v>12.032966666666667</v>
      </c>
      <c r="N53">
        <f t="shared" si="13"/>
        <v>15.166216666666665</v>
      </c>
      <c r="O53">
        <f t="shared" si="13"/>
        <v>15.441283333333333</v>
      </c>
      <c r="P53">
        <f t="shared" si="13"/>
        <v>5.7961666666666671</v>
      </c>
      <c r="Q53">
        <f t="shared" si="13"/>
        <v>23.027199999999997</v>
      </c>
    </row>
    <row r="54" spans="2:17" x14ac:dyDescent="0.25">
      <c r="H54" t="s">
        <v>89</v>
      </c>
      <c r="I54">
        <f>AVERAGE(I11,I16,I21,I26,I31,I36)</f>
        <v>5.508166586507091</v>
      </c>
      <c r="J54">
        <f t="shared" ref="J54:Q54" si="14">AVERAGE(J11,J16,J21,J26,J31,J36)</f>
        <v>-1.647655052248826</v>
      </c>
      <c r="K54">
        <f>AVERAGE(K11,K16,K26,K31,K36)</f>
        <v>-5.375818112659287</v>
      </c>
      <c r="L54">
        <f>AVERAGE(L11,L16,L21,L26,L36)</f>
        <v>-13.051586731949914</v>
      </c>
      <c r="M54">
        <f t="shared" si="14"/>
        <v>53.465587278789606</v>
      </c>
      <c r="N54">
        <f t="shared" si="14"/>
        <v>21.580395601745114</v>
      </c>
      <c r="O54">
        <f t="shared" si="14"/>
        <v>60.244285259298088</v>
      </c>
      <c r="P54">
        <f t="shared" si="14"/>
        <v>-8.1707679705636824</v>
      </c>
      <c r="Q54">
        <f t="shared" si="14"/>
        <v>47.361044611300606</v>
      </c>
    </row>
    <row r="56" spans="2:17" x14ac:dyDescent="0.25">
      <c r="H56" s="44" t="s">
        <v>85</v>
      </c>
      <c r="I56">
        <f>_xlfn.STDEV.P(I7,I12,I17,I22,I27,I32)</f>
        <v>15.626383600607433</v>
      </c>
      <c r="J56">
        <f t="shared" ref="J56:Q56" si="15">_xlfn.STDEV.P(J7,J12,J17,J22,J27,J32)</f>
        <v>8.9877630722122479</v>
      </c>
      <c r="K56">
        <f t="shared" si="15"/>
        <v>3.0381234583300847</v>
      </c>
      <c r="L56">
        <f t="shared" si="15"/>
        <v>2.6567521090923534</v>
      </c>
      <c r="M56">
        <f t="shared" si="15"/>
        <v>4.6829487889576571</v>
      </c>
      <c r="N56">
        <f t="shared" si="15"/>
        <v>7.433288987031399</v>
      </c>
      <c r="O56">
        <f t="shared" si="15"/>
        <v>4.8568147542053408</v>
      </c>
      <c r="P56">
        <f t="shared" si="15"/>
        <v>7.3083491765696769</v>
      </c>
      <c r="Q56">
        <f t="shared" si="15"/>
        <v>8.5459436277784171</v>
      </c>
    </row>
    <row r="57" spans="2:17" x14ac:dyDescent="0.25">
      <c r="H57" s="44" t="s">
        <v>88</v>
      </c>
      <c r="I57">
        <f>_xlfn.STDEV.P(I10,I14,I19,I24,I29,I34)</f>
        <v>17.72143370389653</v>
      </c>
      <c r="J57">
        <f t="shared" ref="J57:Q57" si="16">_xlfn.STDEV.P(J10,J14,J19,J24,J29,J34)</f>
        <v>9.6799554361347973</v>
      </c>
      <c r="K57">
        <f t="shared" si="16"/>
        <v>4.9757894746294626</v>
      </c>
      <c r="L57">
        <f t="shared" si="16"/>
        <v>4.6915770531406134</v>
      </c>
      <c r="M57">
        <f t="shared" si="16"/>
        <v>6.0285118934249988</v>
      </c>
      <c r="N57">
        <f t="shared" si="16"/>
        <v>8.2174439170583948</v>
      </c>
      <c r="O57">
        <f t="shared" si="16"/>
        <v>22.987932045997276</v>
      </c>
      <c r="P57">
        <f t="shared" si="16"/>
        <v>8.7879187983023357</v>
      </c>
      <c r="Q57">
        <f t="shared" si="16"/>
        <v>11.861114097250727</v>
      </c>
    </row>
  </sheetData>
  <mergeCells count="5">
    <mergeCell ref="B22:B26"/>
    <mergeCell ref="B27:B31"/>
    <mergeCell ref="B32:B36"/>
    <mergeCell ref="B37:B41"/>
    <mergeCell ref="B12:B16"/>
  </mergeCells>
  <conditionalFormatting sqref="I54:Q54">
    <cfRule type="colorScale" priority="9">
      <colorScale>
        <cfvo type="min"/>
        <cfvo type="percentile" val="50"/>
        <cfvo type="max"/>
        <color rgb="FFF8696B"/>
        <color rgb="FFFCFCFF"/>
        <color rgb="FF63BE7B"/>
      </colorScale>
    </cfRule>
  </conditionalFormatting>
  <conditionalFormatting sqref="C11:Q11 C16:Q16 C21:Q21 C26:Q26 C31:Q31 C36:Q36 C41:Q41">
    <cfRule type="colorScale" priority="1">
      <colorScale>
        <cfvo type="min"/>
        <cfvo type="percentile" val="50"/>
        <cfvo type="max"/>
        <color rgb="FFF8696B"/>
        <color rgb="FFFCFCFF"/>
        <color rgb="FF63BE7B"/>
      </colorScale>
    </cfRule>
  </conditionalFormatting>
  <pageMargins left="0.25" right="0.25" top="0.75" bottom="0.75" header="0.3" footer="0.3"/>
  <pageSetup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22"/>
  <sheetViews>
    <sheetView topLeftCell="A67" workbookViewId="0">
      <selection activeCell="C114" sqref="C114:Q114"/>
    </sheetView>
  </sheetViews>
  <sheetFormatPr defaultRowHeight="15" x14ac:dyDescent="0.25"/>
  <cols>
    <col min="1" max="1" width="32" customWidth="1"/>
    <col min="2" max="2" width="37.28515625" customWidth="1"/>
    <col min="3" max="4" width="11.85546875" customWidth="1"/>
    <col min="5" max="5" width="13.140625" customWidth="1"/>
    <col min="6" max="6" width="12.42578125" customWidth="1"/>
    <col min="7" max="7" width="14.42578125" customWidth="1"/>
    <col min="8" max="8" width="18.28515625" customWidth="1"/>
    <col min="9" max="9" width="11" customWidth="1"/>
    <col min="10" max="14" width="9.140625" customWidth="1"/>
    <col min="15" max="15" width="12" bestFit="1" customWidth="1"/>
  </cols>
  <sheetData>
    <row r="1" spans="1:37" ht="30.75" thickBot="1" x14ac:dyDescent="0.3">
      <c r="A1" s="30" t="s">
        <v>80</v>
      </c>
      <c r="B1" s="34" t="s">
        <v>55</v>
      </c>
      <c r="C1" s="42" t="s">
        <v>49</v>
      </c>
      <c r="D1" s="42" t="s">
        <v>50</v>
      </c>
      <c r="E1" s="42" t="s">
        <v>51</v>
      </c>
      <c r="F1" s="42" t="s">
        <v>52</v>
      </c>
      <c r="G1" s="42" t="s">
        <v>53</v>
      </c>
      <c r="H1" s="43" t="s">
        <v>54</v>
      </c>
      <c r="I1" s="42" t="s">
        <v>57</v>
      </c>
      <c r="J1" s="42" t="s">
        <v>58</v>
      </c>
      <c r="K1" s="42" t="s">
        <v>59</v>
      </c>
      <c r="L1" s="42" t="s">
        <v>60</v>
      </c>
      <c r="M1" s="42" t="s">
        <v>61</v>
      </c>
      <c r="N1" s="42" t="s">
        <v>62</v>
      </c>
      <c r="O1" s="42" t="s">
        <v>63</v>
      </c>
      <c r="P1" s="42" t="s">
        <v>64</v>
      </c>
      <c r="Q1" s="43" t="s">
        <v>65</v>
      </c>
      <c r="T1" s="85" t="s">
        <v>117</v>
      </c>
      <c r="U1" s="87" t="s">
        <v>118</v>
      </c>
      <c r="V1" s="87" t="s">
        <v>119</v>
      </c>
      <c r="W1" s="87" t="s">
        <v>120</v>
      </c>
      <c r="X1" s="87" t="s">
        <v>121</v>
      </c>
      <c r="Y1" s="87" t="s">
        <v>122</v>
      </c>
      <c r="Z1" s="87" t="s">
        <v>123</v>
      </c>
      <c r="AA1" s="87" t="s">
        <v>124</v>
      </c>
      <c r="AB1" s="86" t="s">
        <v>125</v>
      </c>
      <c r="AC1" s="87" t="s">
        <v>126</v>
      </c>
      <c r="AD1" s="87" t="s">
        <v>127</v>
      </c>
      <c r="AE1" s="87" t="s">
        <v>128</v>
      </c>
      <c r="AF1" s="87" t="s">
        <v>129</v>
      </c>
      <c r="AG1" s="87" t="s">
        <v>130</v>
      </c>
      <c r="AH1" s="87" t="s">
        <v>131</v>
      </c>
      <c r="AI1" s="87" t="s">
        <v>132</v>
      </c>
      <c r="AJ1" s="87" t="s">
        <v>133</v>
      </c>
      <c r="AK1" s="86" t="s">
        <v>134</v>
      </c>
    </row>
    <row r="2" spans="1:37" ht="15.75" thickTop="1" x14ac:dyDescent="0.25">
      <c r="A2" s="22" t="s">
        <v>0</v>
      </c>
      <c r="B2" s="35"/>
      <c r="C2" s="19">
        <v>0.82969999999999999</v>
      </c>
      <c r="D2" s="19">
        <v>0.80600000000000005</v>
      </c>
      <c r="E2" s="19">
        <v>0.69679999999999997</v>
      </c>
      <c r="F2" s="19">
        <v>0.63959999999999995</v>
      </c>
      <c r="G2" s="19">
        <v>2.8584999999999998</v>
      </c>
      <c r="H2" s="37">
        <v>8.2036999999999995</v>
      </c>
      <c r="I2">
        <v>29.1449</v>
      </c>
      <c r="J2">
        <v>20.8474</v>
      </c>
      <c r="K2">
        <v>2.2791000000000001</v>
      </c>
      <c r="L2">
        <v>1.7206999999999999</v>
      </c>
      <c r="M2">
        <v>1.8166</v>
      </c>
      <c r="N2">
        <v>2.2439</v>
      </c>
      <c r="O2">
        <v>4.9667000000000003</v>
      </c>
      <c r="P2">
        <v>1.4294</v>
      </c>
      <c r="Q2" s="9">
        <v>6.9678000000000004</v>
      </c>
      <c r="T2" s="54">
        <v>29.1449</v>
      </c>
      <c r="U2" s="33">
        <v>20.8474</v>
      </c>
      <c r="V2" s="33">
        <v>2.2791000000000001</v>
      </c>
      <c r="W2" s="33">
        <v>1.7206999999999999</v>
      </c>
      <c r="X2" s="33">
        <v>1.8166</v>
      </c>
      <c r="Y2" s="33">
        <v>2.2439</v>
      </c>
      <c r="Z2" s="33">
        <v>4.9667000000000003</v>
      </c>
      <c r="AA2" s="33">
        <v>1.4294</v>
      </c>
      <c r="AB2" s="9">
        <v>6.9678000000000004</v>
      </c>
      <c r="AC2" s="33">
        <v>27.2773</v>
      </c>
      <c r="AD2" s="33">
        <v>17.011099999999999</v>
      </c>
      <c r="AE2" s="33">
        <v>2.0478000000000001</v>
      </c>
      <c r="AF2" s="33">
        <v>1.7445999999999999</v>
      </c>
      <c r="AG2" s="33">
        <v>1.984</v>
      </c>
      <c r="AH2" s="33">
        <v>2.4096000000000002</v>
      </c>
      <c r="AI2" s="33">
        <v>3.4607000000000001</v>
      </c>
      <c r="AJ2" s="33">
        <v>1.3307</v>
      </c>
      <c r="AK2" s="9">
        <v>4.6631999999999998</v>
      </c>
    </row>
    <row r="3" spans="1:37" x14ac:dyDescent="0.25">
      <c r="A3" s="23" t="s">
        <v>66</v>
      </c>
      <c r="B3" s="35"/>
      <c r="H3" s="9"/>
      <c r="J3" s="19">
        <v>81.368700000000004</v>
      </c>
      <c r="K3" s="19">
        <v>8.1191999999999993</v>
      </c>
      <c r="L3" s="19">
        <v>6.1298000000000004</v>
      </c>
      <c r="M3" s="19">
        <v>1.4562999999999999</v>
      </c>
      <c r="N3" s="19">
        <v>3.4432</v>
      </c>
      <c r="O3" s="19">
        <v>71.281099999999995</v>
      </c>
      <c r="P3" s="19">
        <v>20.5151</v>
      </c>
      <c r="Q3" s="9"/>
      <c r="T3" s="54">
        <v>53.408499999999997</v>
      </c>
      <c r="U3" s="33">
        <v>12.086</v>
      </c>
      <c r="V3" s="33">
        <v>9.8523999999999994</v>
      </c>
      <c r="W3" s="33">
        <v>8.9441000000000006</v>
      </c>
      <c r="X3" s="33">
        <v>5.6482000000000001</v>
      </c>
      <c r="Y3" s="33">
        <v>7.8848000000000003</v>
      </c>
      <c r="Z3" s="33">
        <v>7.8643999999999998</v>
      </c>
      <c r="AA3" s="33">
        <v>9.9315999999999995</v>
      </c>
      <c r="AB3" s="9">
        <v>15.245200000000001</v>
      </c>
      <c r="AC3" s="33">
        <v>91.696100000000001</v>
      </c>
      <c r="AD3" s="33">
        <v>33.745399999999997</v>
      </c>
      <c r="AE3" s="33">
        <v>7.0313999999999997</v>
      </c>
      <c r="AF3" s="33">
        <v>8.4613999999999994</v>
      </c>
      <c r="AG3" s="33">
        <v>26.248000000000001</v>
      </c>
      <c r="AH3" s="33">
        <v>5.4954000000000001</v>
      </c>
      <c r="AI3" s="33">
        <v>33.352699999999999</v>
      </c>
      <c r="AJ3" s="33">
        <v>6.0784000000000002</v>
      </c>
      <c r="AK3" s="9">
        <v>38.217500000000001</v>
      </c>
    </row>
    <row r="4" spans="1:37" x14ac:dyDescent="0.25">
      <c r="A4" s="22" t="s">
        <v>1</v>
      </c>
      <c r="B4" s="35"/>
      <c r="C4" s="19">
        <v>1.0266</v>
      </c>
      <c r="D4" s="19">
        <v>0.81859999999999999</v>
      </c>
      <c r="E4" s="19">
        <v>0.46629999999999999</v>
      </c>
      <c r="F4" s="19">
        <v>0.47910000000000003</v>
      </c>
      <c r="G4" s="20">
        <v>20.262599999999999</v>
      </c>
      <c r="H4" s="37">
        <v>-2.7498</v>
      </c>
      <c r="I4">
        <v>27.2773</v>
      </c>
      <c r="J4">
        <v>17.011099999999999</v>
      </c>
      <c r="K4">
        <v>2.0478000000000001</v>
      </c>
      <c r="L4">
        <v>1.7445999999999999</v>
      </c>
      <c r="M4">
        <v>1.984</v>
      </c>
      <c r="N4">
        <v>2.4096000000000002</v>
      </c>
      <c r="O4">
        <v>3.4607000000000001</v>
      </c>
      <c r="P4">
        <v>1.3307</v>
      </c>
      <c r="Q4" s="9">
        <v>4.6631999999999998</v>
      </c>
      <c r="T4" s="54">
        <v>39.887700000000002</v>
      </c>
      <c r="U4" s="33">
        <v>18.8552</v>
      </c>
      <c r="V4" s="33">
        <v>2.3323</v>
      </c>
      <c r="W4" s="33">
        <v>2.2686000000000002</v>
      </c>
      <c r="X4" s="33">
        <v>7.1657999999999999</v>
      </c>
      <c r="Y4" s="33">
        <v>6.2732999999999999</v>
      </c>
      <c r="Z4" s="33">
        <v>7.5063000000000004</v>
      </c>
      <c r="AA4" s="33">
        <v>5.9686000000000003</v>
      </c>
      <c r="AB4" s="9">
        <v>15.184100000000001</v>
      </c>
      <c r="AC4" s="33">
        <v>41.942100000000003</v>
      </c>
      <c r="AD4" s="33">
        <v>13.703099999999999</v>
      </c>
      <c r="AE4" s="33">
        <v>2.8679000000000001</v>
      </c>
      <c r="AF4" s="33">
        <v>2.5158</v>
      </c>
      <c r="AG4" s="33">
        <v>5.0914999999999999</v>
      </c>
      <c r="AH4" s="33">
        <v>7.1932</v>
      </c>
      <c r="AI4" s="33">
        <v>11.0374</v>
      </c>
      <c r="AJ4" s="33">
        <v>5.5031999999999996</v>
      </c>
      <c r="AK4" s="9">
        <v>19.064499999999999</v>
      </c>
    </row>
    <row r="5" spans="1:37" x14ac:dyDescent="0.25">
      <c r="A5" s="24" t="s">
        <v>67</v>
      </c>
      <c r="B5" s="35"/>
      <c r="H5" s="9"/>
      <c r="J5" s="19">
        <v>71.530299999999997</v>
      </c>
      <c r="K5" s="19">
        <v>7.82</v>
      </c>
      <c r="L5" s="19">
        <v>5.9039000000000001</v>
      </c>
      <c r="M5" s="19">
        <v>6.2329999999999997</v>
      </c>
      <c r="N5" s="19">
        <v>7.6989999999999998</v>
      </c>
      <c r="O5" s="19">
        <v>71.281099999999995</v>
      </c>
      <c r="P5" s="19">
        <v>20.5151</v>
      </c>
      <c r="Q5" s="37"/>
      <c r="T5" s="54">
        <v>49.028100000000002</v>
      </c>
      <c r="U5" s="33">
        <v>10.7461</v>
      </c>
      <c r="V5" s="33">
        <v>7.6551</v>
      </c>
      <c r="W5" s="33">
        <v>4.5468999999999999</v>
      </c>
      <c r="X5" s="33">
        <v>14.2539</v>
      </c>
      <c r="Y5" s="88"/>
      <c r="Z5" s="33">
        <v>13.7646</v>
      </c>
      <c r="AA5" s="33">
        <v>4.7237</v>
      </c>
      <c r="AB5" s="9">
        <v>18.718</v>
      </c>
      <c r="AC5" s="33">
        <v>54.317799999999998</v>
      </c>
      <c r="AD5" s="33">
        <v>15.6091</v>
      </c>
      <c r="AE5" s="33">
        <v>7.7991999999999999</v>
      </c>
      <c r="AF5" s="33">
        <v>5.1436000000000002</v>
      </c>
      <c r="AG5" s="33">
        <v>17.072800000000001</v>
      </c>
      <c r="AH5" s="88"/>
      <c r="AI5" s="33">
        <v>19.282399999999999</v>
      </c>
      <c r="AJ5" s="33">
        <v>2.1947999999999999</v>
      </c>
      <c r="AK5" s="9">
        <v>20.6066</v>
      </c>
    </row>
    <row r="6" spans="1:37" ht="15.75" thickBot="1" x14ac:dyDescent="0.3">
      <c r="A6" s="25" t="s">
        <v>68</v>
      </c>
      <c r="B6" s="36"/>
      <c r="C6" s="6">
        <f>(C4-C2)/C2*100</f>
        <v>23.73146920573701</v>
      </c>
      <c r="D6" s="6">
        <f t="shared" ref="D6:Q6" si="0">(D4-D2)/D2*100</f>
        <v>1.5632754342431694</v>
      </c>
      <c r="E6" s="6">
        <f t="shared" si="0"/>
        <v>-33.079793340987365</v>
      </c>
      <c r="F6" s="6">
        <f t="shared" si="0"/>
        <v>-25.093808630393987</v>
      </c>
      <c r="G6" s="6"/>
      <c r="H6" s="6"/>
      <c r="I6" s="6">
        <f t="shared" si="0"/>
        <v>-6.4079821855624806</v>
      </c>
      <c r="J6" s="6">
        <f t="shared" si="0"/>
        <v>-18.401815094448235</v>
      </c>
      <c r="K6" s="6">
        <f t="shared" si="0"/>
        <v>-10.148742924838754</v>
      </c>
      <c r="L6" s="6">
        <f t="shared" si="0"/>
        <v>1.3889696053931559</v>
      </c>
      <c r="M6" s="6">
        <f t="shared" si="0"/>
        <v>9.2150170648464158</v>
      </c>
      <c r="N6" s="6">
        <f t="shared" si="0"/>
        <v>7.3844645483310396</v>
      </c>
      <c r="O6" s="6">
        <f t="shared" si="0"/>
        <v>-30.321944148025853</v>
      </c>
      <c r="P6" s="6">
        <f t="shared" si="0"/>
        <v>-6.9049951028403527</v>
      </c>
      <c r="Q6" s="6">
        <f t="shared" si="0"/>
        <v>-33.075002152759851</v>
      </c>
      <c r="T6" s="54">
        <v>52.604500000000002</v>
      </c>
      <c r="U6" s="33">
        <v>13.6402</v>
      </c>
      <c r="V6" s="33">
        <v>15.644</v>
      </c>
      <c r="W6" s="33">
        <v>11.472</v>
      </c>
      <c r="X6" s="33">
        <v>3.948</v>
      </c>
      <c r="Y6" s="33">
        <v>4.7218</v>
      </c>
      <c r="Z6" s="33">
        <v>7.7462</v>
      </c>
      <c r="AA6" s="33">
        <v>4.3853999999999997</v>
      </c>
      <c r="AB6" s="9">
        <v>12.2155</v>
      </c>
      <c r="AC6" s="27">
        <v>37.655999999999999</v>
      </c>
      <c r="AD6" s="33">
        <v>17.796199999999999</v>
      </c>
      <c r="AE6" s="33">
        <v>14.9015</v>
      </c>
      <c r="AF6" s="33">
        <v>6.6033999999999997</v>
      </c>
      <c r="AG6" s="33">
        <v>4.2045000000000003</v>
      </c>
      <c r="AH6" s="88">
        <v>4.2568000000000001</v>
      </c>
      <c r="AI6" s="33">
        <v>14.0725</v>
      </c>
      <c r="AJ6" s="33">
        <v>2.7576000000000001</v>
      </c>
      <c r="AK6" s="9">
        <v>15.216200000000001</v>
      </c>
    </row>
    <row r="7" spans="1:37" x14ac:dyDescent="0.25">
      <c r="A7" s="22" t="s">
        <v>2</v>
      </c>
      <c r="B7" s="35"/>
      <c r="C7" s="19">
        <v>4.1322000000000001</v>
      </c>
      <c r="D7" s="19">
        <v>3.2328999999999999</v>
      </c>
      <c r="E7" s="19">
        <v>1.5245</v>
      </c>
      <c r="F7" s="19">
        <v>1.7796000000000001</v>
      </c>
      <c r="G7" s="21">
        <v>21.763000000000002</v>
      </c>
      <c r="H7" s="38">
        <v>-16.732399999999998</v>
      </c>
      <c r="I7">
        <v>53.408499999999997</v>
      </c>
      <c r="J7">
        <v>12.086</v>
      </c>
      <c r="K7">
        <v>9.8523999999999994</v>
      </c>
      <c r="L7">
        <v>8.9441000000000006</v>
      </c>
      <c r="M7">
        <v>5.6482000000000001</v>
      </c>
      <c r="N7">
        <v>7.8848000000000003</v>
      </c>
      <c r="O7">
        <v>7.8643999999999998</v>
      </c>
      <c r="P7">
        <v>9.9315999999999995</v>
      </c>
      <c r="Q7" s="9">
        <v>15.245200000000001</v>
      </c>
      <c r="T7" s="54">
        <v>21.621700000000001</v>
      </c>
      <c r="U7" s="33">
        <v>7.3845999999999998</v>
      </c>
      <c r="V7" s="33">
        <v>2.9567999999999999</v>
      </c>
      <c r="W7" s="33">
        <v>3.9272</v>
      </c>
      <c r="X7" s="33">
        <v>2.0823999999999998</v>
      </c>
      <c r="Y7" s="33">
        <v>8.0029000000000003</v>
      </c>
      <c r="Z7" s="33">
        <v>3.6739999999999999</v>
      </c>
      <c r="AA7" s="33">
        <v>2.6543999999999999</v>
      </c>
      <c r="AB7" s="9">
        <v>8.5469000000000008</v>
      </c>
      <c r="AC7" s="33">
        <v>27.9682</v>
      </c>
      <c r="AD7" s="33">
        <v>11.0448</v>
      </c>
      <c r="AE7" s="33">
        <v>3.1099000000000001</v>
      </c>
      <c r="AF7" s="33">
        <v>2.9817999999999998</v>
      </c>
      <c r="AG7" s="33">
        <v>3.6703000000000001</v>
      </c>
      <c r="AH7" s="33">
        <v>8.7174999999999994</v>
      </c>
      <c r="AI7" s="33">
        <v>9.6275999999999993</v>
      </c>
      <c r="AJ7" s="33">
        <v>1.5152000000000001</v>
      </c>
      <c r="AK7" s="9">
        <v>11.848100000000001</v>
      </c>
    </row>
    <row r="8" spans="1:37" x14ac:dyDescent="0.25">
      <c r="A8" s="23" t="s">
        <v>66</v>
      </c>
      <c r="B8" s="35"/>
      <c r="H8" s="9"/>
      <c r="J8" s="19">
        <v>22.6294</v>
      </c>
      <c r="K8" s="19">
        <v>18.447299999999998</v>
      </c>
      <c r="L8" s="19">
        <v>16.746500000000001</v>
      </c>
      <c r="M8" s="19">
        <v>10.5754</v>
      </c>
      <c r="N8" s="19">
        <v>14.763199999999999</v>
      </c>
      <c r="O8" s="19">
        <v>51.586300000000001</v>
      </c>
      <c r="P8" s="19">
        <v>65.146100000000004</v>
      </c>
      <c r="Q8" s="9"/>
      <c r="T8" s="54">
        <v>50.834400000000002</v>
      </c>
      <c r="U8" s="33">
        <v>23.878799999999998</v>
      </c>
      <c r="V8" s="33">
        <v>9.2840000000000007</v>
      </c>
      <c r="W8" s="33">
        <v>5.8598999999999997</v>
      </c>
      <c r="X8" s="33">
        <v>7.5627000000000004</v>
      </c>
      <c r="Y8" s="33">
        <v>6.9852999999999996</v>
      </c>
      <c r="Z8" s="33">
        <v>7.8143000000000002</v>
      </c>
      <c r="AA8" s="33">
        <v>4.0533999999999999</v>
      </c>
      <c r="AB8" s="9">
        <v>11.784599999999999</v>
      </c>
      <c r="AC8" s="33">
        <v>56.9587</v>
      </c>
      <c r="AD8" s="33">
        <v>17.3857</v>
      </c>
      <c r="AE8" s="33">
        <v>10.5329</v>
      </c>
      <c r="AF8" s="33">
        <v>5.7919999999999998</v>
      </c>
      <c r="AG8" s="33">
        <v>15.0101</v>
      </c>
      <c r="AH8" s="33">
        <v>7.8304</v>
      </c>
      <c r="AI8" s="33">
        <v>18.925799999999999</v>
      </c>
      <c r="AJ8" s="33">
        <v>3.5325000000000002</v>
      </c>
      <c r="AK8" s="9">
        <v>24.048200000000001</v>
      </c>
    </row>
    <row r="9" spans="1:37" x14ac:dyDescent="0.25">
      <c r="A9" s="22" t="s">
        <v>3</v>
      </c>
      <c r="B9" s="35"/>
      <c r="C9" s="19">
        <v>5.7950999999999997</v>
      </c>
      <c r="D9" s="19">
        <v>4.7236000000000002</v>
      </c>
      <c r="E9" s="19">
        <v>3.8218000000000001</v>
      </c>
      <c r="F9" s="19">
        <v>3.9430999999999998</v>
      </c>
      <c r="G9" s="20">
        <v>18.489000000000001</v>
      </c>
      <c r="H9" s="37">
        <v>-3.1753999999999998</v>
      </c>
      <c r="I9">
        <v>91.696100000000001</v>
      </c>
      <c r="J9">
        <v>33.745399999999997</v>
      </c>
      <c r="K9">
        <v>7.0313999999999997</v>
      </c>
      <c r="L9">
        <v>8.4613999999999994</v>
      </c>
      <c r="M9">
        <v>26.248000000000001</v>
      </c>
      <c r="N9">
        <v>5.4954000000000001</v>
      </c>
      <c r="O9">
        <v>33.352699999999999</v>
      </c>
      <c r="P9">
        <v>6.0784000000000002</v>
      </c>
      <c r="Q9" s="9">
        <v>38.217500000000001</v>
      </c>
      <c r="T9" s="54">
        <v>40.043599999999998</v>
      </c>
      <c r="U9" s="88"/>
      <c r="V9" s="33">
        <v>6.3102</v>
      </c>
      <c r="W9" s="88"/>
      <c r="X9" s="33">
        <v>9.2640999999999991</v>
      </c>
      <c r="Y9" s="33">
        <v>14.100899999999999</v>
      </c>
      <c r="Z9" s="33">
        <v>11.356199999999999</v>
      </c>
      <c r="AA9" s="33">
        <v>7.3318000000000003</v>
      </c>
      <c r="AB9" s="9">
        <v>18.991099999999999</v>
      </c>
      <c r="AC9" s="33">
        <v>40.495899999999999</v>
      </c>
      <c r="AD9" s="88"/>
      <c r="AE9" s="33">
        <v>5.5080999999999998</v>
      </c>
      <c r="AF9" s="88"/>
      <c r="AG9" s="33">
        <v>16.277100000000001</v>
      </c>
      <c r="AH9" s="33">
        <v>8.9541000000000004</v>
      </c>
      <c r="AI9" s="33">
        <v>20.107299999999999</v>
      </c>
      <c r="AJ9" s="33">
        <v>6.2226999999999997</v>
      </c>
      <c r="AK9" s="9">
        <v>27.7774</v>
      </c>
    </row>
    <row r="10" spans="1:37" x14ac:dyDescent="0.25">
      <c r="A10" s="24" t="s">
        <v>67</v>
      </c>
      <c r="B10" s="35"/>
      <c r="H10" s="9"/>
      <c r="J10" s="19">
        <v>36.801299999999998</v>
      </c>
      <c r="K10" s="19">
        <v>7.6681999999999997</v>
      </c>
      <c r="L10" s="19">
        <v>9.2276000000000007</v>
      </c>
      <c r="M10" s="19">
        <v>28.625</v>
      </c>
      <c r="N10" s="19">
        <v>5.9930000000000003</v>
      </c>
      <c r="O10" s="19">
        <v>87.270600000000002</v>
      </c>
      <c r="P10" s="19">
        <v>15.9048</v>
      </c>
      <c r="Q10" s="9"/>
      <c r="T10" s="54">
        <v>56.569899999999997</v>
      </c>
      <c r="U10" s="33">
        <v>22.7821</v>
      </c>
      <c r="V10" s="33">
        <v>7.6506999999999996</v>
      </c>
      <c r="W10" s="33">
        <v>8.4052000000000007</v>
      </c>
      <c r="X10" s="33">
        <v>12.4755</v>
      </c>
      <c r="Y10" s="33">
        <v>3.2078000000000002</v>
      </c>
      <c r="Z10" s="33">
        <v>11.9148</v>
      </c>
      <c r="AA10" s="33">
        <v>3.4422000000000001</v>
      </c>
      <c r="AB10" s="9">
        <v>15.9016</v>
      </c>
      <c r="AC10" s="33">
        <v>75.980800000000002</v>
      </c>
      <c r="AD10" s="33">
        <v>27.354600000000001</v>
      </c>
      <c r="AE10" s="33">
        <v>6.8628</v>
      </c>
      <c r="AF10" s="33">
        <v>7.0606</v>
      </c>
      <c r="AG10" s="33">
        <v>13.684699999999999</v>
      </c>
      <c r="AH10" s="33">
        <v>1.8483000000000001</v>
      </c>
      <c r="AI10" s="33">
        <v>18.031300000000002</v>
      </c>
      <c r="AJ10" s="33">
        <v>6.2512999999999996</v>
      </c>
      <c r="AK10" s="9">
        <v>28.317299999999999</v>
      </c>
    </row>
    <row r="11" spans="1:37" ht="15.75" thickBot="1" x14ac:dyDescent="0.3">
      <c r="A11" s="25" t="s">
        <v>68</v>
      </c>
      <c r="B11" s="36"/>
      <c r="C11" s="6">
        <f>(C9-C7)/C7*100</f>
        <v>40.242485842892393</v>
      </c>
      <c r="D11" s="6">
        <f t="shared" ref="D11:Q11" si="1">(D9-D7)/D7*100</f>
        <v>46.110303442729453</v>
      </c>
      <c r="E11" s="6">
        <f t="shared" si="1"/>
        <v>150.69203017382748</v>
      </c>
      <c r="F11" s="6">
        <f t="shared" si="1"/>
        <v>121.57226342998426</v>
      </c>
      <c r="G11" s="6"/>
      <c r="H11" s="6"/>
      <c r="I11" s="6">
        <f t="shared" si="1"/>
        <v>71.688214422797884</v>
      </c>
      <c r="J11" s="6">
        <f t="shared" si="1"/>
        <v>179.21065695846431</v>
      </c>
      <c r="K11" s="6">
        <f t="shared" si="1"/>
        <v>-28.632617433315737</v>
      </c>
      <c r="L11" s="6">
        <f t="shared" si="1"/>
        <v>-5.3968537918851665</v>
      </c>
      <c r="M11" s="6">
        <f t="shared" si="1"/>
        <v>364.71442229382814</v>
      </c>
      <c r="N11" s="6">
        <f t="shared" si="1"/>
        <v>-30.303875811688314</v>
      </c>
      <c r="O11" s="6">
        <f t="shared" si="1"/>
        <v>324.09719749758403</v>
      </c>
      <c r="P11" s="6">
        <f t="shared" si="1"/>
        <v>-38.797374038422802</v>
      </c>
      <c r="Q11" s="6">
        <f t="shared" si="1"/>
        <v>150.68546165350403</v>
      </c>
      <c r="T11" s="54">
        <v>36.803600000000003</v>
      </c>
      <c r="U11" s="33">
        <v>11.114100000000001</v>
      </c>
      <c r="V11" s="33">
        <v>5.3175999999999997</v>
      </c>
      <c r="W11" s="33">
        <v>6.2454999999999998</v>
      </c>
      <c r="X11" s="33">
        <v>11.8224</v>
      </c>
      <c r="Y11" s="33">
        <v>2.056</v>
      </c>
      <c r="Z11" s="33">
        <v>7.4200999999999997</v>
      </c>
      <c r="AA11" s="33">
        <v>4.4736000000000002</v>
      </c>
      <c r="AB11" s="9">
        <v>8.8277000000000001</v>
      </c>
      <c r="AC11" s="33">
        <v>48.339199999999998</v>
      </c>
      <c r="AD11" s="33">
        <v>12.212</v>
      </c>
      <c r="AE11" s="33">
        <v>5.3883000000000001</v>
      </c>
      <c r="AF11" s="33">
        <v>7.0106000000000002</v>
      </c>
      <c r="AG11" s="33">
        <v>9.5675000000000008</v>
      </c>
      <c r="AH11" s="33">
        <v>3.3563000000000001</v>
      </c>
      <c r="AI11" s="33">
        <v>13.5771</v>
      </c>
      <c r="AJ11" s="33">
        <v>2.9588000000000001</v>
      </c>
      <c r="AK11" s="9">
        <v>13.762499999999999</v>
      </c>
    </row>
    <row r="12" spans="1:37" x14ac:dyDescent="0.25">
      <c r="A12" s="22" t="s">
        <v>34</v>
      </c>
      <c r="B12" s="35"/>
      <c r="C12" s="19">
        <v>2.1032999999999999</v>
      </c>
      <c r="D12" s="19">
        <v>1.804</v>
      </c>
      <c r="E12" s="19">
        <v>1.5184</v>
      </c>
      <c r="F12" s="19">
        <v>1.3474999999999999</v>
      </c>
      <c r="G12" s="19">
        <v>14.228199999999999</v>
      </c>
      <c r="H12" s="37">
        <v>11.256500000000001</v>
      </c>
      <c r="I12">
        <v>39.887700000000002</v>
      </c>
      <c r="J12">
        <v>18.8552</v>
      </c>
      <c r="K12">
        <v>2.3323</v>
      </c>
      <c r="L12">
        <v>2.2686000000000002</v>
      </c>
      <c r="M12">
        <v>7.1657999999999999</v>
      </c>
      <c r="N12">
        <v>6.2732999999999999</v>
      </c>
      <c r="O12">
        <v>7.5063000000000004</v>
      </c>
      <c r="P12">
        <v>5.9686000000000003</v>
      </c>
      <c r="Q12" s="9">
        <v>15.184100000000001</v>
      </c>
      <c r="T12" s="54">
        <v>28.914000000000001</v>
      </c>
      <c r="U12" s="33">
        <v>12.4458</v>
      </c>
      <c r="V12" s="33">
        <v>2.2063999999999999</v>
      </c>
      <c r="W12" s="33">
        <v>2.5880999999999998</v>
      </c>
      <c r="X12" s="33">
        <v>7.9950999999999999</v>
      </c>
      <c r="Y12" s="33">
        <v>6.3357000000000001</v>
      </c>
      <c r="Z12" s="33">
        <v>8.5901999999999994</v>
      </c>
      <c r="AA12" s="33">
        <v>3.3576999999999999</v>
      </c>
      <c r="AB12" s="9">
        <v>15.2384</v>
      </c>
      <c r="AC12" s="33">
        <v>28.816800000000001</v>
      </c>
      <c r="AD12" s="33">
        <v>10.9877</v>
      </c>
      <c r="AE12" s="33">
        <v>2.1585000000000001</v>
      </c>
      <c r="AF12" s="33">
        <v>2.6185</v>
      </c>
      <c r="AG12" s="33">
        <v>8.1638000000000002</v>
      </c>
      <c r="AH12" s="33">
        <v>6.5414000000000003</v>
      </c>
      <c r="AI12" s="33">
        <v>9.3684999999999992</v>
      </c>
      <c r="AJ12" s="33">
        <v>3.5590999999999999</v>
      </c>
      <c r="AK12" s="9">
        <v>13.317399999999999</v>
      </c>
    </row>
    <row r="13" spans="1:37" x14ac:dyDescent="0.25">
      <c r="A13" s="23" t="s">
        <v>66</v>
      </c>
      <c r="B13" s="35"/>
      <c r="H13" s="9"/>
      <c r="J13" s="19">
        <v>47.270600000000002</v>
      </c>
      <c r="K13" s="19">
        <v>5.8472</v>
      </c>
      <c r="L13" s="19">
        <v>5.6874000000000002</v>
      </c>
      <c r="M13" s="19">
        <v>17.965</v>
      </c>
      <c r="N13" s="19">
        <v>15.7273</v>
      </c>
      <c r="O13" s="19">
        <v>49.435099999999998</v>
      </c>
      <c r="P13" s="19">
        <v>39.308500000000002</v>
      </c>
      <c r="Q13" s="9"/>
      <c r="T13" s="54">
        <v>50.6462</v>
      </c>
      <c r="U13" s="33">
        <v>21.176200000000001</v>
      </c>
      <c r="V13" s="33">
        <v>4.3320999999999996</v>
      </c>
      <c r="W13" s="33">
        <v>1.9435</v>
      </c>
      <c r="X13" s="33">
        <v>7.8089000000000004</v>
      </c>
      <c r="Y13" s="33">
        <v>6.6844000000000001</v>
      </c>
      <c r="Z13" s="33">
        <v>2.8809</v>
      </c>
      <c r="AA13" s="33">
        <v>2.4567999999999999</v>
      </c>
      <c r="AB13" s="9">
        <v>7.5991</v>
      </c>
      <c r="AC13" s="33">
        <v>41.762999999999998</v>
      </c>
      <c r="AD13" s="33">
        <v>15.0159</v>
      </c>
      <c r="AE13" s="33">
        <v>2.8714</v>
      </c>
      <c r="AF13" s="33">
        <v>1.4515</v>
      </c>
      <c r="AG13" s="33">
        <v>6.1300999999999997</v>
      </c>
      <c r="AH13" s="33">
        <v>5.6463999999999999</v>
      </c>
      <c r="AI13" s="33">
        <v>6.8697999999999997</v>
      </c>
      <c r="AJ13" s="33">
        <v>2.2881</v>
      </c>
      <c r="AK13" s="9">
        <v>10.735799999999999</v>
      </c>
    </row>
    <row r="14" spans="1:37" x14ac:dyDescent="0.25">
      <c r="A14" s="22" t="s">
        <v>21</v>
      </c>
      <c r="B14" s="35"/>
      <c r="C14" s="19">
        <v>2.8239000000000001</v>
      </c>
      <c r="D14" s="19">
        <v>1.7667999999999999</v>
      </c>
      <c r="E14" s="19">
        <v>1.9065000000000001</v>
      </c>
      <c r="F14" s="19">
        <v>1.6540999999999999</v>
      </c>
      <c r="G14" s="21">
        <v>37.4328</v>
      </c>
      <c r="H14" s="37">
        <v>13.2384</v>
      </c>
      <c r="I14">
        <v>41.942100000000003</v>
      </c>
      <c r="J14">
        <v>13.703099999999999</v>
      </c>
      <c r="K14">
        <v>2.8679000000000001</v>
      </c>
      <c r="L14">
        <v>2.5158</v>
      </c>
      <c r="M14">
        <v>5.0914999999999999</v>
      </c>
      <c r="N14">
        <v>7.1932</v>
      </c>
      <c r="O14">
        <v>11.0374</v>
      </c>
      <c r="P14">
        <v>5.5031999999999996</v>
      </c>
      <c r="Q14" s="9">
        <v>19.064499999999999</v>
      </c>
      <c r="T14" s="54">
        <v>42.525399999999998</v>
      </c>
      <c r="U14" s="33">
        <v>16.0807</v>
      </c>
      <c r="V14" s="33">
        <v>5.3658999999999999</v>
      </c>
      <c r="W14" s="33">
        <v>8.0584000000000007</v>
      </c>
      <c r="X14" s="33">
        <v>6.9038000000000004</v>
      </c>
      <c r="Y14" s="33">
        <v>3.2606000000000002</v>
      </c>
      <c r="Z14" s="33">
        <v>3.5291000000000001</v>
      </c>
      <c r="AA14" s="33">
        <v>5.8552</v>
      </c>
      <c r="AB14" s="9">
        <v>9.6347000000000005</v>
      </c>
      <c r="AC14" s="33">
        <v>45.176099999999998</v>
      </c>
      <c r="AD14" s="33">
        <v>18.691199999999998</v>
      </c>
      <c r="AE14" s="33">
        <v>6.4180000000000001</v>
      </c>
      <c r="AF14" s="33">
        <v>6.1288999999999998</v>
      </c>
      <c r="AG14" s="33">
        <v>7.7488000000000001</v>
      </c>
      <c r="AH14" s="33">
        <v>1.506</v>
      </c>
      <c r="AI14" s="33">
        <v>16.589400000000001</v>
      </c>
      <c r="AJ14" s="33">
        <v>5.4100999999999999</v>
      </c>
      <c r="AK14" s="9">
        <v>24.319400000000002</v>
      </c>
    </row>
    <row r="15" spans="1:37" ht="15.75" thickBot="1" x14ac:dyDescent="0.3">
      <c r="A15" s="24" t="s">
        <v>67</v>
      </c>
      <c r="B15" s="35"/>
      <c r="H15" s="9"/>
      <c r="J15" s="19">
        <v>32.671399999999998</v>
      </c>
      <c r="K15" s="19">
        <v>6.8376000000000001</v>
      </c>
      <c r="L15" s="19">
        <v>5.9983000000000004</v>
      </c>
      <c r="M15" s="19">
        <v>12.1394</v>
      </c>
      <c r="N15" s="19">
        <v>17.150300000000001</v>
      </c>
      <c r="O15" s="19">
        <v>57.895200000000003</v>
      </c>
      <c r="P15" s="19">
        <v>28.866399999999999</v>
      </c>
      <c r="Q15" s="9"/>
      <c r="T15" s="56">
        <v>43.6738</v>
      </c>
      <c r="U15" s="6">
        <v>14.736000000000001</v>
      </c>
      <c r="V15" s="6">
        <v>8.0886999999999993</v>
      </c>
      <c r="W15" s="6">
        <v>7.2725999999999997</v>
      </c>
      <c r="X15" s="6">
        <v>3.7783000000000002</v>
      </c>
      <c r="Y15" s="6">
        <v>8.2185000000000006</v>
      </c>
      <c r="Z15" s="6">
        <v>1.8251999999999999</v>
      </c>
      <c r="AA15" s="6">
        <v>10.0618</v>
      </c>
      <c r="AB15" s="10">
        <v>11.6745</v>
      </c>
      <c r="AC15" s="6">
        <v>52.934800000000003</v>
      </c>
      <c r="AD15" s="6">
        <v>12.1723</v>
      </c>
      <c r="AE15" s="6">
        <v>6.6707000000000001</v>
      </c>
      <c r="AF15" s="6">
        <v>6.7941000000000003</v>
      </c>
      <c r="AG15" s="6">
        <v>9.3307000000000002</v>
      </c>
      <c r="AH15" s="6">
        <v>11.0059</v>
      </c>
      <c r="AI15" s="6">
        <v>10.246499999999999</v>
      </c>
      <c r="AJ15" s="6">
        <v>11.2822</v>
      </c>
      <c r="AK15" s="10">
        <v>22.380099999999999</v>
      </c>
    </row>
    <row r="16" spans="1:37" ht="15.75" thickBot="1" x14ac:dyDescent="0.3">
      <c r="A16" s="25" t="s">
        <v>68</v>
      </c>
      <c r="B16" s="36"/>
      <c r="C16" s="6">
        <f>(C14-C12)/C12*100</f>
        <v>34.260447867636579</v>
      </c>
      <c r="D16" s="6">
        <f t="shared" ref="D16:Q16" si="2">(D14-D12)/D12*100</f>
        <v>-2.062084257206215</v>
      </c>
      <c r="E16" s="6">
        <f t="shared" si="2"/>
        <v>25.559799789251851</v>
      </c>
      <c r="F16" s="6">
        <f t="shared" si="2"/>
        <v>22.753246753246753</v>
      </c>
      <c r="G16" s="6"/>
      <c r="H16" s="6"/>
      <c r="I16" s="6">
        <f t="shared" si="2"/>
        <v>5.1504599162147748</v>
      </c>
      <c r="J16" s="6">
        <f t="shared" si="2"/>
        <v>-27.324557681700547</v>
      </c>
      <c r="K16" s="6">
        <f t="shared" si="2"/>
        <v>22.964455687518761</v>
      </c>
      <c r="L16" s="6">
        <f t="shared" si="2"/>
        <v>10.896588204178782</v>
      </c>
      <c r="M16" s="6">
        <f t="shared" si="2"/>
        <v>-28.947221524463423</v>
      </c>
      <c r="N16" s="6">
        <f t="shared" si="2"/>
        <v>14.66373360113497</v>
      </c>
      <c r="O16" s="6">
        <f t="shared" si="2"/>
        <v>47.041818206040247</v>
      </c>
      <c r="P16" s="6">
        <f t="shared" si="2"/>
        <v>-7.7974734443588227</v>
      </c>
      <c r="Q16" s="6">
        <f t="shared" si="2"/>
        <v>25.555679954689431</v>
      </c>
      <c r="T16" s="54">
        <v>40.649900000000002</v>
      </c>
      <c r="U16" s="33">
        <v>9.9016999999999999</v>
      </c>
      <c r="V16" s="33">
        <v>6.8773</v>
      </c>
      <c r="W16" s="33">
        <v>5.2328999999999999</v>
      </c>
      <c r="X16" s="33">
        <v>8.0868000000000002</v>
      </c>
      <c r="Y16" s="33">
        <v>3.3275999999999999</v>
      </c>
      <c r="Z16" s="33">
        <v>6.2393000000000001</v>
      </c>
      <c r="AA16" s="33">
        <v>4.3899999999999997</v>
      </c>
      <c r="AB16" s="9">
        <v>14.4496</v>
      </c>
      <c r="AC16" s="33">
        <v>44.404000000000003</v>
      </c>
      <c r="AD16" s="33">
        <v>9.1780000000000008</v>
      </c>
      <c r="AE16" s="33">
        <v>6.2512999999999996</v>
      </c>
      <c r="AF16" s="33">
        <v>5.8617999999999997</v>
      </c>
      <c r="AG16" s="33">
        <v>10.3423</v>
      </c>
      <c r="AH16" s="33">
        <v>5.4313000000000002</v>
      </c>
      <c r="AI16" s="33">
        <v>13.9627</v>
      </c>
      <c r="AJ16" s="33">
        <v>3.5442999999999998</v>
      </c>
      <c r="AK16" s="9">
        <v>18.3307</v>
      </c>
    </row>
    <row r="17" spans="1:37" ht="15" customHeight="1" x14ac:dyDescent="0.25">
      <c r="A17" s="67" t="s">
        <v>35</v>
      </c>
      <c r="B17" s="211" t="s">
        <v>91</v>
      </c>
      <c r="C17" s="19">
        <v>3.8281999999999998</v>
      </c>
      <c r="D17" s="19">
        <v>2.6456</v>
      </c>
      <c r="E17" s="19">
        <v>1.8717999999999999</v>
      </c>
      <c r="F17" s="19">
        <v>1.8488</v>
      </c>
      <c r="G17" s="29">
        <v>30.8917</v>
      </c>
      <c r="H17" s="37">
        <v>1.2272000000000001</v>
      </c>
      <c r="I17">
        <v>49.028100000000002</v>
      </c>
      <c r="J17">
        <v>10.7461</v>
      </c>
      <c r="K17">
        <v>7.6551</v>
      </c>
      <c r="L17">
        <v>4.5468999999999999</v>
      </c>
      <c r="M17">
        <v>14.2539</v>
      </c>
      <c r="N17" s="1"/>
      <c r="O17">
        <v>13.7646</v>
      </c>
      <c r="P17">
        <v>4.7237</v>
      </c>
      <c r="Q17" s="9">
        <v>18.718</v>
      </c>
      <c r="T17" s="54">
        <v>62.292700000000004</v>
      </c>
      <c r="U17" s="33">
        <v>27.8627</v>
      </c>
      <c r="V17" s="33">
        <v>10.5748</v>
      </c>
      <c r="W17" s="33">
        <v>4.9722999999999997</v>
      </c>
      <c r="X17" s="33">
        <v>14.803599999999999</v>
      </c>
      <c r="Y17" s="33">
        <v>21.3733</v>
      </c>
      <c r="Z17" s="33">
        <v>20.853100000000001</v>
      </c>
      <c r="AA17" s="33">
        <v>9.0122999999999998</v>
      </c>
      <c r="AB17" s="9">
        <v>28.246700000000001</v>
      </c>
      <c r="AC17" s="33">
        <v>59.2121</v>
      </c>
      <c r="AD17" s="33">
        <v>29.170100000000001</v>
      </c>
      <c r="AE17" s="33">
        <v>11.661799999999999</v>
      </c>
      <c r="AF17" s="33">
        <v>4.9722999999999997</v>
      </c>
      <c r="AG17" s="33">
        <v>15.911300000000001</v>
      </c>
      <c r="AH17" s="33">
        <v>26.939499999999999</v>
      </c>
      <c r="AI17" s="33">
        <v>24.840900000000001</v>
      </c>
      <c r="AJ17" s="33">
        <v>11.338100000000001</v>
      </c>
      <c r="AK17" s="9">
        <v>40.224400000000003</v>
      </c>
    </row>
    <row r="18" spans="1:37" x14ac:dyDescent="0.25">
      <c r="A18" s="68" t="s">
        <v>66</v>
      </c>
      <c r="B18" s="212"/>
      <c r="H18" s="9"/>
      <c r="J18" s="19">
        <v>21.918399999999998</v>
      </c>
      <c r="K18" s="19">
        <v>15.613799999999999</v>
      </c>
      <c r="L18" s="19">
        <v>9.2742000000000004</v>
      </c>
      <c r="M18" s="19">
        <v>29.072900000000001</v>
      </c>
      <c r="O18" s="19">
        <v>73.536900000000003</v>
      </c>
      <c r="P18" s="19">
        <v>25.235900000000001</v>
      </c>
      <c r="Q18" s="9"/>
      <c r="T18" s="54">
        <v>26.5853</v>
      </c>
      <c r="U18" s="33">
        <v>8.4372000000000007</v>
      </c>
      <c r="V18" s="33">
        <v>1.4953000000000001</v>
      </c>
      <c r="W18" s="33">
        <v>2.5007000000000001</v>
      </c>
      <c r="X18" s="33">
        <v>4.1384999999999996</v>
      </c>
      <c r="Y18" s="33">
        <v>4.9410999999999996</v>
      </c>
      <c r="Z18" s="33">
        <v>8.2721999999999998</v>
      </c>
      <c r="AA18" s="33">
        <v>3.3035000000000001</v>
      </c>
      <c r="AB18" s="9">
        <v>13.8902</v>
      </c>
      <c r="AC18" s="33">
        <v>27.657499999999999</v>
      </c>
      <c r="AD18" s="33">
        <v>6.9112</v>
      </c>
      <c r="AE18" s="33">
        <v>0.50019999999999998</v>
      </c>
      <c r="AF18" s="33">
        <v>1.2805</v>
      </c>
      <c r="AG18" s="33">
        <v>6.8437999999999999</v>
      </c>
      <c r="AH18" s="33">
        <v>5.4894999999999996</v>
      </c>
      <c r="AI18" s="33">
        <v>14.270200000000001</v>
      </c>
      <c r="AJ18" s="33">
        <v>3.202</v>
      </c>
      <c r="AK18" s="9">
        <v>19.045100000000001</v>
      </c>
    </row>
    <row r="19" spans="1:37" x14ac:dyDescent="0.25">
      <c r="A19" s="69" t="s">
        <v>22</v>
      </c>
      <c r="B19" s="212"/>
      <c r="C19" s="19">
        <v>3.8708999999999998</v>
      </c>
      <c r="D19" s="19">
        <v>3.0015999999999998</v>
      </c>
      <c r="E19" s="19">
        <v>2.0607000000000002</v>
      </c>
      <c r="F19" s="19">
        <v>2.1476999999999999</v>
      </c>
      <c r="G19" s="29">
        <v>22.457799999999999</v>
      </c>
      <c r="H19" s="37">
        <v>-4.2252999999999998</v>
      </c>
      <c r="I19">
        <v>54.317799999999998</v>
      </c>
      <c r="J19">
        <v>15.6091</v>
      </c>
      <c r="K19">
        <v>7.7991999999999999</v>
      </c>
      <c r="L19">
        <v>5.1436000000000002</v>
      </c>
      <c r="M19">
        <v>17.072800000000001</v>
      </c>
      <c r="N19" s="1"/>
      <c r="O19">
        <v>19.282399999999999</v>
      </c>
      <c r="P19">
        <v>2.1947999999999999</v>
      </c>
      <c r="Q19" s="9">
        <v>20.6066</v>
      </c>
      <c r="T19" s="54">
        <v>67.366100000000003</v>
      </c>
      <c r="U19" s="33">
        <v>20.172699999999999</v>
      </c>
      <c r="V19" s="33">
        <v>5.8189000000000002</v>
      </c>
      <c r="W19" s="33">
        <v>8.6563999999999997</v>
      </c>
      <c r="X19" s="33">
        <v>13.123900000000001</v>
      </c>
      <c r="Y19" s="88">
        <v>18.406400000000001</v>
      </c>
      <c r="Z19" s="33">
        <v>10.607900000000001</v>
      </c>
      <c r="AA19" s="33">
        <v>-7.1609999999999996</v>
      </c>
      <c r="AB19" s="9">
        <v>2.0190999999999999</v>
      </c>
      <c r="AC19" s="55">
        <v>74.093199999999996</v>
      </c>
      <c r="AD19" s="55">
        <v>19.175999999999998</v>
      </c>
      <c r="AE19" s="55">
        <v>6.5979999999999999</v>
      </c>
      <c r="AF19" s="55">
        <v>7.3207000000000004</v>
      </c>
      <c r="AG19" s="55">
        <v>9.6822999999999997</v>
      </c>
      <c r="AH19" s="99">
        <v>24.6508</v>
      </c>
      <c r="AI19" s="55">
        <v>10.1496</v>
      </c>
      <c r="AJ19" s="55">
        <v>-6.1980000000000004</v>
      </c>
      <c r="AK19" s="37">
        <v>4.7519999999999998</v>
      </c>
    </row>
    <row r="20" spans="1:37" x14ac:dyDescent="0.25">
      <c r="A20" s="70" t="s">
        <v>67</v>
      </c>
      <c r="B20" s="212"/>
      <c r="H20" s="9"/>
      <c r="J20" s="19">
        <v>28.736599999999999</v>
      </c>
      <c r="K20" s="19">
        <v>14.3584</v>
      </c>
      <c r="L20" s="19">
        <v>9.4694000000000003</v>
      </c>
      <c r="M20" s="19">
        <v>31.4314</v>
      </c>
      <c r="O20" s="19">
        <v>93.574200000000005</v>
      </c>
      <c r="P20" s="19">
        <v>10.6511</v>
      </c>
      <c r="Q20" s="9"/>
      <c r="T20" s="54">
        <v>28.67</v>
      </c>
      <c r="U20" s="88">
        <v>0</v>
      </c>
      <c r="V20" s="33">
        <v>2.0869</v>
      </c>
      <c r="W20" s="33">
        <v>3.6472000000000002</v>
      </c>
      <c r="X20" s="33">
        <v>13.822800000000001</v>
      </c>
      <c r="Y20" s="33">
        <v>8.4330999999999996</v>
      </c>
      <c r="Z20" s="33">
        <v>9.4426000000000005</v>
      </c>
      <c r="AA20" s="33">
        <v>9.3789999999999996</v>
      </c>
      <c r="AB20" s="9">
        <v>22.3719</v>
      </c>
      <c r="AC20" s="33">
        <v>30.043099999999999</v>
      </c>
      <c r="AD20" s="88">
        <v>0</v>
      </c>
      <c r="AE20" s="33">
        <v>1.2708999999999999</v>
      </c>
      <c r="AF20" s="33">
        <v>0.30919999999999997</v>
      </c>
      <c r="AG20" s="33">
        <v>20.067900000000002</v>
      </c>
      <c r="AH20" s="33">
        <v>7.9050000000000002</v>
      </c>
      <c r="AI20" s="33">
        <v>16.801500000000001</v>
      </c>
      <c r="AJ20" s="33">
        <v>5.2613000000000003</v>
      </c>
      <c r="AK20" s="9">
        <v>25.197900000000001</v>
      </c>
    </row>
    <row r="21" spans="1:37" ht="15.75" thickBot="1" x14ac:dyDescent="0.3">
      <c r="A21" s="71" t="s">
        <v>68</v>
      </c>
      <c r="B21" s="213"/>
      <c r="C21" s="6">
        <f>(C19-C17)/C17*100</f>
        <v>1.1154067185622476</v>
      </c>
      <c r="D21" s="6">
        <f t="shared" ref="D21:Q21" si="3">(D19-D17)/D17*100</f>
        <v>13.456304807983061</v>
      </c>
      <c r="E21" s="6">
        <f t="shared" si="3"/>
        <v>10.091890159205059</v>
      </c>
      <c r="F21" s="6">
        <f t="shared" si="3"/>
        <v>16.167243617481606</v>
      </c>
      <c r="G21" s="6"/>
      <c r="H21" s="6"/>
      <c r="I21" s="6">
        <f t="shared" si="3"/>
        <v>10.789118893042961</v>
      </c>
      <c r="J21" s="6">
        <f t="shared" si="3"/>
        <v>45.253626897199908</v>
      </c>
      <c r="K21" s="6">
        <f t="shared" si="3"/>
        <v>1.8824051939230042</v>
      </c>
      <c r="L21" s="6">
        <f t="shared" si="3"/>
        <v>13.123226813873194</v>
      </c>
      <c r="M21" s="6">
        <f t="shared" si="3"/>
        <v>19.776341913441243</v>
      </c>
      <c r="N21" s="6"/>
      <c r="O21" s="6">
        <f t="shared" si="3"/>
        <v>40.086889557270098</v>
      </c>
      <c r="P21" s="6">
        <f t="shared" si="3"/>
        <v>-53.536422719478381</v>
      </c>
      <c r="Q21" s="6">
        <f t="shared" si="3"/>
        <v>10.089753178758416</v>
      </c>
      <c r="T21" s="56">
        <v>38.082000000000001</v>
      </c>
      <c r="U21" s="6">
        <v>17.2685</v>
      </c>
      <c r="V21" s="6">
        <v>5.5462999999999996</v>
      </c>
      <c r="W21" s="100">
        <v>0</v>
      </c>
      <c r="X21" s="6">
        <v>3.1053999999999999</v>
      </c>
      <c r="Y21" s="6">
        <v>20.285399999999999</v>
      </c>
      <c r="Z21" s="6">
        <v>7.3202999999999996</v>
      </c>
      <c r="AA21" s="6">
        <v>16.812799999999999</v>
      </c>
      <c r="AB21" s="10">
        <v>23.583600000000001</v>
      </c>
      <c r="AC21" s="6">
        <v>41.871499999999997</v>
      </c>
      <c r="AD21" s="6">
        <v>20.2742</v>
      </c>
      <c r="AE21" s="6">
        <v>5.4162999999999997</v>
      </c>
      <c r="AF21" s="100">
        <v>0</v>
      </c>
      <c r="AG21" s="6">
        <v>9.3501999999999992</v>
      </c>
      <c r="AH21" s="6">
        <v>20.581199999999999</v>
      </c>
      <c r="AI21" s="6">
        <v>12.6228</v>
      </c>
      <c r="AJ21" s="6">
        <v>17.629300000000001</v>
      </c>
      <c r="AK21" s="10">
        <v>30.613099999999999</v>
      </c>
    </row>
    <row r="22" spans="1:37" x14ac:dyDescent="0.25">
      <c r="A22" s="22" t="s">
        <v>36</v>
      </c>
      <c r="B22" s="208" t="s">
        <v>90</v>
      </c>
      <c r="C22" s="2">
        <v>3.8964343123288954</v>
      </c>
      <c r="D22" s="2">
        <v>3.578577133092689</v>
      </c>
      <c r="E22" s="2">
        <v>1.2215457732938146</v>
      </c>
      <c r="F22" s="2">
        <v>1.2131573405651579</v>
      </c>
      <c r="G22" s="2">
        <v>8.1576424432579078</v>
      </c>
      <c r="H22" s="11">
        <v>0.68670637744813379</v>
      </c>
      <c r="I22">
        <v>52.604500000000002</v>
      </c>
      <c r="J22">
        <v>13.6402</v>
      </c>
      <c r="K22">
        <v>15.644</v>
      </c>
      <c r="L22">
        <v>11.472</v>
      </c>
      <c r="M22">
        <v>3.948</v>
      </c>
      <c r="N22">
        <v>4.7218</v>
      </c>
      <c r="O22">
        <v>7.7462</v>
      </c>
      <c r="P22">
        <v>4.3853999999999997</v>
      </c>
      <c r="Q22" s="9">
        <v>12.2155</v>
      </c>
      <c r="T22" s="33"/>
      <c r="U22" s="33"/>
      <c r="V22" s="33"/>
      <c r="W22" s="33"/>
      <c r="X22" s="33"/>
      <c r="Y22" s="33"/>
      <c r="Z22" s="33"/>
      <c r="AA22" s="33"/>
      <c r="AB22" s="33"/>
      <c r="AC22" s="33"/>
      <c r="AD22" s="33"/>
      <c r="AE22" s="33"/>
      <c r="AF22" s="33"/>
      <c r="AG22" s="33"/>
      <c r="AH22" s="33"/>
      <c r="AI22" s="33"/>
      <c r="AJ22" s="33"/>
      <c r="AK22" s="33"/>
    </row>
    <row r="23" spans="1:37" ht="15.75" thickBot="1" x14ac:dyDescent="0.3">
      <c r="A23" s="23" t="s">
        <v>66</v>
      </c>
      <c r="B23" s="209"/>
      <c r="C23" s="2"/>
      <c r="D23" s="2"/>
      <c r="E23" s="2"/>
      <c r="F23" s="2"/>
      <c r="G23" s="2"/>
      <c r="H23" s="11"/>
      <c r="J23">
        <f>J22/I22*100</f>
        <v>25.929720841372884</v>
      </c>
      <c r="K23">
        <v>29.738858258891582</v>
      </c>
      <c r="L23">
        <v>21.807939141046518</v>
      </c>
      <c r="M23">
        <v>7.5051021737421149</v>
      </c>
      <c r="N23">
        <v>8.976003819260109</v>
      </c>
      <c r="O23">
        <v>63.413044300633779</v>
      </c>
      <c r="P23">
        <v>35.900249321918068</v>
      </c>
      <c r="Q23" s="9"/>
    </row>
    <row r="24" spans="1:37" ht="45.75" thickBot="1" x14ac:dyDescent="0.3">
      <c r="A24" s="22" t="s">
        <v>20</v>
      </c>
      <c r="B24" s="209"/>
      <c r="C24" s="19">
        <v>2.4117000000000002</v>
      </c>
      <c r="D24" s="19">
        <v>2.9965999999999999</v>
      </c>
      <c r="E24" s="19">
        <v>1.5216000000000001</v>
      </c>
      <c r="F24" s="19">
        <v>1.6830000000000001</v>
      </c>
      <c r="G24" s="20">
        <v>-24.255700000000001</v>
      </c>
      <c r="H24" s="28">
        <v>-10.6069</v>
      </c>
      <c r="I24" s="27">
        <v>37.655999999999999</v>
      </c>
      <c r="J24">
        <v>17.796199999999999</v>
      </c>
      <c r="K24">
        <v>14.9015</v>
      </c>
      <c r="L24">
        <v>6.6033999999999997</v>
      </c>
      <c r="M24">
        <v>4.2045000000000003</v>
      </c>
      <c r="N24" s="1">
        <v>4.2568000000000001</v>
      </c>
      <c r="O24">
        <v>14.0725</v>
      </c>
      <c r="P24">
        <v>2.7576000000000001</v>
      </c>
      <c r="Q24" s="9">
        <v>15.216200000000001</v>
      </c>
      <c r="T24" s="85" t="s">
        <v>115</v>
      </c>
      <c r="U24" s="91" t="s">
        <v>135</v>
      </c>
      <c r="V24" s="91" t="s">
        <v>138</v>
      </c>
      <c r="W24" s="92" t="s">
        <v>139</v>
      </c>
      <c r="X24" s="87" t="s">
        <v>116</v>
      </c>
      <c r="Y24" s="91" t="s">
        <v>140</v>
      </c>
      <c r="Z24" s="91" t="s">
        <v>141</v>
      </c>
      <c r="AA24" s="92" t="s">
        <v>142</v>
      </c>
    </row>
    <row r="25" spans="1:37" x14ac:dyDescent="0.25">
      <c r="A25" s="24" t="s">
        <v>67</v>
      </c>
      <c r="B25" s="209"/>
      <c r="C25" s="2"/>
      <c r="D25" s="2"/>
      <c r="E25" s="2"/>
      <c r="F25" s="2"/>
      <c r="G25" s="2"/>
      <c r="H25" s="11"/>
      <c r="J25">
        <f>J24/I24*100</f>
        <v>47.259932016146159</v>
      </c>
      <c r="K25">
        <v>48.347796802525984</v>
      </c>
      <c r="L25">
        <v>21.424798867180069</v>
      </c>
      <c r="M25">
        <v>13.64155759971365</v>
      </c>
      <c r="N25">
        <v>13.811220323836046</v>
      </c>
      <c r="O25">
        <v>92.484097878844167</v>
      </c>
      <c r="P25">
        <v>18.122813782515941</v>
      </c>
      <c r="Q25" s="9"/>
      <c r="T25" s="63">
        <v>0.82969999999999999</v>
      </c>
      <c r="U25" s="55">
        <v>0.80600000000000005</v>
      </c>
      <c r="V25" s="55">
        <v>0.69679999999999997</v>
      </c>
      <c r="W25" s="37">
        <v>0.63959999999999995</v>
      </c>
      <c r="X25" s="55">
        <v>1.0266</v>
      </c>
      <c r="Y25" s="55">
        <v>0.81859999999999999</v>
      </c>
      <c r="Z25" s="55">
        <v>0.46629999999999999</v>
      </c>
      <c r="AA25" s="37">
        <v>0.47910000000000003</v>
      </c>
    </row>
    <row r="26" spans="1:37" ht="15" customHeight="1" thickBot="1" x14ac:dyDescent="0.3">
      <c r="A26" s="25" t="s">
        <v>68</v>
      </c>
      <c r="B26" s="210"/>
      <c r="C26" s="6">
        <f>(C24-C22)/C22*100</f>
        <v>-38.104949123124591</v>
      </c>
      <c r="D26" s="6">
        <f t="shared" ref="D26:Q26" si="4">(D24-D22)/D22*100</f>
        <v>-16.262808134296968</v>
      </c>
      <c r="E26" s="6">
        <f t="shared" si="4"/>
        <v>24.563486139132529</v>
      </c>
      <c r="F26" s="6">
        <f t="shared" si="4"/>
        <v>38.7289136968798</v>
      </c>
      <c r="G26" s="6"/>
      <c r="H26" s="6"/>
      <c r="I26" s="6">
        <f t="shared" si="4"/>
        <v>-28.416770428385409</v>
      </c>
      <c r="J26" s="6">
        <f t="shared" si="4"/>
        <v>30.46876145511062</v>
      </c>
      <c r="K26" s="6">
        <f t="shared" si="4"/>
        <v>-4.7462285860393738</v>
      </c>
      <c r="L26" s="6">
        <f t="shared" si="4"/>
        <v>-42.438981868898182</v>
      </c>
      <c r="M26" s="6">
        <f t="shared" si="4"/>
        <v>6.4969604863221981</v>
      </c>
      <c r="N26" s="6">
        <f t="shared" si="4"/>
        <v>-9.8479393451649759</v>
      </c>
      <c r="O26" s="6">
        <f t="shared" si="4"/>
        <v>81.669721928171242</v>
      </c>
      <c r="P26" s="6">
        <f t="shared" si="4"/>
        <v>-37.118620878369128</v>
      </c>
      <c r="Q26" s="6">
        <f t="shared" si="4"/>
        <v>24.56469239900127</v>
      </c>
      <c r="T26" s="63">
        <v>4.1322000000000001</v>
      </c>
      <c r="U26" s="55">
        <v>3.2328999999999999</v>
      </c>
      <c r="V26" s="55">
        <v>1.5245</v>
      </c>
      <c r="W26" s="37">
        <v>1.7796000000000001</v>
      </c>
      <c r="X26" s="55">
        <v>5.7950999999999997</v>
      </c>
      <c r="Y26" s="55">
        <v>4.7236000000000002</v>
      </c>
      <c r="Z26" s="55">
        <v>3.8218000000000001</v>
      </c>
      <c r="AA26" s="37">
        <v>3.9430999999999998</v>
      </c>
    </row>
    <row r="27" spans="1:37" x14ac:dyDescent="0.25">
      <c r="A27" s="22" t="s">
        <v>37</v>
      </c>
      <c r="B27" s="49"/>
      <c r="C27" s="2">
        <v>1.4237071720000001</v>
      </c>
      <c r="D27" s="2">
        <v>1.6969328020000001</v>
      </c>
      <c r="E27" s="2">
        <v>0.85469479800000003</v>
      </c>
      <c r="F27" s="2">
        <v>0.63283728800000005</v>
      </c>
      <c r="G27" s="4">
        <v>-19.19113952</v>
      </c>
      <c r="H27" s="12">
        <v>25.957512600000001</v>
      </c>
      <c r="I27">
        <v>21.621700000000001</v>
      </c>
      <c r="J27">
        <v>7.3845999999999998</v>
      </c>
      <c r="K27">
        <v>2.9567999999999999</v>
      </c>
      <c r="L27">
        <v>3.9272</v>
      </c>
      <c r="M27">
        <v>2.0823999999999998</v>
      </c>
      <c r="N27">
        <v>8.0029000000000003</v>
      </c>
      <c r="O27">
        <v>3.6739999999999999</v>
      </c>
      <c r="P27">
        <v>2.6543999999999999</v>
      </c>
      <c r="Q27" s="9">
        <v>8.5469000000000008</v>
      </c>
      <c r="T27" s="63">
        <v>2.1032999999999999</v>
      </c>
      <c r="U27" s="55">
        <v>1.804</v>
      </c>
      <c r="V27" s="55">
        <v>1.5184</v>
      </c>
      <c r="W27" s="37">
        <v>1.3474999999999999</v>
      </c>
      <c r="X27" s="55">
        <v>2.8239000000000001</v>
      </c>
      <c r="Y27" s="55">
        <v>1.7667999999999999</v>
      </c>
      <c r="Z27" s="55">
        <v>1.9065000000000001</v>
      </c>
      <c r="AA27" s="37">
        <v>1.6540999999999999</v>
      </c>
    </row>
    <row r="28" spans="1:37" x14ac:dyDescent="0.25">
      <c r="A28" s="23" t="s">
        <v>66</v>
      </c>
      <c r="B28" s="35"/>
      <c r="C28" s="2"/>
      <c r="D28" s="2"/>
      <c r="E28" s="2"/>
      <c r="F28" s="2"/>
      <c r="G28" s="2"/>
      <c r="H28" s="11"/>
      <c r="J28">
        <f>J27/I27*100</f>
        <v>34.153651193014426</v>
      </c>
      <c r="K28">
        <v>13.675369283666402</v>
      </c>
      <c r="L28">
        <v>18.163327511036833</v>
      </c>
      <c r="M28">
        <v>9.6310173593393742</v>
      </c>
      <c r="N28">
        <v>37.013072993947368</v>
      </c>
      <c r="O28">
        <v>42.985833625901314</v>
      </c>
      <c r="P28">
        <v>31.056653772588749</v>
      </c>
      <c r="Q28" s="9"/>
      <c r="T28" s="63">
        <v>3.8281999999999998</v>
      </c>
      <c r="U28" s="55">
        <v>2.6456</v>
      </c>
      <c r="V28" s="55">
        <v>1.8717999999999999</v>
      </c>
      <c r="W28" s="37">
        <v>1.8488</v>
      </c>
      <c r="X28" s="55">
        <v>3.8708999999999998</v>
      </c>
      <c r="Y28" s="55">
        <v>3.0015999999999998</v>
      </c>
      <c r="Z28" s="55">
        <v>2.0607000000000002</v>
      </c>
      <c r="AA28" s="37">
        <v>2.1476999999999999</v>
      </c>
    </row>
    <row r="29" spans="1:37" x14ac:dyDescent="0.25">
      <c r="A29" s="22" t="s">
        <v>23</v>
      </c>
      <c r="B29" s="35"/>
      <c r="C29" s="2">
        <v>1.692338879</v>
      </c>
      <c r="D29" s="2">
        <v>1.847948715</v>
      </c>
      <c r="E29" s="2">
        <v>1.184811338</v>
      </c>
      <c r="F29" s="2">
        <v>1.114279969</v>
      </c>
      <c r="G29" s="2">
        <v>-9.1949572259999997</v>
      </c>
      <c r="H29" s="11">
        <v>5.9529619790000003</v>
      </c>
      <c r="I29">
        <v>27.9682</v>
      </c>
      <c r="J29">
        <v>11.0448</v>
      </c>
      <c r="K29">
        <v>3.1099000000000001</v>
      </c>
      <c r="L29">
        <v>2.9817999999999998</v>
      </c>
      <c r="M29">
        <v>3.6703000000000001</v>
      </c>
      <c r="N29">
        <v>8.7174999999999994</v>
      </c>
      <c r="O29">
        <v>9.6275999999999993</v>
      </c>
      <c r="P29">
        <v>1.5152000000000001</v>
      </c>
      <c r="Q29" s="9">
        <v>11.848100000000001</v>
      </c>
      <c r="T29" s="89">
        <v>3.8964343123288954</v>
      </c>
      <c r="U29" s="64">
        <v>3.578577133092689</v>
      </c>
      <c r="V29" s="64">
        <v>1.2215457732938146</v>
      </c>
      <c r="W29" s="11">
        <v>1.2131573405651579</v>
      </c>
      <c r="X29" s="55">
        <v>2.4117000000000002</v>
      </c>
      <c r="Y29" s="55">
        <v>2.9965999999999999</v>
      </c>
      <c r="Z29" s="55">
        <v>1.5216000000000001</v>
      </c>
      <c r="AA29" s="37">
        <v>1.6830000000000001</v>
      </c>
    </row>
    <row r="30" spans="1:37" x14ac:dyDescent="0.25">
      <c r="A30" s="24" t="s">
        <v>67</v>
      </c>
      <c r="B30" s="35"/>
      <c r="C30" s="2"/>
      <c r="D30" s="2"/>
      <c r="E30" s="2"/>
      <c r="F30" s="2"/>
      <c r="G30" s="2"/>
      <c r="H30" s="11"/>
      <c r="J30">
        <f>J29/I29*100</f>
        <v>39.490564283722229</v>
      </c>
      <c r="K30">
        <v>11.119508749229947</v>
      </c>
      <c r="L30">
        <v>10.661491700606984</v>
      </c>
      <c r="M30">
        <v>13.123009968688701</v>
      </c>
      <c r="N30">
        <v>31.1691897310276</v>
      </c>
      <c r="O30">
        <v>81.258841157822999</v>
      </c>
      <c r="P30">
        <v>12.78819686294425</v>
      </c>
      <c r="Q30" s="9"/>
      <c r="T30" s="89">
        <v>1.4237071720000001</v>
      </c>
      <c r="U30" s="64">
        <v>1.6969328020000001</v>
      </c>
      <c r="V30" s="64">
        <v>0.85469479800000003</v>
      </c>
      <c r="W30" s="11">
        <v>0.63283728800000005</v>
      </c>
      <c r="X30" s="64">
        <v>1.692338879</v>
      </c>
      <c r="Y30" s="64">
        <v>1.847948715</v>
      </c>
      <c r="Z30" s="64">
        <v>1.184811338</v>
      </c>
      <c r="AA30" s="11">
        <v>1.114279969</v>
      </c>
    </row>
    <row r="31" spans="1:37" ht="15.75" thickBot="1" x14ac:dyDescent="0.3">
      <c r="A31" s="25" t="s">
        <v>68</v>
      </c>
      <c r="B31" s="36"/>
      <c r="C31" s="6">
        <f>(C29-C27)/C27*100</f>
        <v>18.868466232605304</v>
      </c>
      <c r="D31" s="6">
        <f t="shared" ref="D31:Q31" si="5">(D29-D27)/D27*100</f>
        <v>8.899345502780843</v>
      </c>
      <c r="E31" s="6">
        <f t="shared" si="5"/>
        <v>38.623908882150474</v>
      </c>
      <c r="F31" s="6">
        <f t="shared" si="5"/>
        <v>76.07685105306247</v>
      </c>
      <c r="G31" s="6"/>
      <c r="H31" s="6"/>
      <c r="I31" s="6">
        <f t="shared" si="5"/>
        <v>29.352456097346639</v>
      </c>
      <c r="J31" s="6">
        <f t="shared" si="5"/>
        <v>49.565311594399162</v>
      </c>
      <c r="K31" s="6">
        <f t="shared" si="5"/>
        <v>5.1778950216450301</v>
      </c>
      <c r="L31" s="6">
        <f t="shared" si="5"/>
        <v>-24.073130983907117</v>
      </c>
      <c r="M31" s="6">
        <f t="shared" si="5"/>
        <v>76.253361505954686</v>
      </c>
      <c r="N31" s="6">
        <f t="shared" si="5"/>
        <v>8.9292631421109707</v>
      </c>
      <c r="O31" s="6">
        <f t="shared" si="5"/>
        <v>162.04681545998912</v>
      </c>
      <c r="P31" s="6">
        <f t="shared" si="5"/>
        <v>-42.917420132610005</v>
      </c>
      <c r="Q31" s="6">
        <f t="shared" si="5"/>
        <v>38.624530531537744</v>
      </c>
      <c r="T31" s="89">
        <v>2.6955561619999999</v>
      </c>
      <c r="U31" s="64">
        <v>2.9691879669999999</v>
      </c>
      <c r="V31" s="64">
        <v>1.1784612219999999</v>
      </c>
      <c r="W31" s="11">
        <v>1.186772511</v>
      </c>
      <c r="X31" s="64">
        <v>3.9573060139999998</v>
      </c>
      <c r="Y31" s="64">
        <v>3.9165337299999998</v>
      </c>
      <c r="Z31" s="64">
        <v>2.4048200369999999</v>
      </c>
      <c r="AA31" s="11">
        <v>2.2458320220000001</v>
      </c>
    </row>
    <row r="32" spans="1:37" x14ac:dyDescent="0.25">
      <c r="A32" s="22" t="s">
        <v>38</v>
      </c>
      <c r="B32" s="35"/>
      <c r="C32" s="2">
        <v>2.6955561619999999</v>
      </c>
      <c r="D32" s="2">
        <v>2.9691879669999999</v>
      </c>
      <c r="E32" s="2">
        <v>1.1784612219999999</v>
      </c>
      <c r="F32" s="2">
        <v>1.186772511</v>
      </c>
      <c r="G32" s="2">
        <v>-10.151218829999999</v>
      </c>
      <c r="H32" s="11">
        <v>-0.70526627099999994</v>
      </c>
      <c r="I32">
        <v>50.834400000000002</v>
      </c>
      <c r="J32">
        <v>23.878799999999998</v>
      </c>
      <c r="K32">
        <v>9.2840000000000007</v>
      </c>
      <c r="L32">
        <v>5.8598999999999997</v>
      </c>
      <c r="M32">
        <v>7.5627000000000004</v>
      </c>
      <c r="N32">
        <v>6.9852999999999996</v>
      </c>
      <c r="O32">
        <v>7.8143000000000002</v>
      </c>
      <c r="P32">
        <v>4.0533999999999999</v>
      </c>
      <c r="Q32" s="9">
        <v>11.784599999999999</v>
      </c>
      <c r="T32" s="89">
        <v>1.543248414</v>
      </c>
      <c r="U32" s="64">
        <v>3.7746567080000002</v>
      </c>
      <c r="V32" s="64">
        <v>1.899111354</v>
      </c>
      <c r="W32" s="11">
        <v>1.868808161</v>
      </c>
      <c r="X32" s="64">
        <v>1.588476623</v>
      </c>
      <c r="Y32" s="64">
        <v>3.8810729730000002</v>
      </c>
      <c r="Z32" s="64">
        <v>2.7777395999999999</v>
      </c>
      <c r="AA32" s="11">
        <v>2.6329966589999998</v>
      </c>
    </row>
    <row r="33" spans="1:27" x14ac:dyDescent="0.25">
      <c r="A33" s="23" t="s">
        <v>66</v>
      </c>
      <c r="B33" s="35"/>
      <c r="C33" s="2"/>
      <c r="D33" s="2"/>
      <c r="E33" s="2"/>
      <c r="F33" s="2"/>
      <c r="G33" s="2"/>
      <c r="H33" s="11"/>
      <c r="J33">
        <f>J32/I32*100</f>
        <v>46.973702846891072</v>
      </c>
      <c r="K33">
        <v>18.2633011</v>
      </c>
      <c r="L33">
        <v>11.527392409999999</v>
      </c>
      <c r="M33">
        <v>14.87711461</v>
      </c>
      <c r="N33">
        <v>13.741221120000001</v>
      </c>
      <c r="O33">
        <v>66.30956243</v>
      </c>
      <c r="P33">
        <v>34.395703849999997</v>
      </c>
      <c r="Q33" s="9"/>
      <c r="T33" s="89">
        <v>3.3787819849999998</v>
      </c>
      <c r="U33" s="64">
        <v>3.1739161550000001</v>
      </c>
      <c r="V33" s="64">
        <v>1.590163811</v>
      </c>
      <c r="W33" s="11">
        <v>1.535696054</v>
      </c>
      <c r="X33" s="64">
        <v>4.8626217709999997</v>
      </c>
      <c r="Y33" s="64">
        <v>2.9456465729999999</v>
      </c>
      <c r="Z33" s="64">
        <v>2.8317274270000001</v>
      </c>
      <c r="AA33" s="11">
        <v>2.428267822</v>
      </c>
    </row>
    <row r="34" spans="1:27" x14ac:dyDescent="0.25">
      <c r="A34" s="22" t="s">
        <v>24</v>
      </c>
      <c r="B34" s="35"/>
      <c r="C34" s="2">
        <v>3.9573060139999998</v>
      </c>
      <c r="D34" s="2">
        <v>3.9165337299999998</v>
      </c>
      <c r="E34" s="2">
        <v>2.4048200369999999</v>
      </c>
      <c r="F34" s="2">
        <v>2.2458320220000001</v>
      </c>
      <c r="G34" s="2">
        <v>1.030304042</v>
      </c>
      <c r="H34" s="11">
        <v>6.6112229720000002</v>
      </c>
      <c r="I34">
        <v>56.9587</v>
      </c>
      <c r="J34">
        <v>17.3857</v>
      </c>
      <c r="K34">
        <v>10.5329</v>
      </c>
      <c r="L34">
        <v>5.7919999999999998</v>
      </c>
      <c r="M34">
        <v>15.0101</v>
      </c>
      <c r="N34">
        <v>7.8304</v>
      </c>
      <c r="O34">
        <v>18.925799999999999</v>
      </c>
      <c r="P34">
        <v>3.5325000000000002</v>
      </c>
      <c r="Q34" s="9">
        <v>24.048200000000001</v>
      </c>
      <c r="T34" s="89">
        <v>2.5689508449999998</v>
      </c>
      <c r="U34" s="64">
        <v>2.5441572689999998</v>
      </c>
      <c r="V34" s="64">
        <v>0.88277152599999997</v>
      </c>
      <c r="W34" s="11">
        <v>1.1893718559999999</v>
      </c>
      <c r="X34" s="64">
        <v>3.6127270280000001</v>
      </c>
      <c r="Y34" s="64">
        <v>2.1966360370000002</v>
      </c>
      <c r="Z34" s="64">
        <v>1.3762474039999999</v>
      </c>
      <c r="AA34" s="11">
        <v>1.6535963149999999</v>
      </c>
    </row>
    <row r="35" spans="1:27" x14ac:dyDescent="0.25">
      <c r="A35" s="24" t="s">
        <v>67</v>
      </c>
      <c r="B35" s="35"/>
      <c r="C35" s="2"/>
      <c r="D35" s="2"/>
      <c r="E35" s="2"/>
      <c r="F35" s="2"/>
      <c r="G35" s="2"/>
      <c r="H35" s="11"/>
      <c r="J35">
        <f>J34/I34*100</f>
        <v>30.523344107221551</v>
      </c>
      <c r="K35">
        <v>18.49209402</v>
      </c>
      <c r="L35">
        <v>10.16869477</v>
      </c>
      <c r="M35">
        <v>26.352590240000001</v>
      </c>
      <c r="N35">
        <v>13.7475179</v>
      </c>
      <c r="O35">
        <v>78.699521540000006</v>
      </c>
      <c r="P35">
        <v>14.689255490000001</v>
      </c>
      <c r="Q35" s="9"/>
      <c r="T35" s="89">
        <v>1.6468178529999999</v>
      </c>
      <c r="U35" s="64">
        <v>1.9125328049999999</v>
      </c>
      <c r="V35" s="64">
        <v>1.5238418810000001</v>
      </c>
      <c r="W35" s="11">
        <v>1.194789941</v>
      </c>
      <c r="X35" s="64">
        <v>1.782916146</v>
      </c>
      <c r="Y35" s="64">
        <v>1.9482186610000001</v>
      </c>
      <c r="Z35" s="64">
        <v>1.3317435550000001</v>
      </c>
      <c r="AA35" s="11">
        <v>1.292758088</v>
      </c>
    </row>
    <row r="36" spans="1:27" ht="15.75" thickBot="1" x14ac:dyDescent="0.3">
      <c r="A36" s="25" t="s">
        <v>68</v>
      </c>
      <c r="B36" s="36"/>
      <c r="C36" s="6">
        <f>(C34-C32)/C32*100</f>
        <v>46.808516542420307</v>
      </c>
      <c r="D36" s="6">
        <f t="shared" ref="D36:Q36" si="6">(D34-D32)/D32*100</f>
        <v>31.905887182924854</v>
      </c>
      <c r="E36" s="6">
        <f t="shared" si="6"/>
        <v>104.06441825202459</v>
      </c>
      <c r="F36" s="6">
        <f t="shared" si="6"/>
        <v>89.238628396238624</v>
      </c>
      <c r="G36" s="6"/>
      <c r="H36" s="6"/>
      <c r="I36" s="6">
        <f t="shared" si="6"/>
        <v>12.047550477629319</v>
      </c>
      <c r="J36" s="6">
        <f t="shared" si="6"/>
        <v>-27.191902440658655</v>
      </c>
      <c r="K36" s="6">
        <f t="shared" si="6"/>
        <v>13.452175786298998</v>
      </c>
      <c r="L36" s="6">
        <f t="shared" si="6"/>
        <v>-1.1587228450997431</v>
      </c>
      <c r="M36" s="6">
        <f t="shared" si="6"/>
        <v>98.475412220503244</v>
      </c>
      <c r="N36" s="6">
        <f t="shared" si="6"/>
        <v>12.098263496199166</v>
      </c>
      <c r="O36" s="6">
        <f t="shared" si="6"/>
        <v>142.19443840139229</v>
      </c>
      <c r="P36" s="6">
        <f t="shared" si="6"/>
        <v>-12.850939951645527</v>
      </c>
      <c r="Q36" s="6">
        <f t="shared" si="6"/>
        <v>104.0646267162229</v>
      </c>
      <c r="T36" s="89">
        <v>2.9470072319999998</v>
      </c>
      <c r="U36" s="64">
        <v>2.076893305</v>
      </c>
      <c r="V36" s="64">
        <v>0.75991413399999996</v>
      </c>
      <c r="W36" s="11">
        <v>0.53377195399999999</v>
      </c>
      <c r="X36" s="55">
        <v>2.6747000000000001</v>
      </c>
      <c r="Y36" s="55">
        <v>1.6099000000000001</v>
      </c>
      <c r="Z36" s="55">
        <v>1.0736000000000001</v>
      </c>
      <c r="AA36" s="37">
        <v>0.91579999999999995</v>
      </c>
    </row>
    <row r="37" spans="1:27" x14ac:dyDescent="0.25">
      <c r="A37" s="22" t="s">
        <v>39</v>
      </c>
      <c r="B37" s="208" t="s">
        <v>92</v>
      </c>
      <c r="C37" s="2">
        <v>1.543248414</v>
      </c>
      <c r="D37" s="2">
        <v>3.7746567080000002</v>
      </c>
      <c r="E37" s="2">
        <v>1.899111354</v>
      </c>
      <c r="F37" s="2">
        <v>1.868808161</v>
      </c>
      <c r="G37" s="5">
        <v>-144.59164659999999</v>
      </c>
      <c r="H37" s="11">
        <v>1.59565117</v>
      </c>
      <c r="I37">
        <v>40.043599999999998</v>
      </c>
      <c r="J37" s="1"/>
      <c r="K37">
        <v>6.3102</v>
      </c>
      <c r="L37" s="1"/>
      <c r="M37">
        <v>9.2640999999999991</v>
      </c>
      <c r="N37">
        <v>14.100899999999999</v>
      </c>
      <c r="O37">
        <v>11.356199999999999</v>
      </c>
      <c r="P37">
        <v>7.3318000000000003</v>
      </c>
      <c r="Q37" s="9">
        <v>18.991099999999999</v>
      </c>
      <c r="T37" s="89">
        <v>2.6444616060000001</v>
      </c>
      <c r="U37" s="64">
        <v>2.358872538</v>
      </c>
      <c r="V37" s="64">
        <v>0.96346842700000002</v>
      </c>
      <c r="W37" s="11">
        <v>0.93843280500000004</v>
      </c>
      <c r="X37" s="64">
        <v>2.6484923</v>
      </c>
      <c r="Y37" s="64">
        <v>2.1801699480000001</v>
      </c>
      <c r="Z37" s="64">
        <v>2.431944857</v>
      </c>
      <c r="AA37" s="11">
        <v>2.1999491959999999</v>
      </c>
    </row>
    <row r="38" spans="1:27" ht="15.75" thickBot="1" x14ac:dyDescent="0.3">
      <c r="A38" s="23" t="s">
        <v>66</v>
      </c>
      <c r="B38" s="209"/>
      <c r="C38" s="2"/>
      <c r="D38" s="2"/>
      <c r="E38" s="2"/>
      <c r="F38" s="2"/>
      <c r="G38" s="2"/>
      <c r="H38" s="11"/>
      <c r="K38">
        <v>15.758206240886736</v>
      </c>
      <c r="M38">
        <v>23.134989710360202</v>
      </c>
      <c r="N38">
        <v>35.213906840394444</v>
      </c>
      <c r="O38">
        <v>59.797613042645239</v>
      </c>
      <c r="P38">
        <v>38.606735787520272</v>
      </c>
      <c r="Q38" s="9"/>
      <c r="T38" s="90">
        <v>2.8937806739999998</v>
      </c>
      <c r="U38" s="7">
        <v>2.7358115019999998</v>
      </c>
      <c r="V38" s="7">
        <v>1.16745012</v>
      </c>
      <c r="W38" s="14">
        <v>1.1887051959999999</v>
      </c>
      <c r="X38" s="7">
        <v>4.0762532680000003</v>
      </c>
      <c r="Y38" s="7">
        <v>3.3801328919999998</v>
      </c>
      <c r="Z38" s="7">
        <v>2.2380065469999999</v>
      </c>
      <c r="AA38" s="14">
        <v>2.1528634699999998</v>
      </c>
    </row>
    <row r="39" spans="1:27" x14ac:dyDescent="0.25">
      <c r="A39" s="22" t="s">
        <v>25</v>
      </c>
      <c r="B39" s="209"/>
      <c r="C39" s="2">
        <v>1.588476623</v>
      </c>
      <c r="D39" s="2">
        <v>3.8810729730000002</v>
      </c>
      <c r="E39" s="2">
        <v>2.7777395999999999</v>
      </c>
      <c r="F39" s="2">
        <v>2.6329966589999998</v>
      </c>
      <c r="G39" s="5">
        <v>-144.326729</v>
      </c>
      <c r="H39" s="11">
        <v>5.2108174800000002</v>
      </c>
      <c r="I39">
        <v>40.495899999999999</v>
      </c>
      <c r="J39" s="1"/>
      <c r="K39">
        <v>5.5080999999999998</v>
      </c>
      <c r="L39" s="1"/>
      <c r="M39">
        <v>16.277100000000001</v>
      </c>
      <c r="N39">
        <v>8.9541000000000004</v>
      </c>
      <c r="O39">
        <v>20.107299999999999</v>
      </c>
      <c r="P39">
        <v>6.2226999999999997</v>
      </c>
      <c r="Q39" s="9">
        <v>27.7774</v>
      </c>
      <c r="T39" s="101">
        <v>3.0748000000000002</v>
      </c>
      <c r="U39" s="102">
        <v>2.3525</v>
      </c>
      <c r="V39" s="102">
        <v>1.4450000000000001</v>
      </c>
      <c r="W39" s="103">
        <v>1.0629</v>
      </c>
      <c r="X39" s="102">
        <v>3.5226000000000002</v>
      </c>
      <c r="Y39" s="102">
        <v>2.7887</v>
      </c>
      <c r="Z39" s="102">
        <v>1.8331</v>
      </c>
      <c r="AA39" s="103">
        <v>1.7506999999999999</v>
      </c>
    </row>
    <row r="40" spans="1:27" x14ac:dyDescent="0.25">
      <c r="A40" s="24" t="s">
        <v>67</v>
      </c>
      <c r="B40" s="209"/>
      <c r="C40" s="2"/>
      <c r="D40" s="2"/>
      <c r="E40" s="2"/>
      <c r="F40" s="2"/>
      <c r="G40" s="2"/>
      <c r="H40" s="11"/>
      <c r="K40">
        <v>13.60171959</v>
      </c>
      <c r="M40">
        <v>40.194314259999999</v>
      </c>
      <c r="N40">
        <v>22.111224830000001</v>
      </c>
      <c r="O40">
        <v>72.387303779999996</v>
      </c>
      <c r="P40">
        <v>22.401878740000001</v>
      </c>
      <c r="Q40" s="9"/>
      <c r="T40" s="63">
        <v>3.4430000000000001</v>
      </c>
      <c r="U40" s="55">
        <v>5.1723999999999997</v>
      </c>
      <c r="V40" s="55">
        <v>2.8247</v>
      </c>
      <c r="W40" s="37">
        <v>2.9864999999999999</v>
      </c>
      <c r="X40" s="55">
        <v>3.0042</v>
      </c>
      <c r="Y40" s="55">
        <v>5.9485000000000001</v>
      </c>
      <c r="Z40" s="55">
        <v>4.0224000000000002</v>
      </c>
      <c r="AA40" s="37">
        <v>3.6179000000000001</v>
      </c>
    </row>
    <row r="41" spans="1:27" ht="15.75" thickBot="1" x14ac:dyDescent="0.3">
      <c r="A41" s="25" t="s">
        <v>68</v>
      </c>
      <c r="B41" s="210"/>
      <c r="C41" s="6">
        <f>(C39-C37)/C37*100</f>
        <v>2.9307147565939449</v>
      </c>
      <c r="D41" s="6">
        <f t="shared" ref="D41:Q41" si="7">(D39-D37)/D37*100</f>
        <v>2.8192302832324216</v>
      </c>
      <c r="E41" s="6">
        <f t="shared" si="7"/>
        <v>46.265230532658904</v>
      </c>
      <c r="F41" s="6">
        <f t="shared" si="7"/>
        <v>40.891757321472852</v>
      </c>
      <c r="G41" s="6"/>
      <c r="H41" s="6"/>
      <c r="I41" s="6">
        <f t="shared" si="7"/>
        <v>1.1295188244813179</v>
      </c>
      <c r="J41" s="6"/>
      <c r="K41" s="6">
        <f t="shared" si="7"/>
        <v>-12.711166048619699</v>
      </c>
      <c r="L41" s="6"/>
      <c r="M41" s="6">
        <f t="shared" si="7"/>
        <v>75.700823609417029</v>
      </c>
      <c r="N41" s="6">
        <f t="shared" si="7"/>
        <v>-36.499797885241364</v>
      </c>
      <c r="O41" s="6">
        <f t="shared" si="7"/>
        <v>77.060108134763382</v>
      </c>
      <c r="P41" s="6">
        <f t="shared" si="7"/>
        <v>-15.127253880356811</v>
      </c>
      <c r="Q41" s="6">
        <f t="shared" si="7"/>
        <v>46.265355877226703</v>
      </c>
      <c r="T41" s="63">
        <v>1.8148</v>
      </c>
      <c r="U41" s="55">
        <v>1.3076000000000001</v>
      </c>
      <c r="V41" s="55">
        <v>1.389</v>
      </c>
      <c r="W41" s="37">
        <v>1.1576</v>
      </c>
      <c r="X41" s="55">
        <v>2.0746000000000002</v>
      </c>
      <c r="Y41" s="55">
        <v>1.4114</v>
      </c>
      <c r="Z41" s="55">
        <v>1.9045000000000001</v>
      </c>
      <c r="AA41" s="37">
        <v>1.7472000000000001</v>
      </c>
    </row>
    <row r="42" spans="1:27" x14ac:dyDescent="0.25">
      <c r="A42" s="22" t="s">
        <v>40</v>
      </c>
      <c r="B42" s="35"/>
      <c r="C42" s="2">
        <v>3.3787819849999998</v>
      </c>
      <c r="D42" s="2">
        <v>3.1739161550000001</v>
      </c>
      <c r="E42" s="2">
        <v>1.590163811</v>
      </c>
      <c r="F42" s="2">
        <v>1.535696054</v>
      </c>
      <c r="G42" s="2">
        <v>6.063304198</v>
      </c>
      <c r="H42" s="11">
        <v>3.4252921889999999</v>
      </c>
      <c r="I42">
        <v>56.569899999999997</v>
      </c>
      <c r="J42">
        <v>22.7821</v>
      </c>
      <c r="K42">
        <v>7.6506999999999996</v>
      </c>
      <c r="L42">
        <v>8.4052000000000007</v>
      </c>
      <c r="M42">
        <v>12.4755</v>
      </c>
      <c r="N42">
        <v>3.2078000000000002</v>
      </c>
      <c r="O42">
        <v>11.9148</v>
      </c>
      <c r="P42">
        <v>3.4422000000000001</v>
      </c>
      <c r="Q42" s="9">
        <v>15.9016</v>
      </c>
      <c r="T42" s="63">
        <v>4.7192999999999996</v>
      </c>
      <c r="U42" s="55">
        <v>4.6006</v>
      </c>
      <c r="V42" s="55">
        <v>0.2019</v>
      </c>
      <c r="W42" s="37">
        <v>0.34470000000000001</v>
      </c>
      <c r="X42" s="55">
        <v>5.4916999999999998</v>
      </c>
      <c r="Y42" s="55">
        <v>4.8251999999999997</v>
      </c>
      <c r="Z42" s="55">
        <v>0.47520000000000001</v>
      </c>
      <c r="AA42" s="37">
        <v>0.3952</v>
      </c>
    </row>
    <row r="43" spans="1:27" x14ac:dyDescent="0.25">
      <c r="A43" s="23" t="s">
        <v>66</v>
      </c>
      <c r="B43" s="35"/>
      <c r="C43" s="2"/>
      <c r="D43" s="2"/>
      <c r="E43" s="2"/>
      <c r="F43" s="2"/>
      <c r="G43" s="2"/>
      <c r="H43" s="11"/>
      <c r="J43">
        <f>J42/I42*100</f>
        <v>40.272477059354891</v>
      </c>
      <c r="K43">
        <v>13.52426775</v>
      </c>
      <c r="L43">
        <v>14.858079630000001</v>
      </c>
      <c r="M43">
        <v>22.053300159999999</v>
      </c>
      <c r="N43">
        <v>5.6704345070000004</v>
      </c>
      <c r="O43">
        <v>74.927878789999994</v>
      </c>
      <c r="P43">
        <v>21.646829019999998</v>
      </c>
      <c r="Q43" s="9"/>
      <c r="T43" s="63">
        <v>2.867</v>
      </c>
      <c r="U43" s="55">
        <v>2.7989999999999999</v>
      </c>
      <c r="V43" s="55">
        <v>2.2372000000000001</v>
      </c>
      <c r="W43" s="37">
        <v>1.8822000000000001</v>
      </c>
      <c r="X43" s="55">
        <v>2.9982000000000002</v>
      </c>
      <c r="Y43" s="55">
        <v>2.9552999999999998</v>
      </c>
      <c r="Z43" s="55">
        <v>2.5198</v>
      </c>
      <c r="AA43" s="37">
        <v>2.2063000000000001</v>
      </c>
    </row>
    <row r="44" spans="1:27" ht="15.75" thickBot="1" x14ac:dyDescent="0.3">
      <c r="A44" s="22" t="s">
        <v>26</v>
      </c>
      <c r="B44" s="35"/>
      <c r="C44" s="2">
        <v>4.8626217709999997</v>
      </c>
      <c r="D44" s="2">
        <v>2.9456465729999999</v>
      </c>
      <c r="E44" s="2">
        <v>2.8317274270000001</v>
      </c>
      <c r="F44" s="2">
        <v>2.428267822</v>
      </c>
      <c r="G44" s="3">
        <v>39.422667199999999</v>
      </c>
      <c r="H44" s="11">
        <v>14.247826290000001</v>
      </c>
      <c r="I44">
        <v>75.980800000000002</v>
      </c>
      <c r="J44">
        <v>27.354600000000001</v>
      </c>
      <c r="K44">
        <v>6.8628</v>
      </c>
      <c r="L44">
        <v>7.0606</v>
      </c>
      <c r="M44">
        <v>13.684699999999999</v>
      </c>
      <c r="N44">
        <v>1.8483000000000001</v>
      </c>
      <c r="O44">
        <v>18.031300000000002</v>
      </c>
      <c r="P44">
        <v>6.2512999999999996</v>
      </c>
      <c r="Q44" s="9">
        <v>28.317299999999999</v>
      </c>
      <c r="T44" s="104">
        <v>2.0813000000000001</v>
      </c>
      <c r="U44" s="105">
        <v>2.8936999999999999</v>
      </c>
      <c r="V44" s="105">
        <v>2.3584000000000001</v>
      </c>
      <c r="W44" s="106">
        <v>2.4133</v>
      </c>
      <c r="X44" s="105">
        <v>2.1597</v>
      </c>
      <c r="Y44" s="105">
        <v>3.5348000000000002</v>
      </c>
      <c r="Z44" s="105">
        <v>3.0613000000000001</v>
      </c>
      <c r="AA44" s="106">
        <v>3.0251999999999999</v>
      </c>
    </row>
    <row r="45" spans="1:27" x14ac:dyDescent="0.25">
      <c r="A45" s="24" t="s">
        <v>67</v>
      </c>
      <c r="B45" s="35"/>
      <c r="C45" s="2"/>
      <c r="D45" s="2"/>
      <c r="E45" s="2"/>
      <c r="F45" s="2"/>
      <c r="G45" s="2"/>
      <c r="H45" s="11"/>
      <c r="J45">
        <f>J44/I44*100</f>
        <v>36.001989976415096</v>
      </c>
      <c r="K45">
        <v>9.0323126850000008</v>
      </c>
      <c r="L45">
        <v>9.2926683919999995</v>
      </c>
      <c r="M45">
        <v>18.010766459999999</v>
      </c>
      <c r="N45">
        <v>2.432545926</v>
      </c>
      <c r="O45">
        <v>63.676138379999998</v>
      </c>
      <c r="P45">
        <v>22.07603533</v>
      </c>
      <c r="Q45" s="9"/>
    </row>
    <row r="46" spans="1:27" ht="15.75" thickBot="1" x14ac:dyDescent="0.3">
      <c r="A46" s="25" t="s">
        <v>68</v>
      </c>
      <c r="B46" s="36"/>
      <c r="C46" s="6">
        <f>(C44-C42)/C42*100</f>
        <v>43.916411079124416</v>
      </c>
      <c r="D46" s="6">
        <f t="shared" ref="D46:Q46" si="8">(D44-D42)/D42*100</f>
        <v>-7.1920482726173409</v>
      </c>
      <c r="E46" s="6">
        <f t="shared" si="8"/>
        <v>78.0777179943004</v>
      </c>
      <c r="F46" s="6">
        <f t="shared" si="8"/>
        <v>58.121642344208304</v>
      </c>
      <c r="G46" s="6"/>
      <c r="H46" s="6"/>
      <c r="I46" s="6">
        <f t="shared" si="8"/>
        <v>34.313124117242573</v>
      </c>
      <c r="J46" s="6">
        <f t="shared" si="8"/>
        <v>20.070581728637841</v>
      </c>
      <c r="K46" s="6">
        <f t="shared" si="8"/>
        <v>-10.298404067601654</v>
      </c>
      <c r="L46" s="6">
        <f t="shared" si="8"/>
        <v>-15.997239803930906</v>
      </c>
      <c r="M46" s="6">
        <f t="shared" si="8"/>
        <v>9.6925974910825143</v>
      </c>
      <c r="N46" s="6">
        <f t="shared" si="8"/>
        <v>-42.381071139098445</v>
      </c>
      <c r="O46" s="6">
        <f t="shared" si="8"/>
        <v>51.335314063181947</v>
      </c>
      <c r="P46" s="6">
        <f t="shared" si="8"/>
        <v>81.607692754633646</v>
      </c>
      <c r="Q46" s="6">
        <f t="shared" si="8"/>
        <v>78.078306585500826</v>
      </c>
    </row>
    <row r="47" spans="1:27" x14ac:dyDescent="0.25">
      <c r="A47" s="22" t="s">
        <v>42</v>
      </c>
      <c r="B47" s="35"/>
      <c r="C47" s="2">
        <v>2.5689508449999998</v>
      </c>
      <c r="D47" s="2">
        <v>2.5441572689999998</v>
      </c>
      <c r="E47" s="2">
        <v>0.88277152599999997</v>
      </c>
      <c r="F47" s="2">
        <v>1.1893718559999999</v>
      </c>
      <c r="G47" s="2">
        <v>0.96512458000000001</v>
      </c>
      <c r="H47" s="12">
        <v>-34.731560889999997</v>
      </c>
      <c r="I47">
        <v>36.803600000000003</v>
      </c>
      <c r="J47">
        <v>11.114100000000001</v>
      </c>
      <c r="K47">
        <v>5.3175999999999997</v>
      </c>
      <c r="L47">
        <v>6.2454999999999998</v>
      </c>
      <c r="M47">
        <v>11.8224</v>
      </c>
      <c r="N47">
        <v>2.056</v>
      </c>
      <c r="O47">
        <v>7.4200999999999997</v>
      </c>
      <c r="P47">
        <v>4.4736000000000002</v>
      </c>
      <c r="Q47" s="9">
        <v>8.8277000000000001</v>
      </c>
    </row>
    <row r="48" spans="1:27" x14ac:dyDescent="0.25">
      <c r="A48" s="23" t="s">
        <v>66</v>
      </c>
      <c r="B48" s="35"/>
      <c r="H48" s="9"/>
      <c r="J48">
        <f>J47/I47*100</f>
        <v>30.198404503907227</v>
      </c>
      <c r="K48">
        <v>14.44861702</v>
      </c>
      <c r="L48">
        <v>16.96985656</v>
      </c>
      <c r="M48">
        <v>32.122965960000002</v>
      </c>
      <c r="N48">
        <v>5.5865482530000001</v>
      </c>
      <c r="O48">
        <v>84.054399849999996</v>
      </c>
      <c r="P48">
        <v>50.677161040000001</v>
      </c>
      <c r="Q48" s="9"/>
    </row>
    <row r="49" spans="1:17" x14ac:dyDescent="0.25">
      <c r="A49" s="22" t="s">
        <v>28</v>
      </c>
      <c r="B49" s="35"/>
      <c r="C49" s="2">
        <v>3.6127270280000001</v>
      </c>
      <c r="D49" s="2">
        <v>2.1966360370000002</v>
      </c>
      <c r="E49" s="2">
        <v>1.3762474039999999</v>
      </c>
      <c r="F49" s="2">
        <v>1.6535963149999999</v>
      </c>
      <c r="G49" s="3">
        <v>39.197287250000002</v>
      </c>
      <c r="H49" s="13">
        <v>-20.152547439999999</v>
      </c>
      <c r="I49">
        <v>48.339199999999998</v>
      </c>
      <c r="J49">
        <v>12.212</v>
      </c>
      <c r="K49">
        <v>5.3883000000000001</v>
      </c>
      <c r="L49">
        <v>7.0106000000000002</v>
      </c>
      <c r="M49">
        <v>9.5675000000000008</v>
      </c>
      <c r="N49">
        <v>3.3563000000000001</v>
      </c>
      <c r="O49">
        <v>13.5771</v>
      </c>
      <c r="P49">
        <v>2.9588000000000001</v>
      </c>
      <c r="Q49" s="9">
        <v>13.762499999999999</v>
      </c>
    </row>
    <row r="50" spans="1:17" x14ac:dyDescent="0.25">
      <c r="A50" s="24" t="s">
        <v>67</v>
      </c>
      <c r="B50" s="35"/>
      <c r="H50" s="9"/>
      <c r="J50">
        <f>J49/I49*100</f>
        <v>25.263140473983846</v>
      </c>
      <c r="K50">
        <v>11.14680939</v>
      </c>
      <c r="L50">
        <v>14.502887940000001</v>
      </c>
      <c r="M50">
        <v>19.792396579999998</v>
      </c>
      <c r="N50">
        <v>3.8235364299999999</v>
      </c>
      <c r="O50">
        <v>98.653151309999998</v>
      </c>
      <c r="P50">
        <v>21.499396130000001</v>
      </c>
      <c r="Q50" s="9"/>
    </row>
    <row r="51" spans="1:17" ht="15.75" thickBot="1" x14ac:dyDescent="0.3">
      <c r="A51" s="25" t="s">
        <v>68</v>
      </c>
      <c r="B51" s="36"/>
      <c r="C51" s="6">
        <f>(C49-C47)/C47*100</f>
        <v>40.630445889282882</v>
      </c>
      <c r="D51" s="6">
        <f t="shared" ref="D51:Q51" si="9">(D49-D47)/D47*100</f>
        <v>-13.659581356642919</v>
      </c>
      <c r="E51" s="6">
        <f t="shared" si="9"/>
        <v>55.90074707507047</v>
      </c>
      <c r="F51" s="6">
        <f t="shared" si="9"/>
        <v>39.031061367236525</v>
      </c>
      <c r="G51" s="6"/>
      <c r="H51" s="6"/>
      <c r="I51" s="6">
        <f t="shared" si="9"/>
        <v>31.343672901563963</v>
      </c>
      <c r="J51" s="6">
        <f t="shared" si="9"/>
        <v>9.8784426989139842</v>
      </c>
      <c r="K51" s="6">
        <f t="shared" si="9"/>
        <v>1.329547164134204</v>
      </c>
      <c r="L51" s="6">
        <f t="shared" si="9"/>
        <v>12.250420302617892</v>
      </c>
      <c r="M51" s="6">
        <f t="shared" si="9"/>
        <v>-19.07311544187305</v>
      </c>
      <c r="N51" s="6">
        <f t="shared" si="9"/>
        <v>63.244163424124508</v>
      </c>
      <c r="O51" s="6">
        <f t="shared" si="9"/>
        <v>82.977318364981613</v>
      </c>
      <c r="P51" s="6">
        <f t="shared" si="9"/>
        <v>-33.860872675250356</v>
      </c>
      <c r="Q51" s="6">
        <f t="shared" si="9"/>
        <v>55.901310647167421</v>
      </c>
    </row>
    <row r="52" spans="1:17" x14ac:dyDescent="0.25">
      <c r="A52" s="22" t="s">
        <v>43</v>
      </c>
      <c r="B52" s="35"/>
      <c r="C52" s="2">
        <v>1.6468178529999999</v>
      </c>
      <c r="D52" s="2">
        <v>1.9125328049999999</v>
      </c>
      <c r="E52" s="2">
        <v>1.5238418810000001</v>
      </c>
      <c r="F52" s="2">
        <v>1.194789941</v>
      </c>
      <c r="G52" s="4">
        <v>-16.13505412</v>
      </c>
      <c r="H52" s="13">
        <v>21.59357507</v>
      </c>
      <c r="I52">
        <v>28.914000000000001</v>
      </c>
      <c r="J52">
        <v>12.4458</v>
      </c>
      <c r="K52">
        <v>2.2063999999999999</v>
      </c>
      <c r="L52">
        <v>2.5880999999999998</v>
      </c>
      <c r="M52">
        <v>7.9950999999999999</v>
      </c>
      <c r="N52">
        <v>6.3357000000000001</v>
      </c>
      <c r="O52">
        <v>8.5901999999999994</v>
      </c>
      <c r="P52">
        <v>3.3576999999999999</v>
      </c>
      <c r="Q52" s="9">
        <v>15.2384</v>
      </c>
    </row>
    <row r="53" spans="1:17" x14ac:dyDescent="0.25">
      <c r="A53" s="23" t="s">
        <v>66</v>
      </c>
      <c r="B53" s="35"/>
      <c r="C53" s="2"/>
      <c r="D53" s="2"/>
      <c r="E53" s="2"/>
      <c r="F53" s="2"/>
      <c r="G53" s="2"/>
      <c r="H53" s="11"/>
      <c r="J53">
        <f>J52/I52*100</f>
        <v>43.044200041502386</v>
      </c>
      <c r="K53">
        <v>7.6307904539999996</v>
      </c>
      <c r="L53">
        <v>8.9510289249999992</v>
      </c>
      <c r="M53">
        <v>27.651485359999999</v>
      </c>
      <c r="N53">
        <v>21.91233209</v>
      </c>
      <c r="O53">
        <v>56.372036360000003</v>
      </c>
      <c r="P53">
        <v>22.034388570000001</v>
      </c>
      <c r="Q53" s="9"/>
    </row>
    <row r="54" spans="1:17" x14ac:dyDescent="0.25">
      <c r="A54" s="22" t="s">
        <v>29</v>
      </c>
      <c r="B54" s="35"/>
      <c r="C54" s="2">
        <v>1.782916146</v>
      </c>
      <c r="D54" s="2">
        <v>1.9482186610000001</v>
      </c>
      <c r="E54" s="2">
        <v>1.3317435550000001</v>
      </c>
      <c r="F54" s="2">
        <v>1.292758088</v>
      </c>
      <c r="G54" s="2">
        <v>-9.2714688540000001</v>
      </c>
      <c r="H54" s="11">
        <v>2.9274004699999998</v>
      </c>
      <c r="I54">
        <v>28.816800000000001</v>
      </c>
      <c r="J54">
        <v>10.9877</v>
      </c>
      <c r="K54">
        <v>2.1585000000000001</v>
      </c>
      <c r="L54">
        <v>2.6185</v>
      </c>
      <c r="M54">
        <v>8.1638000000000002</v>
      </c>
      <c r="N54">
        <v>6.5414000000000003</v>
      </c>
      <c r="O54">
        <v>9.3684999999999992</v>
      </c>
      <c r="P54">
        <v>3.5590999999999999</v>
      </c>
      <c r="Q54" s="9">
        <v>13.317399999999999</v>
      </c>
    </row>
    <row r="55" spans="1:17" x14ac:dyDescent="0.25">
      <c r="A55" s="24" t="s">
        <v>67</v>
      </c>
      <c r="B55" s="35"/>
      <c r="H55" s="9"/>
      <c r="J55">
        <f>J54/I54*100</f>
        <v>38.129493906332421</v>
      </c>
      <c r="K55">
        <v>7.6307904539999996</v>
      </c>
      <c r="L55">
        <v>8.9510289249999992</v>
      </c>
      <c r="M55">
        <v>27.651485359999999</v>
      </c>
      <c r="N55">
        <v>21.91233209</v>
      </c>
      <c r="O55">
        <v>56.372036360000003</v>
      </c>
      <c r="P55">
        <v>22.034388570000001</v>
      </c>
      <c r="Q55" s="9"/>
    </row>
    <row r="56" spans="1:17" ht="15.75" thickBot="1" x14ac:dyDescent="0.3">
      <c r="A56" s="25" t="s">
        <v>68</v>
      </c>
      <c r="B56" s="36"/>
      <c r="C56" s="6">
        <f>(C54-C52)/C54*100</f>
        <v>7.6334657300254269</v>
      </c>
      <c r="D56" s="6">
        <f>(D54-D52)/D54*100</f>
        <v>1.831717184234495</v>
      </c>
      <c r="E56" s="6">
        <f>(E54-E52)/E54*100</f>
        <v>-14.424573355641279</v>
      </c>
      <c r="F56" s="6">
        <f>(F54-F52)/F54*100</f>
        <v>7.5782273504522841</v>
      </c>
      <c r="G56" s="6"/>
      <c r="H56" s="10"/>
      <c r="I56" s="6">
        <f>(I54-I52)/I54*100</f>
        <v>-0.33730323977679982</v>
      </c>
      <c r="J56" s="6">
        <f t="shared" ref="J56:Q56" si="10">(J54-J52)/J54*100</f>
        <v>-13.270293145972314</v>
      </c>
      <c r="K56" s="6">
        <f t="shared" si="10"/>
        <v>-2.2191336576326073</v>
      </c>
      <c r="L56" s="6">
        <f t="shared" si="10"/>
        <v>1.1609700210043996</v>
      </c>
      <c r="M56" s="6">
        <f t="shared" si="10"/>
        <v>2.0664396482030463</v>
      </c>
      <c r="N56" s="6">
        <f t="shared" si="10"/>
        <v>3.1445867857033698</v>
      </c>
      <c r="O56" s="6">
        <f t="shared" si="10"/>
        <v>8.307626621123978</v>
      </c>
      <c r="P56" s="6">
        <f t="shared" si="10"/>
        <v>5.6587339495939988</v>
      </c>
      <c r="Q56" s="10">
        <f t="shared" si="10"/>
        <v>-14.424737561385866</v>
      </c>
    </row>
    <row r="57" spans="1:17" x14ac:dyDescent="0.25">
      <c r="A57" s="22" t="s">
        <v>46</v>
      </c>
      <c r="B57" s="35"/>
      <c r="C57" s="2">
        <v>2.9470072319999998</v>
      </c>
      <c r="D57" s="2">
        <v>2.076893305</v>
      </c>
      <c r="E57" s="2">
        <v>0.75991413399999996</v>
      </c>
      <c r="F57" s="2">
        <v>0.53377195399999999</v>
      </c>
      <c r="G57" s="3">
        <v>29.52534073</v>
      </c>
      <c r="H57" s="12">
        <v>29.758912200000001</v>
      </c>
      <c r="I57">
        <v>50.6462</v>
      </c>
      <c r="J57">
        <v>21.176200000000001</v>
      </c>
      <c r="K57">
        <v>4.3320999999999996</v>
      </c>
      <c r="L57">
        <v>1.9435</v>
      </c>
      <c r="M57">
        <v>7.8089000000000004</v>
      </c>
      <c r="N57">
        <v>6.6844000000000001</v>
      </c>
      <c r="O57">
        <v>2.8809</v>
      </c>
      <c r="P57">
        <v>2.4567999999999999</v>
      </c>
      <c r="Q57" s="9">
        <v>7.5991</v>
      </c>
    </row>
    <row r="58" spans="1:17" x14ac:dyDescent="0.25">
      <c r="A58" s="23" t="s">
        <v>66</v>
      </c>
      <c r="B58" s="35"/>
      <c r="C58" s="2"/>
      <c r="D58" s="2"/>
      <c r="E58" s="2"/>
      <c r="F58" s="2"/>
      <c r="G58" s="2"/>
      <c r="H58" s="11"/>
      <c r="J58">
        <f>J57/I57*100</f>
        <v>41.812021434974397</v>
      </c>
      <c r="K58" s="19">
        <v>17.254200000000001</v>
      </c>
      <c r="L58" s="19">
        <v>14.6473</v>
      </c>
      <c r="M58" s="19">
        <v>20.536799999999999</v>
      </c>
      <c r="N58" s="19">
        <v>7.7988</v>
      </c>
      <c r="O58" s="19">
        <v>12.4864</v>
      </c>
      <c r="P58" s="19">
        <v>78.471900000000005</v>
      </c>
      <c r="Q58" s="9"/>
    </row>
    <row r="59" spans="1:17" x14ac:dyDescent="0.25">
      <c r="A59" s="22" t="s">
        <v>31</v>
      </c>
      <c r="B59" s="35"/>
      <c r="C59" s="19">
        <v>2.6747000000000001</v>
      </c>
      <c r="D59" s="19">
        <v>1.6099000000000001</v>
      </c>
      <c r="E59" s="19">
        <v>1.0736000000000001</v>
      </c>
      <c r="F59" s="19">
        <v>0.91579999999999995</v>
      </c>
      <c r="G59" s="21">
        <v>39.808500000000002</v>
      </c>
      <c r="H59" s="9">
        <v>14.697100000000001</v>
      </c>
      <c r="I59">
        <v>41.762999999999998</v>
      </c>
      <c r="J59">
        <v>15.0159</v>
      </c>
      <c r="K59">
        <v>2.8714</v>
      </c>
      <c r="L59">
        <v>1.4515</v>
      </c>
      <c r="M59">
        <v>6.1300999999999997</v>
      </c>
      <c r="N59">
        <v>5.6463999999999999</v>
      </c>
      <c r="O59">
        <v>6.8697999999999997</v>
      </c>
      <c r="P59">
        <v>2.2881</v>
      </c>
      <c r="Q59" s="9">
        <v>10.735799999999999</v>
      </c>
    </row>
    <row r="60" spans="1:17" x14ac:dyDescent="0.25">
      <c r="A60" s="24" t="s">
        <v>67</v>
      </c>
      <c r="B60" s="35"/>
      <c r="C60" s="2"/>
      <c r="D60" s="2"/>
      <c r="E60" s="2"/>
      <c r="F60" s="2"/>
      <c r="G60" s="2"/>
      <c r="H60" s="11"/>
      <c r="J60" s="19">
        <v>35.955100000000002</v>
      </c>
      <c r="K60" s="19">
        <v>6.8756000000000004</v>
      </c>
      <c r="L60" s="19">
        <v>3.4756999999999998</v>
      </c>
      <c r="M60" s="19">
        <v>14.6782</v>
      </c>
      <c r="N60" s="19">
        <v>13.520099999999999</v>
      </c>
      <c r="O60" s="19">
        <v>63.989800000000002</v>
      </c>
      <c r="P60" s="19">
        <v>21.313099999999999</v>
      </c>
      <c r="Q60" s="9"/>
    </row>
    <row r="61" spans="1:17" ht="15.75" thickBot="1" x14ac:dyDescent="0.3">
      <c r="A61" s="25" t="s">
        <v>68</v>
      </c>
      <c r="B61" s="36"/>
      <c r="C61" s="6">
        <f>(C59-C57)/C57*100</f>
        <v>-9.2401277147595327</v>
      </c>
      <c r="D61" s="6">
        <f t="shared" ref="D61:Q61" si="11">(D59-D57)/D57*100</f>
        <v>-22.485185150134608</v>
      </c>
      <c r="E61" s="6">
        <f t="shared" si="11"/>
        <v>41.279119832767861</v>
      </c>
      <c r="F61" s="6">
        <f t="shared" si="11"/>
        <v>71.571397323734246</v>
      </c>
      <c r="G61" s="6"/>
      <c r="H61" s="6"/>
      <c r="I61" s="6">
        <f t="shared" si="11"/>
        <v>-17.539716701351736</v>
      </c>
      <c r="J61" s="6">
        <f t="shared" si="11"/>
        <v>-29.09067726976512</v>
      </c>
      <c r="K61" s="6">
        <f t="shared" si="11"/>
        <v>-33.718058216569325</v>
      </c>
      <c r="L61" s="6">
        <f t="shared" si="11"/>
        <v>-25.315153074350398</v>
      </c>
      <c r="M61" s="6">
        <f t="shared" si="11"/>
        <v>-21.498546530241143</v>
      </c>
      <c r="N61" s="6">
        <f t="shared" si="11"/>
        <v>-15.52869367482497</v>
      </c>
      <c r="O61" s="6">
        <f t="shared" si="11"/>
        <v>138.46020340865701</v>
      </c>
      <c r="P61" s="6">
        <f t="shared" si="11"/>
        <v>-6.866655812438939</v>
      </c>
      <c r="Q61" s="6">
        <f t="shared" si="11"/>
        <v>41.277256517219136</v>
      </c>
    </row>
    <row r="62" spans="1:17" x14ac:dyDescent="0.25">
      <c r="A62" s="22" t="s">
        <v>47</v>
      </c>
      <c r="B62" s="35"/>
      <c r="C62" s="2">
        <v>2.6444616060000001</v>
      </c>
      <c r="D62" s="2">
        <v>2.358872538</v>
      </c>
      <c r="E62" s="2">
        <v>0.96346842700000002</v>
      </c>
      <c r="F62" s="2">
        <v>0.93843280500000004</v>
      </c>
      <c r="G62" s="2">
        <v>10.799516519999999</v>
      </c>
      <c r="H62" s="11">
        <v>2.5984890100000002</v>
      </c>
      <c r="I62">
        <v>42.525399999999998</v>
      </c>
      <c r="J62">
        <v>16.0807</v>
      </c>
      <c r="K62">
        <v>5.3658999999999999</v>
      </c>
      <c r="L62">
        <v>8.0584000000000007</v>
      </c>
      <c r="M62">
        <v>6.9038000000000004</v>
      </c>
      <c r="N62">
        <v>3.2606000000000002</v>
      </c>
      <c r="O62">
        <v>3.5291000000000001</v>
      </c>
      <c r="P62">
        <v>5.8552</v>
      </c>
      <c r="Q62" s="9">
        <v>9.6347000000000005</v>
      </c>
    </row>
    <row r="63" spans="1:17" x14ac:dyDescent="0.25">
      <c r="A63" s="23" t="s">
        <v>66</v>
      </c>
      <c r="B63" s="35"/>
      <c r="C63" s="2"/>
      <c r="D63" s="2"/>
      <c r="E63" s="2"/>
      <c r="F63" s="2"/>
      <c r="G63" s="2"/>
      <c r="H63" s="11"/>
      <c r="J63">
        <f>J62/I62*100</f>
        <v>37.814341546464</v>
      </c>
      <c r="K63">
        <f>K62/I62*100</f>
        <v>12.618105884953462</v>
      </c>
      <c r="L63">
        <f>(L62/I62*100)</f>
        <v>18.949615994205818</v>
      </c>
      <c r="M63">
        <f>M62/I62*100</f>
        <v>16.234532773354278</v>
      </c>
      <c r="N63">
        <f>N62/I62*100</f>
        <v>7.6674175904283093</v>
      </c>
      <c r="O63">
        <f>O62/Q62*100</f>
        <v>36.629059545185633</v>
      </c>
      <c r="P63">
        <f>P62/Q62*100</f>
        <v>60.772001203981439</v>
      </c>
      <c r="Q63" s="9"/>
    </row>
    <row r="64" spans="1:17" x14ac:dyDescent="0.25">
      <c r="A64" s="22" t="s">
        <v>32</v>
      </c>
      <c r="B64" s="35"/>
      <c r="C64" s="2">
        <v>2.6484923</v>
      </c>
      <c r="D64" s="2">
        <v>2.1801699480000001</v>
      </c>
      <c r="E64" s="2">
        <v>2.431944857</v>
      </c>
      <c r="F64" s="2">
        <v>2.1999491959999999</v>
      </c>
      <c r="G64" s="4">
        <v>17.682601989999998</v>
      </c>
      <c r="H64" s="11">
        <v>9.5395115589999993</v>
      </c>
      <c r="I64">
        <v>45.176099999999998</v>
      </c>
      <c r="J64">
        <v>18.691199999999998</v>
      </c>
      <c r="K64">
        <v>6.4180000000000001</v>
      </c>
      <c r="L64">
        <v>6.1288999999999998</v>
      </c>
      <c r="M64">
        <v>7.7488000000000001</v>
      </c>
      <c r="N64">
        <v>1.506</v>
      </c>
      <c r="O64">
        <v>16.589400000000001</v>
      </c>
      <c r="P64">
        <v>5.4100999999999999</v>
      </c>
      <c r="Q64" s="9">
        <v>24.319400000000002</v>
      </c>
    </row>
    <row r="65" spans="1:17" x14ac:dyDescent="0.25">
      <c r="A65" s="24" t="s">
        <v>67</v>
      </c>
      <c r="B65" s="35"/>
      <c r="C65" s="2"/>
      <c r="D65" s="2"/>
      <c r="E65" s="2"/>
      <c r="F65" s="2"/>
      <c r="G65" s="2"/>
      <c r="H65" s="11"/>
      <c r="J65">
        <f>J64/I64*100</f>
        <v>41.374089396827081</v>
      </c>
      <c r="K65">
        <f>K64/I64*100</f>
        <v>14.206626955403411</v>
      </c>
      <c r="L65">
        <f>L64/I64*100</f>
        <v>13.566686810061071</v>
      </c>
      <c r="M65">
        <f>M64/I64*100</f>
        <v>17.152432370213454</v>
      </c>
      <c r="N65">
        <f>N64/I64*100</f>
        <v>3.3336210961105541</v>
      </c>
      <c r="O65">
        <f>O64/Q64*100</f>
        <v>68.214676348923092</v>
      </c>
      <c r="P65">
        <f>P64/Q64*100</f>
        <v>22.246025806557725</v>
      </c>
      <c r="Q65" s="9"/>
    </row>
    <row r="66" spans="1:17" ht="15.75" thickBot="1" x14ac:dyDescent="0.3">
      <c r="A66" s="25" t="s">
        <v>68</v>
      </c>
      <c r="B66" s="36"/>
      <c r="C66" s="6">
        <f>(C64-C62)/C62*100</f>
        <v>0.15242021252472251</v>
      </c>
      <c r="D66" s="6">
        <f t="shared" ref="D66:Q66" si="12">(D64-D62)/D62*100</f>
        <v>-7.5757628748993433</v>
      </c>
      <c r="E66" s="6">
        <f t="shared" si="12"/>
        <v>152.41562555116298</v>
      </c>
      <c r="F66" s="6">
        <f t="shared" si="12"/>
        <v>134.42799359513009</v>
      </c>
      <c r="G66" s="6"/>
      <c r="H66" s="6"/>
      <c r="I66" s="6">
        <f t="shared" si="12"/>
        <v>6.2332159133129856</v>
      </c>
      <c r="J66" s="6">
        <f t="shared" si="12"/>
        <v>16.233746043393623</v>
      </c>
      <c r="K66" s="6">
        <f t="shared" si="12"/>
        <v>19.607148847350871</v>
      </c>
      <c r="L66" s="6">
        <f t="shared" si="12"/>
        <v>-23.943959098580372</v>
      </c>
      <c r="M66" s="6">
        <f t="shared" si="12"/>
        <v>12.239636142414319</v>
      </c>
      <c r="N66" s="6">
        <f t="shared" si="12"/>
        <v>-53.812181807029383</v>
      </c>
      <c r="O66" s="6">
        <f t="shared" si="12"/>
        <v>370.07452324955375</v>
      </c>
      <c r="P66" s="6">
        <f t="shared" si="12"/>
        <v>-7.6017898620030069</v>
      </c>
      <c r="Q66" s="6">
        <f t="shared" si="12"/>
        <v>152.4147093318941</v>
      </c>
    </row>
    <row r="67" spans="1:17" x14ac:dyDescent="0.25">
      <c r="A67" s="22" t="s">
        <v>48</v>
      </c>
      <c r="B67" s="35"/>
      <c r="C67" s="2">
        <v>2.8937806739999998</v>
      </c>
      <c r="D67" s="2">
        <v>2.7358115019999998</v>
      </c>
      <c r="E67" s="2">
        <v>1.16745012</v>
      </c>
      <c r="F67" s="2">
        <v>1.1887051959999999</v>
      </c>
      <c r="G67" s="2">
        <v>5.4589200179999997</v>
      </c>
      <c r="H67" s="11">
        <v>-1.8206410289999999</v>
      </c>
      <c r="I67">
        <v>43.6738</v>
      </c>
      <c r="J67">
        <v>14.736000000000001</v>
      </c>
      <c r="K67">
        <v>8.0886999999999993</v>
      </c>
      <c r="L67">
        <v>7.2725999999999997</v>
      </c>
      <c r="M67">
        <v>3.7783000000000002</v>
      </c>
      <c r="N67">
        <v>8.2185000000000006</v>
      </c>
      <c r="O67">
        <v>1.8251999999999999</v>
      </c>
      <c r="P67">
        <v>10.0618</v>
      </c>
      <c r="Q67" s="9">
        <v>11.6745</v>
      </c>
    </row>
    <row r="68" spans="1:17" x14ac:dyDescent="0.25">
      <c r="A68" s="23" t="s">
        <v>66</v>
      </c>
      <c r="B68" s="35"/>
      <c r="C68" s="2"/>
      <c r="D68" s="2"/>
      <c r="E68" s="2"/>
      <c r="F68" s="2"/>
      <c r="G68" s="2"/>
      <c r="H68" s="11"/>
      <c r="J68">
        <f>J67/I67*100</f>
        <v>33.741052988290463</v>
      </c>
      <c r="K68" s="8">
        <f>K67/I67*100</f>
        <v>18.520714936643937</v>
      </c>
      <c r="L68" s="8">
        <f>L67/I67*100</f>
        <v>16.652088895401821</v>
      </c>
      <c r="M68" s="8">
        <f>M67/I67*100</f>
        <v>8.6511821732938277</v>
      </c>
      <c r="N68" s="8">
        <f>N67/I67*100</f>
        <v>18.817918294263379</v>
      </c>
      <c r="O68" s="8">
        <f>O67/Q67*100</f>
        <v>15.634074264422459</v>
      </c>
      <c r="P68" s="8">
        <f>P67/Q67*100</f>
        <v>86.186132168401215</v>
      </c>
      <c r="Q68" s="39"/>
    </row>
    <row r="69" spans="1:17" x14ac:dyDescent="0.25">
      <c r="A69" s="22" t="s">
        <v>33</v>
      </c>
      <c r="B69" s="35"/>
      <c r="C69" s="2">
        <v>4.0762532680000003</v>
      </c>
      <c r="D69" s="2">
        <v>3.3801328919999998</v>
      </c>
      <c r="E69" s="2">
        <v>2.2380065469999999</v>
      </c>
      <c r="F69" s="2">
        <v>2.1528634699999998</v>
      </c>
      <c r="G69" s="4">
        <v>17.077456420000001</v>
      </c>
      <c r="H69" s="11">
        <v>3.8044159030000002</v>
      </c>
      <c r="I69">
        <v>52.934800000000003</v>
      </c>
      <c r="J69">
        <v>12.1723</v>
      </c>
      <c r="K69">
        <v>6.6707000000000001</v>
      </c>
      <c r="L69">
        <v>6.7941000000000003</v>
      </c>
      <c r="M69">
        <v>9.3307000000000002</v>
      </c>
      <c r="N69">
        <v>11.0059</v>
      </c>
      <c r="O69">
        <v>10.246499999999999</v>
      </c>
      <c r="P69">
        <v>11.2822</v>
      </c>
      <c r="Q69" s="9">
        <v>22.380099999999999</v>
      </c>
    </row>
    <row r="70" spans="1:17" x14ac:dyDescent="0.25">
      <c r="A70" s="24" t="s">
        <v>67</v>
      </c>
      <c r="B70" s="35"/>
      <c r="H70" s="9"/>
      <c r="J70">
        <f>J69/I69*100</f>
        <v>22.994891829193648</v>
      </c>
      <c r="K70" s="8">
        <f>K69/I69*100</f>
        <v>12.601728919349842</v>
      </c>
      <c r="L70" s="8">
        <f>L69/I69*100</f>
        <v>12.834845885882254</v>
      </c>
      <c r="M70" s="8">
        <f>M69/I69*100</f>
        <v>17.626778603111752</v>
      </c>
      <c r="N70" s="8">
        <f>N69/I69*100</f>
        <v>20.791426434028278</v>
      </c>
      <c r="O70" s="8">
        <f>O69/Q69*100</f>
        <v>45.783977730215682</v>
      </c>
      <c r="P70" s="8">
        <f>P69/Q69*100</f>
        <v>50.41174972408524</v>
      </c>
      <c r="Q70" s="39"/>
    </row>
    <row r="71" spans="1:17" ht="15.75" thickBot="1" x14ac:dyDescent="0.3">
      <c r="A71" s="25" t="s">
        <v>68</v>
      </c>
      <c r="B71" s="36"/>
      <c r="C71" s="6">
        <f>(C69-C67)/C67*100</f>
        <v>40.862550663367955</v>
      </c>
      <c r="D71" s="6">
        <f t="shared" ref="D71:Q71" si="13">(D69-D67)/D67*100</f>
        <v>23.551380989844237</v>
      </c>
      <c r="E71" s="6">
        <f t="shared" si="13"/>
        <v>91.700399756693656</v>
      </c>
      <c r="F71" s="6">
        <f t="shared" si="13"/>
        <v>81.109957056164831</v>
      </c>
      <c r="G71" s="6"/>
      <c r="H71" s="6"/>
      <c r="I71" s="6">
        <f t="shared" si="13"/>
        <v>21.204932934619848</v>
      </c>
      <c r="J71" s="6">
        <f t="shared" si="13"/>
        <v>-17.397529858849083</v>
      </c>
      <c r="K71" s="6">
        <f t="shared" si="13"/>
        <v>-17.53062914930705</v>
      </c>
      <c r="L71" s="6">
        <f t="shared" si="13"/>
        <v>-6.5794901410774624</v>
      </c>
      <c r="M71" s="6">
        <f t="shared" si="13"/>
        <v>146.95497975279886</v>
      </c>
      <c r="N71" s="6">
        <f t="shared" si="13"/>
        <v>33.916164750258559</v>
      </c>
      <c r="O71" s="6">
        <f t="shared" si="13"/>
        <v>461.39053254437863</v>
      </c>
      <c r="P71" s="6">
        <f t="shared" si="13"/>
        <v>12.129042517243432</v>
      </c>
      <c r="Q71" s="6">
        <f t="shared" si="13"/>
        <v>91.700715234057114</v>
      </c>
    </row>
    <row r="72" spans="1:17" x14ac:dyDescent="0.25">
      <c r="A72" s="22" t="s">
        <v>6</v>
      </c>
      <c r="B72" s="35"/>
      <c r="C72" s="19">
        <v>3.0748000000000002</v>
      </c>
      <c r="D72" s="19">
        <v>2.3525</v>
      </c>
      <c r="E72" s="19">
        <v>1.4450000000000001</v>
      </c>
      <c r="F72" s="19">
        <v>1.0629</v>
      </c>
      <c r="G72" s="21">
        <v>23.493200000000002</v>
      </c>
      <c r="H72" s="45">
        <v>26.4392</v>
      </c>
      <c r="I72">
        <v>40.649900000000002</v>
      </c>
      <c r="J72">
        <v>9.9016999999999999</v>
      </c>
      <c r="K72">
        <v>6.8773</v>
      </c>
      <c r="L72">
        <v>5.2328999999999999</v>
      </c>
      <c r="M72">
        <v>8.0868000000000002</v>
      </c>
      <c r="N72">
        <v>3.3275999999999999</v>
      </c>
      <c r="O72">
        <v>6.2393000000000001</v>
      </c>
      <c r="P72">
        <v>4.3899999999999997</v>
      </c>
      <c r="Q72" s="9">
        <v>14.4496</v>
      </c>
    </row>
    <row r="73" spans="1:17" x14ac:dyDescent="0.25">
      <c r="A73" s="23" t="s">
        <v>66</v>
      </c>
      <c r="B73" s="35"/>
      <c r="C73" s="2"/>
      <c r="D73" s="2"/>
      <c r="E73" s="2"/>
      <c r="F73" s="2"/>
      <c r="G73" s="2"/>
      <c r="H73" s="11"/>
      <c r="J73" s="19">
        <v>24.3583</v>
      </c>
      <c r="K73" s="19">
        <v>16.918199999999999</v>
      </c>
      <c r="L73" s="19">
        <v>12.873100000000001</v>
      </c>
      <c r="M73" s="19">
        <v>19.893699999999999</v>
      </c>
      <c r="N73" s="19">
        <v>8.1859999999999999</v>
      </c>
      <c r="O73" s="19">
        <v>43.1798</v>
      </c>
      <c r="P73" s="19">
        <v>30.381</v>
      </c>
      <c r="Q73" s="9"/>
    </row>
    <row r="74" spans="1:17" x14ac:dyDescent="0.25">
      <c r="A74" s="22" t="s">
        <v>13</v>
      </c>
      <c r="B74" s="35"/>
      <c r="C74" s="19">
        <v>3.5226000000000002</v>
      </c>
      <c r="D74" s="19">
        <v>2.7887</v>
      </c>
      <c r="E74" s="19">
        <v>1.8331</v>
      </c>
      <c r="F74" s="19">
        <v>1.7506999999999999</v>
      </c>
      <c r="G74" s="20">
        <v>20.834800000000001</v>
      </c>
      <c r="H74" s="37">
        <v>4.4931999999999999</v>
      </c>
      <c r="I74">
        <v>44.404000000000003</v>
      </c>
      <c r="J74">
        <v>9.1780000000000008</v>
      </c>
      <c r="K74">
        <v>6.2512999999999996</v>
      </c>
      <c r="L74">
        <v>5.8617999999999997</v>
      </c>
      <c r="M74">
        <v>10.3423</v>
      </c>
      <c r="N74">
        <v>5.4313000000000002</v>
      </c>
      <c r="O74">
        <v>13.9627</v>
      </c>
      <c r="P74">
        <v>3.5442999999999998</v>
      </c>
      <c r="Q74" s="9">
        <v>18.3307</v>
      </c>
    </row>
    <row r="75" spans="1:17" x14ac:dyDescent="0.25">
      <c r="A75" s="24" t="s">
        <v>67</v>
      </c>
      <c r="B75" s="35"/>
      <c r="C75" s="2"/>
      <c r="D75" s="2"/>
      <c r="E75" s="2"/>
      <c r="F75" s="2"/>
      <c r="G75" s="2"/>
      <c r="H75" s="11"/>
      <c r="J75" s="19">
        <v>20.6693</v>
      </c>
      <c r="K75" s="19">
        <v>14.078099999999999</v>
      </c>
      <c r="L75" s="19">
        <v>13.2011</v>
      </c>
      <c r="M75" s="19">
        <v>23.291399999999999</v>
      </c>
      <c r="N75" s="19">
        <v>12.2316</v>
      </c>
      <c r="O75" s="19">
        <v>76.171300000000002</v>
      </c>
      <c r="P75" s="19">
        <v>19.3355</v>
      </c>
      <c r="Q75" s="9"/>
    </row>
    <row r="76" spans="1:17" ht="15.75" thickBot="1" x14ac:dyDescent="0.3">
      <c r="A76" s="25" t="s">
        <v>68</v>
      </c>
      <c r="B76" s="36"/>
      <c r="C76" s="6">
        <f>(C74-C72)/C72*100</f>
        <v>14.563548848705604</v>
      </c>
      <c r="D76" s="6">
        <f t="shared" ref="D76:Q76" si="14">(D74-D72)/D72*100</f>
        <v>18.541976620616364</v>
      </c>
      <c r="E76" s="6">
        <f t="shared" si="14"/>
        <v>26.858131487889263</v>
      </c>
      <c r="F76" s="6">
        <f t="shared" si="14"/>
        <v>64.709756327029822</v>
      </c>
      <c r="G76" s="6"/>
      <c r="H76" s="6"/>
      <c r="I76" s="6">
        <f t="shared" si="14"/>
        <v>9.235201070605342</v>
      </c>
      <c r="J76" s="6">
        <f t="shared" si="14"/>
        <v>-7.3088459557449639</v>
      </c>
      <c r="K76" s="6">
        <f t="shared" si="14"/>
        <v>-9.1024093757724724</v>
      </c>
      <c r="L76" s="6">
        <f t="shared" si="14"/>
        <v>12.01819258919528</v>
      </c>
      <c r="M76" s="6">
        <f t="shared" si="14"/>
        <v>27.891131226195771</v>
      </c>
      <c r="N76" s="6">
        <f t="shared" si="14"/>
        <v>63.219737949272755</v>
      </c>
      <c r="O76" s="6">
        <f t="shared" si="14"/>
        <v>123.78632218357828</v>
      </c>
      <c r="P76" s="6">
        <f t="shared" si="14"/>
        <v>-19.264236902050115</v>
      </c>
      <c r="Q76" s="6">
        <f t="shared" si="14"/>
        <v>26.859567046838666</v>
      </c>
    </row>
    <row r="77" spans="1:17" x14ac:dyDescent="0.25">
      <c r="A77" s="22" t="s">
        <v>7</v>
      </c>
      <c r="B77" s="219" t="s">
        <v>95</v>
      </c>
      <c r="C77" s="19">
        <v>3.4430000000000001</v>
      </c>
      <c r="D77" s="19">
        <v>5.1723999999999997</v>
      </c>
      <c r="E77" s="19">
        <v>2.8247</v>
      </c>
      <c r="F77" s="19">
        <v>2.9864999999999999</v>
      </c>
      <c r="G77" s="21">
        <v>-50.229500000000002</v>
      </c>
      <c r="H77" s="19">
        <v>-5.7302</v>
      </c>
      <c r="I77">
        <v>62.292700000000004</v>
      </c>
      <c r="J77">
        <v>27.8627</v>
      </c>
      <c r="K77">
        <v>10.5748</v>
      </c>
      <c r="L77">
        <v>4.9722999999999997</v>
      </c>
      <c r="M77">
        <v>14.803599999999999</v>
      </c>
      <c r="N77">
        <v>21.3733</v>
      </c>
      <c r="O77">
        <v>20.853100000000001</v>
      </c>
      <c r="P77">
        <v>9.0122999999999998</v>
      </c>
      <c r="Q77" s="9">
        <v>28.246700000000001</v>
      </c>
    </row>
    <row r="78" spans="1:17" x14ac:dyDescent="0.25">
      <c r="A78" s="23" t="s">
        <v>66</v>
      </c>
      <c r="B78" s="219"/>
      <c r="C78" s="2"/>
      <c r="D78" s="2"/>
      <c r="E78" s="2"/>
      <c r="F78" s="2"/>
      <c r="G78" s="2"/>
      <c r="H78" s="11"/>
      <c r="J78" s="19">
        <v>44.728700000000003</v>
      </c>
      <c r="K78" s="19">
        <v>16.975999999999999</v>
      </c>
      <c r="L78" s="19">
        <v>7.9821999999999997</v>
      </c>
      <c r="M78" s="19">
        <v>23.764600000000002</v>
      </c>
      <c r="N78" s="19">
        <v>34.311100000000003</v>
      </c>
      <c r="O78" s="19">
        <v>73.824700000000007</v>
      </c>
      <c r="P78" s="19">
        <v>31.9055</v>
      </c>
      <c r="Q78" s="9"/>
    </row>
    <row r="79" spans="1:17" x14ac:dyDescent="0.25">
      <c r="A79" s="22" t="s">
        <v>14</v>
      </c>
      <c r="B79" s="219"/>
      <c r="C79" s="19">
        <v>3.0042</v>
      </c>
      <c r="D79" s="19">
        <v>5.9485000000000001</v>
      </c>
      <c r="E79" s="19">
        <v>4.0224000000000002</v>
      </c>
      <c r="F79" s="19">
        <v>3.6179000000000001</v>
      </c>
      <c r="G79" s="21">
        <v>-98.005700000000004</v>
      </c>
      <c r="H79" s="19">
        <v>10.057</v>
      </c>
      <c r="I79">
        <v>59.2121</v>
      </c>
      <c r="J79">
        <v>29.170100000000001</v>
      </c>
      <c r="K79">
        <v>11.661799999999999</v>
      </c>
      <c r="L79">
        <v>4.9722999999999997</v>
      </c>
      <c r="M79">
        <v>15.911300000000001</v>
      </c>
      <c r="N79">
        <v>26.939499999999999</v>
      </c>
      <c r="O79">
        <v>24.840900000000001</v>
      </c>
      <c r="P79">
        <v>11.338100000000001</v>
      </c>
      <c r="Q79" s="9">
        <v>40.224400000000003</v>
      </c>
    </row>
    <row r="80" spans="1:17" x14ac:dyDescent="0.25">
      <c r="A80" s="24" t="s">
        <v>67</v>
      </c>
      <c r="B80" s="219"/>
      <c r="C80" s="2"/>
      <c r="D80" s="2"/>
      <c r="E80" s="2"/>
      <c r="F80" s="2"/>
      <c r="G80" s="2"/>
      <c r="H80" s="11"/>
      <c r="J80" s="19">
        <v>49.2637</v>
      </c>
      <c r="K80" s="19">
        <v>19.694900000000001</v>
      </c>
      <c r="L80" s="19">
        <v>8.3975000000000009</v>
      </c>
      <c r="M80" s="19">
        <v>26.871700000000001</v>
      </c>
      <c r="N80" s="19">
        <v>45.496600000000001</v>
      </c>
      <c r="O80" s="19">
        <v>61.755899999999997</v>
      </c>
      <c r="P80" s="19">
        <v>28.187200000000001</v>
      </c>
      <c r="Q80" s="9"/>
    </row>
    <row r="81" spans="1:17" ht="15.75" thickBot="1" x14ac:dyDescent="0.3">
      <c r="A81" s="25" t="s">
        <v>68</v>
      </c>
      <c r="B81" s="219"/>
      <c r="C81" s="6">
        <f>(C79-C77)/C77*100</f>
        <v>-12.744699390066804</v>
      </c>
      <c r="D81" s="6">
        <f t="shared" ref="D81:Q81" si="15">(D79-D77)/D77*100</f>
        <v>15.004640012373377</v>
      </c>
      <c r="E81" s="6">
        <f t="shared" si="15"/>
        <v>42.400962934116905</v>
      </c>
      <c r="F81" s="6">
        <f t="shared" si="15"/>
        <v>21.141804788213634</v>
      </c>
      <c r="G81" s="6"/>
      <c r="H81" s="6"/>
      <c r="I81" s="6">
        <f t="shared" si="15"/>
        <v>-4.9453627792662758</v>
      </c>
      <c r="J81" s="6">
        <f t="shared" si="15"/>
        <v>4.6922947165924374</v>
      </c>
      <c r="K81" s="6">
        <f t="shared" si="15"/>
        <v>10.279154215682563</v>
      </c>
      <c r="L81" s="6">
        <f t="shared" si="15"/>
        <v>0</v>
      </c>
      <c r="M81" s="6">
        <f t="shared" si="15"/>
        <v>7.4826393579940103</v>
      </c>
      <c r="N81" s="6">
        <f t="shared" si="15"/>
        <v>26.042772992471907</v>
      </c>
      <c r="O81" s="6">
        <f t="shared" si="15"/>
        <v>19.123295816928898</v>
      </c>
      <c r="P81" s="6">
        <f t="shared" si="15"/>
        <v>25.806952720171335</v>
      </c>
      <c r="Q81" s="6">
        <f t="shared" si="15"/>
        <v>42.403891428025226</v>
      </c>
    </row>
    <row r="82" spans="1:17" x14ac:dyDescent="0.25">
      <c r="A82" s="22" t="s">
        <v>9</v>
      </c>
      <c r="B82" s="35"/>
      <c r="C82" s="19">
        <v>1.8148</v>
      </c>
      <c r="D82" s="19">
        <v>1.3076000000000001</v>
      </c>
      <c r="E82" s="19">
        <v>1.389</v>
      </c>
      <c r="F82" s="19">
        <v>1.1576</v>
      </c>
      <c r="G82" s="20">
        <v>27.950500000000002</v>
      </c>
      <c r="H82" s="38">
        <v>16.662400000000002</v>
      </c>
      <c r="I82">
        <v>26.5853</v>
      </c>
      <c r="J82">
        <v>8.4372000000000007</v>
      </c>
      <c r="K82">
        <v>1.4953000000000001</v>
      </c>
      <c r="L82">
        <v>2.5007000000000001</v>
      </c>
      <c r="M82">
        <v>4.1384999999999996</v>
      </c>
      <c r="N82">
        <v>4.9410999999999996</v>
      </c>
      <c r="O82">
        <v>8.2721999999999998</v>
      </c>
      <c r="P82">
        <v>3.3035000000000001</v>
      </c>
      <c r="Q82" s="9">
        <v>13.8902</v>
      </c>
    </row>
    <row r="83" spans="1:17" x14ac:dyDescent="0.25">
      <c r="A83" s="23" t="s">
        <v>66</v>
      </c>
      <c r="B83" s="35"/>
      <c r="C83" s="2"/>
      <c r="D83" s="2"/>
      <c r="E83" s="2"/>
      <c r="F83" s="2"/>
      <c r="G83" s="2"/>
      <c r="H83" s="11"/>
      <c r="J83" s="19">
        <v>31.736499999999999</v>
      </c>
      <c r="K83" s="19">
        <v>5.6246</v>
      </c>
      <c r="L83" s="19">
        <v>9.4062000000000001</v>
      </c>
      <c r="M83" s="19">
        <v>15.567</v>
      </c>
      <c r="N83" s="19">
        <v>18.585699999999999</v>
      </c>
      <c r="O83" s="19">
        <v>59.554499999999997</v>
      </c>
      <c r="P83" s="19">
        <v>23.783200000000001</v>
      </c>
      <c r="Q83" s="9"/>
    </row>
    <row r="84" spans="1:17" x14ac:dyDescent="0.25">
      <c r="A84" s="22" t="s">
        <v>16</v>
      </c>
      <c r="B84" s="35"/>
      <c r="C84" s="19">
        <v>2.0746000000000002</v>
      </c>
      <c r="D84" s="19">
        <v>1.4114</v>
      </c>
      <c r="E84" s="19">
        <v>1.9045000000000001</v>
      </c>
      <c r="F84" s="19">
        <v>1.7472000000000001</v>
      </c>
      <c r="G84" s="21">
        <v>31.968499999999999</v>
      </c>
      <c r="H84" s="37">
        <v>8.2588000000000008</v>
      </c>
      <c r="I84">
        <v>27.657499999999999</v>
      </c>
      <c r="J84">
        <v>6.9112</v>
      </c>
      <c r="K84">
        <v>0.50019999999999998</v>
      </c>
      <c r="L84">
        <v>1.2805</v>
      </c>
      <c r="M84">
        <v>6.8437999999999999</v>
      </c>
      <c r="N84">
        <v>5.4894999999999996</v>
      </c>
      <c r="O84">
        <v>14.270200000000001</v>
      </c>
      <c r="P84">
        <v>3.202</v>
      </c>
      <c r="Q84" s="9">
        <v>19.045100000000001</v>
      </c>
    </row>
    <row r="85" spans="1:17" x14ac:dyDescent="0.25">
      <c r="A85" s="24" t="s">
        <v>67</v>
      </c>
      <c r="B85" s="35"/>
      <c r="C85" s="2"/>
      <c r="D85" s="2"/>
      <c r="E85" s="2"/>
      <c r="F85" s="2"/>
      <c r="G85" s="2"/>
      <c r="H85" s="11"/>
      <c r="J85" s="19">
        <v>24.988499999999998</v>
      </c>
      <c r="K85" s="19">
        <v>1.8084</v>
      </c>
      <c r="L85" s="19">
        <v>4.63</v>
      </c>
      <c r="M85" s="19">
        <v>24.744900000000001</v>
      </c>
      <c r="N85" s="19">
        <v>19.848199999999999</v>
      </c>
      <c r="O85" s="19">
        <v>74.9285</v>
      </c>
      <c r="P85" s="19">
        <v>16.812799999999999</v>
      </c>
      <c r="Q85" s="9"/>
    </row>
    <row r="86" spans="1:17" ht="15.75" thickBot="1" x14ac:dyDescent="0.3">
      <c r="A86" s="25" t="s">
        <v>68</v>
      </c>
      <c r="B86" s="36"/>
      <c r="C86" s="6">
        <f>(C84-C82)/C82*100</f>
        <v>14.315627066343412</v>
      </c>
      <c r="D86" s="6">
        <f t="shared" ref="D86:Q86" si="16">(D84-D82)/D82*100</f>
        <v>7.9382074028754888</v>
      </c>
      <c r="E86" s="6">
        <f t="shared" si="16"/>
        <v>37.113030957523399</v>
      </c>
      <c r="F86" s="6">
        <f t="shared" si="16"/>
        <v>50.93296475466483</v>
      </c>
      <c r="G86" s="6"/>
      <c r="H86" s="6"/>
      <c r="I86" s="6">
        <f t="shared" si="16"/>
        <v>4.033055861698001</v>
      </c>
      <c r="J86" s="6">
        <f t="shared" si="16"/>
        <v>-18.086569003934962</v>
      </c>
      <c r="K86" s="6">
        <f t="shared" si="16"/>
        <v>-66.548518691901293</v>
      </c>
      <c r="L86" s="6">
        <f t="shared" si="16"/>
        <v>-48.794337585476072</v>
      </c>
      <c r="M86" s="6">
        <f t="shared" si="16"/>
        <v>65.369095082759472</v>
      </c>
      <c r="N86" s="6">
        <f t="shared" si="16"/>
        <v>11.098743194835158</v>
      </c>
      <c r="O86" s="6">
        <f t="shared" si="16"/>
        <v>72.507918087086892</v>
      </c>
      <c r="P86" s="6">
        <f t="shared" si="16"/>
        <v>-3.0724988648403251</v>
      </c>
      <c r="Q86" s="6">
        <f t="shared" si="16"/>
        <v>37.111776648284412</v>
      </c>
    </row>
    <row r="87" spans="1:17" x14ac:dyDescent="0.25">
      <c r="A87" s="22" t="s">
        <v>12</v>
      </c>
      <c r="B87" s="208" t="s">
        <v>93</v>
      </c>
      <c r="C87" s="19">
        <v>4.7192999999999996</v>
      </c>
      <c r="D87" s="19">
        <v>4.6006</v>
      </c>
      <c r="E87" s="19">
        <v>0.2019</v>
      </c>
      <c r="F87" s="19">
        <v>0.34470000000000001</v>
      </c>
      <c r="G87" s="19">
        <v>2.5169999999999999</v>
      </c>
      <c r="H87" s="46">
        <v>-70.718599999999995</v>
      </c>
      <c r="I87">
        <v>67.366100000000003</v>
      </c>
      <c r="J87">
        <v>20.172699999999999</v>
      </c>
      <c r="K87">
        <v>5.8189000000000002</v>
      </c>
      <c r="L87">
        <v>8.6563999999999997</v>
      </c>
      <c r="M87">
        <v>13.123900000000001</v>
      </c>
      <c r="N87" s="1">
        <v>18.406400000000001</v>
      </c>
      <c r="O87">
        <v>10.607900000000001</v>
      </c>
      <c r="P87">
        <v>-7.1609999999999996</v>
      </c>
      <c r="Q87" s="9">
        <v>2.0190999999999999</v>
      </c>
    </row>
    <row r="88" spans="1:17" x14ac:dyDescent="0.25">
      <c r="A88" s="23" t="s">
        <v>66</v>
      </c>
      <c r="B88" s="209"/>
      <c r="C88" s="2"/>
      <c r="D88" s="2"/>
      <c r="E88" s="2"/>
      <c r="F88" s="2"/>
      <c r="G88" s="2"/>
      <c r="H88" s="11"/>
      <c r="J88" s="19">
        <v>29.944900000000001</v>
      </c>
      <c r="K88" s="19">
        <v>8.6377000000000006</v>
      </c>
      <c r="L88" s="19">
        <v>12.8498</v>
      </c>
      <c r="M88" s="19">
        <v>19.481400000000001</v>
      </c>
      <c r="N88" s="19">
        <v>1.84E-2</v>
      </c>
      <c r="O88" s="29">
        <v>525.38400000000001</v>
      </c>
      <c r="P88" s="29">
        <v>-354.6653</v>
      </c>
      <c r="Q88" s="9"/>
    </row>
    <row r="89" spans="1:17" x14ac:dyDescent="0.25">
      <c r="A89" s="22" t="s">
        <v>19</v>
      </c>
      <c r="B89" s="209"/>
      <c r="C89" s="19">
        <v>5.4916999999999998</v>
      </c>
      <c r="D89" s="19">
        <v>4.8251999999999997</v>
      </c>
      <c r="E89" s="19">
        <v>0.47520000000000001</v>
      </c>
      <c r="F89" s="19">
        <v>0.3952</v>
      </c>
      <c r="G89" s="19">
        <v>12.137</v>
      </c>
      <c r="H89" s="58">
        <v>16.843900000000001</v>
      </c>
      <c r="I89" s="19">
        <v>74.093199999999996</v>
      </c>
      <c r="J89" s="19">
        <v>19.175999999999998</v>
      </c>
      <c r="K89" s="19">
        <v>6.5979999999999999</v>
      </c>
      <c r="L89" s="19">
        <v>7.3207000000000004</v>
      </c>
      <c r="M89" s="19">
        <v>9.6822999999999997</v>
      </c>
      <c r="N89" s="29">
        <v>24.6508</v>
      </c>
      <c r="O89" s="19">
        <v>10.1496</v>
      </c>
      <c r="P89" s="19">
        <v>-6.1980000000000004</v>
      </c>
      <c r="Q89" s="37">
        <v>4.7519999999999998</v>
      </c>
    </row>
    <row r="90" spans="1:17" x14ac:dyDescent="0.25">
      <c r="A90" s="24" t="s">
        <v>67</v>
      </c>
      <c r="B90" s="209"/>
      <c r="C90" s="2"/>
      <c r="D90" s="2"/>
      <c r="E90" s="2"/>
      <c r="F90" s="2"/>
      <c r="G90" s="2"/>
      <c r="H90" s="11"/>
      <c r="J90" s="19">
        <v>25.881</v>
      </c>
      <c r="K90" s="19">
        <v>8.9049999999999994</v>
      </c>
      <c r="L90" s="19">
        <v>9.8803999999999998</v>
      </c>
      <c r="M90" s="19">
        <v>13.0678</v>
      </c>
      <c r="N90" s="19">
        <v>7.0092999999999996</v>
      </c>
      <c r="O90" s="29">
        <v>213.58449999999999</v>
      </c>
      <c r="P90" s="29">
        <v>130.42850000000001</v>
      </c>
      <c r="Q90" s="9"/>
    </row>
    <row r="91" spans="1:17" ht="15.75" thickBot="1" x14ac:dyDescent="0.3">
      <c r="A91" s="25" t="s">
        <v>68</v>
      </c>
      <c r="B91" s="210"/>
      <c r="C91" s="6">
        <f>(C89-C87)/C87*100</f>
        <v>16.366834064373958</v>
      </c>
      <c r="D91" s="6">
        <f t="shared" ref="D91:Q91" si="17">(D89-D87)/D87*100</f>
        <v>4.8819719167065099</v>
      </c>
      <c r="E91" s="6">
        <f t="shared" si="17"/>
        <v>135.36404160475482</v>
      </c>
      <c r="F91" s="6">
        <f t="shared" si="17"/>
        <v>14.650420655642584</v>
      </c>
      <c r="G91" s="6"/>
      <c r="H91" s="6"/>
      <c r="I91" s="6">
        <f t="shared" si="17"/>
        <v>9.9858831073789229</v>
      </c>
      <c r="J91" s="6">
        <f t="shared" si="17"/>
        <v>-4.9408358821575726</v>
      </c>
      <c r="K91" s="6">
        <f t="shared" si="17"/>
        <v>13.389128529447142</v>
      </c>
      <c r="L91" s="6">
        <f t="shared" si="17"/>
        <v>-15.430201931518866</v>
      </c>
      <c r="M91" s="6">
        <f t="shared" si="17"/>
        <v>-26.223912099299756</v>
      </c>
      <c r="N91" s="6">
        <f t="shared" si="17"/>
        <v>33.925156467315709</v>
      </c>
      <c r="O91" s="6">
        <f t="shared" si="17"/>
        <v>-4.3203650109823926</v>
      </c>
      <c r="P91" s="6">
        <f t="shared" si="17"/>
        <v>-13.447842480100533</v>
      </c>
      <c r="Q91" s="6">
        <f t="shared" si="17"/>
        <v>135.35238472586798</v>
      </c>
    </row>
    <row r="92" spans="1:17" x14ac:dyDescent="0.25">
      <c r="A92" s="22" t="s">
        <v>10</v>
      </c>
      <c r="B92" s="208" t="s">
        <v>94</v>
      </c>
      <c r="C92" s="19">
        <v>2.867</v>
      </c>
      <c r="D92" s="19">
        <v>2.7989999999999999</v>
      </c>
      <c r="E92" s="19">
        <v>2.2372000000000001</v>
      </c>
      <c r="F92" s="19">
        <v>1.8822000000000001</v>
      </c>
      <c r="G92" s="19">
        <v>2.3717999999999999</v>
      </c>
      <c r="H92" s="37">
        <v>15.869199999999999</v>
      </c>
      <c r="I92">
        <v>28.67</v>
      </c>
      <c r="J92" s="1">
        <v>0</v>
      </c>
      <c r="K92">
        <v>2.0869</v>
      </c>
      <c r="L92">
        <v>3.6472000000000002</v>
      </c>
      <c r="M92">
        <v>13.822800000000001</v>
      </c>
      <c r="N92">
        <v>8.4330999999999996</v>
      </c>
      <c r="O92">
        <v>9.4426000000000005</v>
      </c>
      <c r="P92">
        <v>9.3789999999999996</v>
      </c>
      <c r="Q92" s="59">
        <v>22.3719</v>
      </c>
    </row>
    <row r="93" spans="1:17" x14ac:dyDescent="0.25">
      <c r="A93" s="23" t="s">
        <v>66</v>
      </c>
      <c r="B93" s="209"/>
      <c r="C93" s="2"/>
      <c r="D93" s="2"/>
      <c r="E93" s="2"/>
      <c r="F93" s="2"/>
      <c r="G93" s="2"/>
      <c r="H93" s="11"/>
      <c r="J93" s="29">
        <v>0</v>
      </c>
      <c r="K93" s="19">
        <v>7.2790999999999997</v>
      </c>
      <c r="L93" s="19">
        <v>12.7211</v>
      </c>
      <c r="M93" s="19">
        <v>48.2134</v>
      </c>
      <c r="N93" s="19">
        <v>29.4145</v>
      </c>
      <c r="O93" s="19">
        <v>42.2074</v>
      </c>
      <c r="P93" s="19">
        <v>41.923400000000001</v>
      </c>
      <c r="Q93" s="9"/>
    </row>
    <row r="94" spans="1:17" x14ac:dyDescent="0.25">
      <c r="A94" s="22" t="s">
        <v>17</v>
      </c>
      <c r="B94" s="209"/>
      <c r="C94" s="19">
        <v>2.9982000000000002</v>
      </c>
      <c r="D94" s="19">
        <v>2.9552999999999998</v>
      </c>
      <c r="E94" s="19">
        <v>2.5198</v>
      </c>
      <c r="F94" s="19">
        <v>2.2063000000000001</v>
      </c>
      <c r="G94" s="19">
        <v>1.4316</v>
      </c>
      <c r="H94" s="37">
        <v>12.4419</v>
      </c>
      <c r="I94">
        <v>30.043099999999999</v>
      </c>
      <c r="J94" s="1">
        <v>0</v>
      </c>
      <c r="K94">
        <v>1.2708999999999999</v>
      </c>
      <c r="L94">
        <v>0.30919999999999997</v>
      </c>
      <c r="M94">
        <v>20.067900000000002</v>
      </c>
      <c r="N94">
        <v>7.9050000000000002</v>
      </c>
      <c r="O94">
        <v>16.801500000000001</v>
      </c>
      <c r="P94">
        <v>5.2613000000000003</v>
      </c>
      <c r="Q94" s="9">
        <v>25.197900000000001</v>
      </c>
    </row>
    <row r="95" spans="1:17" x14ac:dyDescent="0.25">
      <c r="A95" s="24" t="s">
        <v>67</v>
      </c>
      <c r="B95" s="209"/>
      <c r="C95" s="2"/>
      <c r="D95" s="2"/>
      <c r="E95" s="2"/>
      <c r="F95" s="2"/>
      <c r="G95" s="2"/>
      <c r="H95" s="11"/>
      <c r="J95" s="29">
        <v>0</v>
      </c>
      <c r="K95" s="19">
        <v>4.2302</v>
      </c>
      <c r="L95" s="19">
        <v>1.0290999999999999</v>
      </c>
      <c r="M95" s="19">
        <v>66.796899999999994</v>
      </c>
      <c r="N95" s="19">
        <v>26.312100000000001</v>
      </c>
      <c r="O95" s="19">
        <v>66.678100000000001</v>
      </c>
      <c r="P95" s="19">
        <v>20.88</v>
      </c>
      <c r="Q95" s="9"/>
    </row>
    <row r="96" spans="1:17" ht="15.75" thickBot="1" x14ac:dyDescent="0.3">
      <c r="A96" s="25" t="s">
        <v>68</v>
      </c>
      <c r="B96" s="210"/>
      <c r="C96" s="6">
        <f>(C94-C92)/C92*100</f>
        <v>4.5762120683641507</v>
      </c>
      <c r="D96" s="6">
        <f t="shared" ref="D96:Q96" si="18">(D94-D92)/D92*100</f>
        <v>5.5841371918542295</v>
      </c>
      <c r="E96" s="6">
        <f t="shared" si="18"/>
        <v>12.631861255140354</v>
      </c>
      <c r="F96" s="6">
        <f t="shared" si="18"/>
        <v>17.219211560939328</v>
      </c>
      <c r="G96" s="6"/>
      <c r="H96" s="6"/>
      <c r="I96" s="6">
        <f t="shared" si="18"/>
        <v>4.7893268224624945</v>
      </c>
      <c r="J96" s="6"/>
      <c r="K96" s="6">
        <f t="shared" si="18"/>
        <v>-39.101058987014234</v>
      </c>
      <c r="L96" s="6">
        <f t="shared" si="18"/>
        <v>-91.522263654310152</v>
      </c>
      <c r="M96" s="6">
        <f t="shared" si="18"/>
        <v>45.179703099227368</v>
      </c>
      <c r="N96" s="6">
        <f t="shared" si="18"/>
        <v>-6.2622285992102471</v>
      </c>
      <c r="O96" s="6">
        <f t="shared" si="18"/>
        <v>77.93298455933747</v>
      </c>
      <c r="P96" s="6">
        <f t="shared" si="18"/>
        <v>-43.903401215481388</v>
      </c>
      <c r="Q96" s="6">
        <f t="shared" si="18"/>
        <v>12.631917718209005</v>
      </c>
    </row>
    <row r="97" spans="1:17" x14ac:dyDescent="0.25">
      <c r="A97" s="22" t="s">
        <v>11</v>
      </c>
      <c r="B97" s="217" t="s">
        <v>95</v>
      </c>
      <c r="C97" s="19">
        <v>2.0813000000000001</v>
      </c>
      <c r="D97" s="19">
        <v>2.8936999999999999</v>
      </c>
      <c r="E97" s="19">
        <v>2.3584000000000001</v>
      </c>
      <c r="F97" s="19">
        <v>2.4133</v>
      </c>
      <c r="G97" s="21">
        <v>-39.030999999999999</v>
      </c>
      <c r="H97" s="37">
        <v>-2.3298000000000001</v>
      </c>
      <c r="I97">
        <v>38.082000000000001</v>
      </c>
      <c r="J97">
        <v>17.2685</v>
      </c>
      <c r="K97">
        <v>5.5462999999999996</v>
      </c>
      <c r="L97" s="1">
        <v>0</v>
      </c>
      <c r="M97">
        <v>3.1053999999999999</v>
      </c>
      <c r="N97">
        <v>20.285399999999999</v>
      </c>
      <c r="O97">
        <v>7.3202999999999996</v>
      </c>
      <c r="P97">
        <v>16.812799999999999</v>
      </c>
      <c r="Q97" s="9">
        <v>23.583600000000001</v>
      </c>
    </row>
    <row r="98" spans="1:17" x14ac:dyDescent="0.25">
      <c r="A98" s="23" t="s">
        <v>66</v>
      </c>
      <c r="B98" s="217"/>
      <c r="J98" s="19">
        <v>45.345700000000001</v>
      </c>
      <c r="K98" s="19">
        <v>14.5642</v>
      </c>
      <c r="L98" s="29">
        <v>0</v>
      </c>
      <c r="M98" s="19">
        <v>8.1546000000000003</v>
      </c>
      <c r="N98" s="19">
        <v>53.267600000000002</v>
      </c>
      <c r="O98" s="19">
        <v>31.0396</v>
      </c>
      <c r="P98" s="19">
        <v>71.290199999999999</v>
      </c>
      <c r="Q98" s="9"/>
    </row>
    <row r="99" spans="1:17" x14ac:dyDescent="0.25">
      <c r="A99" s="22" t="s">
        <v>18</v>
      </c>
      <c r="B99" s="217"/>
      <c r="C99" s="19">
        <v>2.1597</v>
      </c>
      <c r="D99" s="19">
        <v>3.5348000000000002</v>
      </c>
      <c r="E99" s="19">
        <v>3.0613000000000001</v>
      </c>
      <c r="F99" s="19">
        <v>3.0251999999999999</v>
      </c>
      <c r="G99" s="21">
        <v>-63.6678</v>
      </c>
      <c r="H99" s="37">
        <v>1.1794</v>
      </c>
      <c r="I99">
        <v>41.871499999999997</v>
      </c>
      <c r="J99">
        <v>20.2742</v>
      </c>
      <c r="K99">
        <v>5.4162999999999997</v>
      </c>
      <c r="L99" s="1">
        <v>0</v>
      </c>
      <c r="M99">
        <v>9.3501999999999992</v>
      </c>
      <c r="N99">
        <v>20.581199999999999</v>
      </c>
      <c r="O99">
        <v>12.6228</v>
      </c>
      <c r="P99">
        <v>17.629300000000001</v>
      </c>
      <c r="Q99" s="9">
        <v>30.613099999999999</v>
      </c>
    </row>
    <row r="100" spans="1:17" x14ac:dyDescent="0.25">
      <c r="A100" s="24" t="s">
        <v>67</v>
      </c>
      <c r="B100" s="217"/>
      <c r="C100" s="2"/>
      <c r="D100" s="2"/>
      <c r="E100" s="2"/>
      <c r="F100" s="2"/>
      <c r="G100" s="2"/>
      <c r="H100" s="11"/>
      <c r="J100" s="19">
        <v>48.420200000000001</v>
      </c>
      <c r="K100" s="19">
        <v>12.935499999999999</v>
      </c>
      <c r="L100" s="29">
        <v>0</v>
      </c>
      <c r="M100" s="19">
        <v>22.3308</v>
      </c>
      <c r="N100" s="19">
        <v>49.153300000000002</v>
      </c>
      <c r="O100" s="19">
        <v>41.233400000000003</v>
      </c>
      <c r="P100" s="19">
        <v>57.587299999999999</v>
      </c>
      <c r="Q100" s="9"/>
    </row>
    <row r="101" spans="1:17" ht="15.75" thickBot="1" x14ac:dyDescent="0.3">
      <c r="A101" s="25" t="s">
        <v>68</v>
      </c>
      <c r="B101" s="218"/>
      <c r="C101" s="6">
        <f>(C99-C97)/C97*100</f>
        <v>3.7668764714361118</v>
      </c>
      <c r="D101" s="6">
        <f t="shared" ref="D101:Q101" si="19">(D99-D97)/D97*100</f>
        <v>22.155026436741895</v>
      </c>
      <c r="E101" s="6">
        <f t="shared" si="19"/>
        <v>29.804104477611943</v>
      </c>
      <c r="F101" s="6">
        <f t="shared" si="19"/>
        <v>25.355322587328548</v>
      </c>
      <c r="G101" s="6"/>
      <c r="H101" s="6"/>
      <c r="I101" s="6">
        <f t="shared" si="19"/>
        <v>9.9508954361640587</v>
      </c>
      <c r="J101" s="6">
        <f t="shared" si="19"/>
        <v>17.405680864000932</v>
      </c>
      <c r="K101" s="6">
        <f t="shared" si="19"/>
        <v>-2.3439049456394336</v>
      </c>
      <c r="L101" s="6" t="e">
        <f t="shared" si="19"/>
        <v>#DIV/0!</v>
      </c>
      <c r="M101" s="6">
        <f t="shared" si="19"/>
        <v>201.09486700586078</v>
      </c>
      <c r="N101" s="6">
        <f t="shared" si="19"/>
        <v>1.4581916057854412</v>
      </c>
      <c r="O101" s="6">
        <f t="shared" si="19"/>
        <v>72.435555919839359</v>
      </c>
      <c r="P101" s="6">
        <f t="shared" si="19"/>
        <v>4.8564189189189273</v>
      </c>
      <c r="Q101" s="6">
        <f t="shared" si="19"/>
        <v>29.80673010057836</v>
      </c>
    </row>
    <row r="104" spans="1:17" x14ac:dyDescent="0.25">
      <c r="B104" s="33"/>
      <c r="C104" s="79"/>
      <c r="D104" s="79"/>
      <c r="E104" s="79"/>
      <c r="F104" s="79"/>
      <c r="G104" s="79"/>
      <c r="H104" s="79"/>
    </row>
    <row r="105" spans="1:17" x14ac:dyDescent="0.25">
      <c r="C105" s="64"/>
      <c r="D105" s="64"/>
      <c r="E105" s="64"/>
      <c r="F105" s="64"/>
      <c r="G105" s="64"/>
      <c r="H105" s="64"/>
    </row>
    <row r="106" spans="1:17" ht="30.75" thickBot="1" x14ac:dyDescent="0.3">
      <c r="B106" s="9"/>
      <c r="C106" s="42" t="s">
        <v>49</v>
      </c>
      <c r="D106" s="42" t="s">
        <v>50</v>
      </c>
      <c r="E106" s="42" t="s">
        <v>51</v>
      </c>
      <c r="F106" s="42" t="s">
        <v>52</v>
      </c>
      <c r="G106" s="42" t="s">
        <v>53</v>
      </c>
      <c r="H106" s="43" t="s">
        <v>54</v>
      </c>
      <c r="I106" s="118" t="s">
        <v>57</v>
      </c>
      <c r="J106" s="42" t="s">
        <v>58</v>
      </c>
      <c r="K106" s="42" t="s">
        <v>59</v>
      </c>
      <c r="L106" s="42" t="s">
        <v>60</v>
      </c>
      <c r="M106" s="42" t="s">
        <v>61</v>
      </c>
      <c r="N106" s="42" t="s">
        <v>62</v>
      </c>
      <c r="O106" s="42" t="s">
        <v>63</v>
      </c>
      <c r="P106" s="42" t="s">
        <v>64</v>
      </c>
      <c r="Q106" s="43" t="s">
        <v>65</v>
      </c>
    </row>
    <row r="107" spans="1:17" ht="15.75" thickTop="1" x14ac:dyDescent="0.25">
      <c r="B107" s="9" t="s">
        <v>82</v>
      </c>
      <c r="C107" s="2">
        <f t="shared" ref="C107:H107" si="20">AVERAGE(C2,C7,C12,C17,C22,C27,C32,C37,C42,C47,C52,C57,C62,C67,C72,C77,C82,C87,C92,C97)</f>
        <v>2.7266173127664444</v>
      </c>
      <c r="D107" s="2">
        <f t="shared" si="20"/>
        <v>2.7217919092046339</v>
      </c>
      <c r="E107" s="2">
        <f t="shared" si="20"/>
        <v>1.4054561523146907</v>
      </c>
      <c r="F107" s="2">
        <f t="shared" si="20"/>
        <v>1.3472521553282577</v>
      </c>
      <c r="G107" s="2">
        <f t="shared" si="20"/>
        <v>-4.6142905290371043</v>
      </c>
      <c r="H107" s="11">
        <f t="shared" si="20"/>
        <v>1.6252935213224078</v>
      </c>
      <c r="I107" s="2">
        <f t="shared" ref="I107:Q107" si="21">AVERAGE(I17,I22,I27,I32,I37,I42,I47,I52,I57,I62,I67,I72,I77,I82,I87,I92,I97,I2,I7,I12)</f>
        <v>42.967614999999995</v>
      </c>
      <c r="J107" s="2">
        <f t="shared" si="21"/>
        <v>15.23242105263158</v>
      </c>
      <c r="K107" s="2">
        <f t="shared" si="21"/>
        <v>6.0837400000000006</v>
      </c>
      <c r="L107" s="2">
        <f t="shared" si="21"/>
        <v>5.1716947368421051</v>
      </c>
      <c r="M107" s="2">
        <f t="shared" si="21"/>
        <v>7.9803349999999984</v>
      </c>
      <c r="N107" s="2">
        <f t="shared" si="21"/>
        <v>8.2496210526315803</v>
      </c>
      <c r="O107" s="2">
        <f t="shared" si="21"/>
        <v>8.1794200000000004</v>
      </c>
      <c r="P107" s="2">
        <f t="shared" si="21"/>
        <v>5.2931100000000004</v>
      </c>
      <c r="Q107" s="11">
        <f t="shared" si="21"/>
        <v>14.054515</v>
      </c>
    </row>
    <row r="108" spans="1:17" x14ac:dyDescent="0.25">
      <c r="B108" s="9" t="s">
        <v>83</v>
      </c>
      <c r="C108" s="2">
        <f t="shared" ref="C108:H108" si="22">AVERAGE(C4,C9,C14,C19,C24,C29,C34,C39,C44,C49,C54,C59,C64,C69,C74,C79,C84,C89,C94,C99)</f>
        <v>3.1037516014500004</v>
      </c>
      <c r="D108" s="2">
        <f t="shared" si="22"/>
        <v>2.9338679764500002</v>
      </c>
      <c r="E108" s="2">
        <f t="shared" si="22"/>
        <v>2.0621920382500001</v>
      </c>
      <c r="F108" s="2">
        <f t="shared" si="22"/>
        <v>1.9642921770499999</v>
      </c>
      <c r="G108" s="2">
        <f t="shared" si="22"/>
        <v>-1.4744719088999996</v>
      </c>
      <c r="H108" s="11">
        <f t="shared" si="22"/>
        <v>4.4296954606500005</v>
      </c>
      <c r="I108" s="2">
        <f t="shared" ref="I108:Q108" si="23">AVERAGE(I19,I24,I29,I34,I39,I44,I49,I54,I59,I64,I69,I74,I79,I84,I89,I94,I99,I4,I9,I14)</f>
        <v>47.430210000000002</v>
      </c>
      <c r="J108" s="2">
        <f t="shared" si="23"/>
        <v>16.18097894736842</v>
      </c>
      <c r="K108" s="2">
        <f t="shared" si="23"/>
        <v>5.7933450000000004</v>
      </c>
      <c r="L108" s="2">
        <f t="shared" si="23"/>
        <v>4.4237526315789477</v>
      </c>
      <c r="M108" s="2">
        <f t="shared" si="23"/>
        <v>10.819084999999999</v>
      </c>
      <c r="N108" s="2">
        <f t="shared" si="23"/>
        <v>8.7241368421052634</v>
      </c>
      <c r="O108" s="2">
        <f t="shared" si="23"/>
        <v>14.859835</v>
      </c>
      <c r="P108" s="2">
        <f t="shared" si="23"/>
        <v>4.7830849999999998</v>
      </c>
      <c r="Q108" s="11">
        <f t="shared" si="23"/>
        <v>20.621869999999998</v>
      </c>
    </row>
    <row r="109" spans="1:17" x14ac:dyDescent="0.25">
      <c r="B109" s="107" t="s">
        <v>112</v>
      </c>
      <c r="C109" s="2">
        <f>AVERAGE(C6,C11,C16,C21,C26,C31,C36,C41,C46,C51,C56,C61,C66,C71,C76,C81,C86,C91,C96,C101)</f>
        <v>14.732606151602274</v>
      </c>
      <c r="D109" s="2">
        <f>AVERAGE(D6,D11,D16,D21,D26,D31,D36,D41,D46,D51,D56,D61,D66,D71,D76,D81,D86,D91,D96,D101)</f>
        <v>6.7502967181671494</v>
      </c>
      <c r="E109" s="2">
        <f>AVERAGE(E6,E11,E16,E21,E26,E31,E36,E41,E46,E51,E56,E61,E66,E71,E76,E81,E86,E91,E96,E101)</f>
        <v>52.795107007932714</v>
      </c>
      <c r="F109" s="2">
        <f>AVERAGE(F6,F11,F16,F21,F26,F31,F36,F41,F46,F51,F56,F61,F66,F71,F76,F81,F86,F91,F96,F101)</f>
        <v>48.309242767435876</v>
      </c>
      <c r="G109" s="2"/>
      <c r="H109" s="11"/>
      <c r="I109" s="2">
        <f>(I108-I107)/I107*100</f>
        <v>10.385949976511398</v>
      </c>
      <c r="J109" s="2">
        <f t="shared" ref="J109:Q109" si="24">(J108-J107)/J107*100</f>
        <v>6.2272300080161305</v>
      </c>
      <c r="K109" s="2">
        <f t="shared" si="24"/>
        <v>-4.7732973466979214</v>
      </c>
      <c r="L109" s="2">
        <f t="shared" si="24"/>
        <v>-14.462224538021735</v>
      </c>
      <c r="M109" s="2">
        <f t="shared" si="24"/>
        <v>35.571814967667414</v>
      </c>
      <c r="N109" s="2">
        <f t="shared" si="24"/>
        <v>5.7519707444297135</v>
      </c>
      <c r="O109" s="2">
        <f t="shared" si="24"/>
        <v>81.673456064121908</v>
      </c>
      <c r="P109" s="2">
        <f t="shared" si="24"/>
        <v>-9.635639538947812</v>
      </c>
      <c r="Q109" s="2">
        <f t="shared" si="24"/>
        <v>46.727724151278053</v>
      </c>
    </row>
    <row r="110" spans="1:17" x14ac:dyDescent="0.25">
      <c r="B110" s="9" t="s">
        <v>86</v>
      </c>
      <c r="C110" s="2">
        <f t="shared" ref="C110:H110" si="25">_xlfn.STDEV.P(C2,C7,C12,C17,C22,C27,C32,C37,C42,C47,C52,C57,C62,C67,C72,C77,C82,C87,C92,C97)</f>
        <v>0.98019186013719595</v>
      </c>
      <c r="D110" s="2">
        <f t="shared" si="25"/>
        <v>1.0217554514737086</v>
      </c>
      <c r="E110" s="2">
        <f t="shared" si="25"/>
        <v>0.60965448427089652</v>
      </c>
      <c r="F110" s="2">
        <f t="shared" si="25"/>
        <v>0.62987256677078862</v>
      </c>
      <c r="G110" s="3">
        <f t="shared" si="25"/>
        <v>38.317813342448027</v>
      </c>
      <c r="H110" s="11">
        <f t="shared" si="25"/>
        <v>22.302245129321253</v>
      </c>
      <c r="I110">
        <f t="shared" ref="I110:Q110" si="26">_xlfn.STDEV.P(I2,I7,I12,I17,I22,I27,I32,I37,I42,I47,I52,I57,I62,I67,I72,I77,I82,I87,I92,I97)</f>
        <v>12.075208077845909</v>
      </c>
      <c r="J110">
        <f t="shared" si="26"/>
        <v>6.5945554641752038</v>
      </c>
      <c r="K110">
        <f t="shared" si="26"/>
        <v>3.4681132006322968</v>
      </c>
      <c r="L110">
        <f t="shared" si="26"/>
        <v>2.9604236859778363</v>
      </c>
      <c r="M110">
        <f t="shared" si="26"/>
        <v>4.0976617325341778</v>
      </c>
      <c r="N110">
        <f t="shared" si="26"/>
        <v>5.7978787039634225</v>
      </c>
      <c r="O110">
        <f t="shared" si="26"/>
        <v>4.1843769171287608</v>
      </c>
      <c r="P110">
        <f t="shared" si="26"/>
        <v>4.5428936012083749</v>
      </c>
      <c r="Q110" s="9">
        <f t="shared" si="26"/>
        <v>6.0964776520770627</v>
      </c>
    </row>
    <row r="111" spans="1:17" x14ac:dyDescent="0.25">
      <c r="B111" s="9" t="s">
        <v>87</v>
      </c>
      <c r="C111">
        <f t="shared" ref="C111:H111" si="27">_xlfn.STDEV.P(C4,C9,C14,C19,C24,C29,C34,C39,C44,C49,C54,C59,C64,C69,C74,C79,C84,C89,C94,C99)</f>
        <v>1.2649890365121055</v>
      </c>
      <c r="D111">
        <f t="shared" si="27"/>
        <v>1.2548123875973942</v>
      </c>
      <c r="E111">
        <f t="shared" si="27"/>
        <v>0.94196351458039074</v>
      </c>
      <c r="F111">
        <f t="shared" si="27"/>
        <v>0.8945925247881561</v>
      </c>
      <c r="G111" s="76">
        <f t="shared" si="27"/>
        <v>47.301350590838879</v>
      </c>
      <c r="H111" s="9">
        <f t="shared" si="27"/>
        <v>8.96029742680801</v>
      </c>
      <c r="I111">
        <f t="shared" ref="I111:Q111" si="28">_xlfn.STDEV.P(I4,I9,I14,I19,I24,I29,I34,I39,I44,I49,I54,I59,I64,I69,I74,I79,I84,I89,I94,I99)</f>
        <v>17.13085803475412</v>
      </c>
      <c r="J111">
        <f t="shared" si="28"/>
        <v>7.7072859842987143</v>
      </c>
      <c r="K111">
        <f t="shared" si="28"/>
        <v>3.5282665379014366</v>
      </c>
      <c r="L111">
        <f t="shared" si="28"/>
        <v>2.5929611817112654</v>
      </c>
      <c r="M111">
        <f t="shared" si="28"/>
        <v>5.9650873672792901</v>
      </c>
      <c r="N111">
        <f t="shared" si="28"/>
        <v>7.1418369428401496</v>
      </c>
      <c r="O111">
        <f t="shared" si="28"/>
        <v>6.4802342553548877</v>
      </c>
      <c r="P111">
        <f t="shared" si="28"/>
        <v>4.6255372931449816</v>
      </c>
      <c r="Q111" s="9">
        <f t="shared" si="28"/>
        <v>9.4196293520552175</v>
      </c>
    </row>
    <row r="112" spans="1:17" x14ac:dyDescent="0.25">
      <c r="B112" s="107" t="s">
        <v>113</v>
      </c>
      <c r="C112">
        <f>_xlfn.STDEV.P(C6,C11,C16,C21,C26,C31,C36,C41,C46,C51,C56,C61,C66,C71,C76,C81,C86,C91,C96,C101)</f>
        <v>21.563479165528292</v>
      </c>
      <c r="D112">
        <f>_xlfn.STDEV.P(D6,D11,D16,D21,D26,D31,D36,D41,D46,D51,D56,D61,D66,D71,D76,D81,D86,D91,D96,D101)</f>
        <v>16.293154979428106</v>
      </c>
      <c r="E112">
        <f>_xlfn.STDEV.P(E6,E11,E16,E21,E26,E31,E36,E41,E46,E51,E56,E61,E66,E71,E76,E81,E86,E91,E96,E101)</f>
        <v>49.95822446397009</v>
      </c>
      <c r="F112">
        <f>_xlfn.STDEV.P(F6,F11,F16,F21,F26,F31,F36,F41,F46,F51,F56,F61,F66,F71,F76,F81,F86,F91,F96,F101)</f>
        <v>38.438202547409553</v>
      </c>
      <c r="H112" s="9"/>
      <c r="I112">
        <f>_xlfn.STDEV.P(I6,I11,I16,I21,I26,I31,I36,I41,I46,I51,I56,I61,I66,I71,I76,I81,I86,I91,I96,I101)</f>
        <v>20.457048473567578</v>
      </c>
      <c r="J112">
        <f>_xlfn.STDEV.P(J6,J11,J16,J21,J26,J31,J36,J41,J46,J51,J56,J61,J66,J71,J76,J81,J86,J91,J96,J101)</f>
        <v>46.991989789327022</v>
      </c>
      <c r="K112">
        <f>_xlfn.STDEV.P(K6,K11,K16,K21,K26,K31,K36,K41,K46,K51,K56,K61,K66,K71,K76,K81,K86,K91,K96,K101)</f>
        <v>21.222121354513671</v>
      </c>
      <c r="L112" t="e">
        <f>_xlfn.STDEV.P(L6,L11,L16,L21,L26,L31,L36,L41,L46,L51,L56,L61,L66,L71,L76,L81,L86,L91,L101)</f>
        <v>#DIV/0!</v>
      </c>
      <c r="M112">
        <f>_xlfn.STDEV.P(M6,M11,M16,M21,M26,M31,M36,M41,M46,M51,M56,M61,M66,M71,M76,M81,M86,M91,M96,M101)</f>
        <v>91.926251149665603</v>
      </c>
      <c r="N112">
        <f>_xlfn.STDEV.P(N6,N11,N16,N21,N26,N31,N36,N41,N46,N51,N56,N61,N66,N71,N76,N81,N86,N91,N96,N101)</f>
        <v>31.246856759661672</v>
      </c>
      <c r="O112">
        <f>_xlfn.STDEV.P(O6,O11,O16,O21,O26,O31,O36,O41,O46,O51,O56,O61,O66,O71,O76,O81,O86,O91,O96,O101)</f>
        <v>124.72320287072398</v>
      </c>
      <c r="P112">
        <f>_xlfn.STDEV.P(P6,P11,P16,P21,P26,P31,P36,P41,P46,P51,P56,P61,P66,P71,P76,P81,P86,P91,P96,P101)</f>
        <v>29.23511253934279</v>
      </c>
      <c r="Q112" s="9">
        <f>_xlfn.STDEV.P(Q6,Q11,Q16,Q21,Q26,Q31,Q36,Q41,Q46,Q51,Q56,Q61,Q66,Q71,Q76,Q81,Q86,Q91,Q96,Q101)</f>
        <v>49.9562358627444</v>
      </c>
    </row>
    <row r="113" spans="2:17" x14ac:dyDescent="0.25">
      <c r="B113" s="107" t="s">
        <v>114</v>
      </c>
      <c r="C113">
        <f>C112/SQRT(20)</f>
        <v>4.8217405245521698</v>
      </c>
      <c r="D113">
        <f>D112/SQRT(20)</f>
        <v>3.6432602101940432</v>
      </c>
      <c r="E113">
        <f>E112/SQRT(20)</f>
        <v>11.170998593663011</v>
      </c>
      <c r="F113">
        <f>F112/SQRT(20)</f>
        <v>8.5950433828913333</v>
      </c>
      <c r="H113" s="9"/>
      <c r="I113">
        <f>I112/SQRT(20)</f>
        <v>4.5743351005905417</v>
      </c>
      <c r="J113">
        <f t="shared" ref="J113:Q113" si="29">J112/SQRT(20)</f>
        <v>10.507728356691123</v>
      </c>
      <c r="K113">
        <f t="shared" si="29"/>
        <v>4.7454105975442484</v>
      </c>
      <c r="L113" t="e">
        <f t="shared" si="29"/>
        <v>#DIV/0!</v>
      </c>
      <c r="M113">
        <f t="shared" si="29"/>
        <v>20.555334648737048</v>
      </c>
      <c r="N113">
        <f t="shared" si="29"/>
        <v>6.9870095797802305</v>
      </c>
      <c r="O113">
        <f t="shared" si="29"/>
        <v>27.888955999043571</v>
      </c>
      <c r="P113">
        <f t="shared" si="29"/>
        <v>6.5371698967826974</v>
      </c>
      <c r="Q113" s="9">
        <f t="shared" si="29"/>
        <v>11.170553928910932</v>
      </c>
    </row>
    <row r="114" spans="2:17" x14ac:dyDescent="0.25">
      <c r="B114" s="108" t="s">
        <v>158</v>
      </c>
      <c r="C114">
        <v>0.05</v>
      </c>
      <c r="D114">
        <v>0.05</v>
      </c>
      <c r="E114">
        <v>0.05</v>
      </c>
      <c r="F114">
        <v>0.05</v>
      </c>
      <c r="G114">
        <v>0.05</v>
      </c>
      <c r="H114" s="9">
        <v>0.05</v>
      </c>
      <c r="I114">
        <v>0.05</v>
      </c>
      <c r="J114">
        <v>0.05</v>
      </c>
      <c r="K114">
        <v>0.05</v>
      </c>
      <c r="L114">
        <v>0.05</v>
      </c>
      <c r="M114">
        <v>0.05</v>
      </c>
      <c r="N114">
        <v>0.05</v>
      </c>
      <c r="O114">
        <v>0.05</v>
      </c>
      <c r="P114">
        <v>0.05</v>
      </c>
      <c r="Q114" s="9">
        <v>0.05</v>
      </c>
    </row>
    <row r="115" spans="2:17" x14ac:dyDescent="0.25">
      <c r="B115" s="109" t="s">
        <v>151</v>
      </c>
      <c r="C115" s="93">
        <v>1.011343244925492</v>
      </c>
      <c r="D115" s="93">
        <v>1.0989307395960446</v>
      </c>
      <c r="E115" s="93">
        <v>0.3912406212543294</v>
      </c>
      <c r="F115" s="93">
        <v>0.41762047407412806</v>
      </c>
      <c r="H115" s="9"/>
      <c r="I115" s="93">
        <v>153.48489486660554</v>
      </c>
      <c r="J115" s="93">
        <v>45.904170757309856</v>
      </c>
      <c r="K115" s="93">
        <v>12.660851760421044</v>
      </c>
      <c r="L115" s="93">
        <v>9.25100331163741</v>
      </c>
      <c r="M115" s="93">
        <v>17.674559657131578</v>
      </c>
      <c r="N115" s="93">
        <v>35.482919547309933</v>
      </c>
      <c r="O115" s="93">
        <v>18.430537036421043</v>
      </c>
      <c r="P115" s="93">
        <v>21.724086601999996</v>
      </c>
      <c r="Q115" s="110">
        <v>39.123199749763202</v>
      </c>
    </row>
    <row r="116" spans="2:17" x14ac:dyDescent="0.25">
      <c r="B116" s="110" t="s">
        <v>144</v>
      </c>
      <c r="C116" s="93">
        <v>20</v>
      </c>
      <c r="D116" s="93">
        <v>20</v>
      </c>
      <c r="E116" s="93">
        <v>20</v>
      </c>
      <c r="F116" s="93">
        <v>20</v>
      </c>
      <c r="H116" s="9"/>
      <c r="I116" s="93">
        <v>20</v>
      </c>
      <c r="J116" s="93">
        <v>19</v>
      </c>
      <c r="K116" s="93">
        <v>20</v>
      </c>
      <c r="L116" s="93">
        <v>19</v>
      </c>
      <c r="M116" s="93">
        <v>20</v>
      </c>
      <c r="N116" s="93">
        <v>19</v>
      </c>
      <c r="O116" s="93">
        <v>20</v>
      </c>
      <c r="P116" s="93">
        <v>20</v>
      </c>
      <c r="Q116" s="110">
        <v>20</v>
      </c>
    </row>
    <row r="117" spans="2:17" x14ac:dyDescent="0.25">
      <c r="B117" s="110" t="s">
        <v>152</v>
      </c>
      <c r="C117" s="93">
        <v>0.82677142534665149</v>
      </c>
      <c r="D117" s="93">
        <v>0.92661519345380128</v>
      </c>
      <c r="E117" s="93">
        <v>0.78757317026056928</v>
      </c>
      <c r="F117" s="93">
        <v>0.84818435053516583</v>
      </c>
      <c r="H117" s="9"/>
      <c r="I117" s="93">
        <v>0.79921210141778132</v>
      </c>
      <c r="J117" s="93">
        <v>0.66013443925491366</v>
      </c>
      <c r="K117" s="93">
        <v>0.96103669888190757</v>
      </c>
      <c r="L117" s="93">
        <v>0.885302955939272</v>
      </c>
      <c r="M117" s="93">
        <v>0.53221677880645812</v>
      </c>
      <c r="N117" s="93">
        <v>0.94503161985234518</v>
      </c>
      <c r="O117" s="93">
        <v>0.5392812932975265</v>
      </c>
      <c r="P117" s="93">
        <v>0.93075204449451077</v>
      </c>
      <c r="Q117" s="110">
        <v>0.78758054276428824</v>
      </c>
    </row>
    <row r="118" spans="2:17" x14ac:dyDescent="0.25">
      <c r="B118" s="84" t="s">
        <v>153</v>
      </c>
      <c r="C118" s="93">
        <v>0</v>
      </c>
      <c r="D118" s="93">
        <v>0</v>
      </c>
      <c r="E118" s="93">
        <v>0</v>
      </c>
      <c r="F118" s="93">
        <v>0</v>
      </c>
      <c r="H118" s="9"/>
      <c r="I118" s="93">
        <v>0</v>
      </c>
      <c r="J118" s="93">
        <v>0</v>
      </c>
      <c r="K118" s="93">
        <v>0</v>
      </c>
      <c r="L118" s="93">
        <v>0</v>
      </c>
      <c r="M118" s="93">
        <v>0</v>
      </c>
      <c r="N118" s="93">
        <v>0</v>
      </c>
      <c r="O118" s="93">
        <v>0</v>
      </c>
      <c r="P118" s="93">
        <v>0</v>
      </c>
      <c r="Q118" s="110">
        <v>0</v>
      </c>
    </row>
    <row r="119" spans="2:17" x14ac:dyDescent="0.25">
      <c r="B119" s="110" t="s">
        <v>145</v>
      </c>
      <c r="C119" s="93">
        <v>19</v>
      </c>
      <c r="D119" s="93">
        <v>19</v>
      </c>
      <c r="E119" s="93">
        <v>19</v>
      </c>
      <c r="F119" s="93">
        <v>19</v>
      </c>
      <c r="H119" s="9"/>
      <c r="I119" s="93">
        <v>19</v>
      </c>
      <c r="J119" s="93">
        <v>18</v>
      </c>
      <c r="K119" s="93">
        <v>19</v>
      </c>
      <c r="L119" s="93">
        <v>18</v>
      </c>
      <c r="M119" s="93">
        <v>19</v>
      </c>
      <c r="N119" s="93">
        <v>18</v>
      </c>
      <c r="O119" s="93">
        <v>19</v>
      </c>
      <c r="P119" s="93">
        <v>19</v>
      </c>
      <c r="Q119" s="110">
        <v>19</v>
      </c>
    </row>
    <row r="120" spans="2:17" x14ac:dyDescent="0.25">
      <c r="B120" s="110" t="s">
        <v>146</v>
      </c>
      <c r="C120" s="93">
        <v>1.7291328115213698</v>
      </c>
      <c r="D120" s="93">
        <v>1.7291328115213698</v>
      </c>
      <c r="E120" s="93">
        <v>1.7291328115213698</v>
      </c>
      <c r="F120" s="93">
        <v>1.7291328115213698</v>
      </c>
      <c r="H120" s="9"/>
      <c r="I120" s="93">
        <v>-1.8663423732883315</v>
      </c>
      <c r="J120" s="93">
        <v>-0.6727316957887578</v>
      </c>
      <c r="K120" s="93">
        <v>1.2938182930247204</v>
      </c>
      <c r="L120" s="93">
        <v>2.3045940525835418</v>
      </c>
      <c r="M120" s="93">
        <v>-2.4102962118690989</v>
      </c>
      <c r="N120" s="93">
        <v>-0.79838423383038304</v>
      </c>
      <c r="O120" s="93">
        <v>-5.2938480078473464</v>
      </c>
      <c r="P120" s="93">
        <v>1.3016475207541633</v>
      </c>
      <c r="Q120" s="110">
        <v>-4.8085943485823961</v>
      </c>
    </row>
    <row r="121" spans="2:17" x14ac:dyDescent="0.25">
      <c r="B121" s="109" t="s">
        <v>156</v>
      </c>
      <c r="C121" s="93">
        <v>3.2929288928656639E-2</v>
      </c>
      <c r="D121" s="93">
        <v>7.5925658784696065E-2</v>
      </c>
      <c r="E121" s="93">
        <v>1.2209623330981426E-4</v>
      </c>
      <c r="F121" s="93">
        <v>2.7715749779352433E-5</v>
      </c>
      <c r="H121" s="9"/>
      <c r="I121" s="93">
        <v>7.7506169400094138E-2</v>
      </c>
      <c r="J121" s="93">
        <v>0.50966299007384586</v>
      </c>
      <c r="K121" s="93">
        <v>0.21123576802243665</v>
      </c>
      <c r="L121" s="98">
        <v>3.3316819889068233E-2</v>
      </c>
      <c r="M121" s="98">
        <v>2.6236724322992504E-2</v>
      </c>
      <c r="N121" s="93">
        <v>0.43505542866853864</v>
      </c>
      <c r="O121" s="98">
        <v>4.141651552989959E-5</v>
      </c>
      <c r="P121" s="93">
        <v>0.20859873517200972</v>
      </c>
      <c r="Q121" s="119">
        <v>1.2208355001488481E-4</v>
      </c>
    </row>
    <row r="122" spans="2:17" ht="15.75" thickBot="1" x14ac:dyDescent="0.3">
      <c r="B122" s="111" t="s">
        <v>157</v>
      </c>
      <c r="C122" s="94">
        <v>2.0930240544083096</v>
      </c>
      <c r="D122" s="94">
        <v>2.0930240544083096</v>
      </c>
      <c r="E122" s="94">
        <v>2.0930240544083096</v>
      </c>
      <c r="F122" s="94">
        <v>2.0930240544083096</v>
      </c>
      <c r="G122" s="6"/>
      <c r="H122" s="10"/>
      <c r="I122" s="94">
        <v>2.0930240544083096</v>
      </c>
      <c r="J122" s="94">
        <v>2.1009220402410378</v>
      </c>
      <c r="K122" s="94">
        <v>2.0930240544083096</v>
      </c>
      <c r="L122" s="94">
        <v>2.1009220402410378</v>
      </c>
      <c r="M122" s="94">
        <v>2.0930240544083096</v>
      </c>
      <c r="N122" s="94">
        <v>2.1009220402410378</v>
      </c>
      <c r="O122" s="94">
        <v>2.0930240544083096</v>
      </c>
      <c r="P122" s="94">
        <v>2.0930240544083096</v>
      </c>
      <c r="Q122" s="111">
        <v>2.0930240544083096</v>
      </c>
    </row>
  </sheetData>
  <mergeCells count="7">
    <mergeCell ref="B97:B101"/>
    <mergeCell ref="B17:B21"/>
    <mergeCell ref="B22:B26"/>
    <mergeCell ref="B37:B41"/>
    <mergeCell ref="B77:B81"/>
    <mergeCell ref="B87:B91"/>
    <mergeCell ref="B92:B96"/>
  </mergeCells>
  <conditionalFormatting sqref="I56:Q56">
    <cfRule type="colorScale" priority="11">
      <colorScale>
        <cfvo type="min"/>
        <cfvo type="percentile" val="50"/>
        <cfvo type="max"/>
        <color rgb="FFF8696B"/>
        <color rgb="FFFCFCFF"/>
        <color rgb="FF63BE7B"/>
      </colorScale>
    </cfRule>
  </conditionalFormatting>
  <conditionalFormatting sqref="C76:Q76 C81:Q81 C86:Q86 C91:Q91 C96:Q96 C101:Q101">
    <cfRule type="colorScale" priority="3">
      <colorScale>
        <cfvo type="min"/>
        <cfvo type="percentile" val="50"/>
        <cfvo type="max"/>
        <color rgb="FFF8696B"/>
        <color rgb="FFFCFCFF"/>
        <color rgb="FF63BE7B"/>
      </colorScale>
    </cfRule>
  </conditionalFormatting>
  <pageMargins left="0.7" right="0.7" top="0.75" bottom="0.75" header="0.3" footer="0.3"/>
  <ignoredErrors>
    <ignoredError sqref="L112"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0"/>
  <sheetViews>
    <sheetView workbookViewId="0">
      <selection activeCell="Q54" sqref="Q54"/>
    </sheetView>
  </sheetViews>
  <sheetFormatPr defaultRowHeight="15" x14ac:dyDescent="0.25"/>
  <cols>
    <col min="1" max="1" width="37.28515625" customWidth="1"/>
    <col min="2" max="3" width="11.85546875" customWidth="1"/>
    <col min="4" max="4" width="13.140625" customWidth="1"/>
    <col min="5" max="5" width="12.42578125" customWidth="1"/>
    <col min="6" max="6" width="14.42578125" customWidth="1"/>
    <col min="7" max="7" width="18.28515625" customWidth="1"/>
    <col min="8" max="8" width="11" customWidth="1"/>
    <col min="9" max="13" width="9.140625" customWidth="1"/>
    <col min="14" max="14" width="21.140625" customWidth="1"/>
    <col min="15" max="15" width="27" customWidth="1"/>
    <col min="16" max="20" width="11.5703125" bestFit="1" customWidth="1"/>
    <col min="21" max="21" width="12.28515625" bestFit="1" customWidth="1"/>
    <col min="22" max="23" width="11.5703125" bestFit="1" customWidth="1"/>
    <col min="24" max="25" width="9.28515625" bestFit="1" customWidth="1"/>
    <col min="26" max="27" width="11.5703125" bestFit="1" customWidth="1"/>
  </cols>
  <sheetData>
    <row r="1" spans="1:27" ht="19.5" thickBot="1" x14ac:dyDescent="0.35">
      <c r="A1" s="121" t="s">
        <v>159</v>
      </c>
      <c r="O1" s="121" t="s">
        <v>161</v>
      </c>
    </row>
    <row r="2" spans="1:27" ht="30.75" thickBot="1" x14ac:dyDescent="0.3">
      <c r="A2" s="85" t="s">
        <v>115</v>
      </c>
      <c r="B2" s="91" t="s">
        <v>135</v>
      </c>
      <c r="C2" s="91" t="s">
        <v>138</v>
      </c>
      <c r="D2" s="92" t="s">
        <v>139</v>
      </c>
      <c r="E2" s="85" t="s">
        <v>117</v>
      </c>
      <c r="F2" s="87" t="s">
        <v>118</v>
      </c>
      <c r="G2" s="87" t="s">
        <v>119</v>
      </c>
      <c r="H2" s="87" t="s">
        <v>120</v>
      </c>
      <c r="I2" s="87" t="s">
        <v>121</v>
      </c>
      <c r="J2" s="87" t="s">
        <v>122</v>
      </c>
      <c r="K2" s="87" t="s">
        <v>123</v>
      </c>
      <c r="L2" s="87" t="s">
        <v>124</v>
      </c>
      <c r="M2" s="86" t="s">
        <v>125</v>
      </c>
      <c r="O2" s="85" t="s">
        <v>166</v>
      </c>
      <c r="P2" s="91" t="s">
        <v>163</v>
      </c>
      <c r="Q2" s="91" t="s">
        <v>136</v>
      </c>
      <c r="R2" s="92" t="s">
        <v>137</v>
      </c>
      <c r="S2" s="85" t="s">
        <v>57</v>
      </c>
      <c r="T2" s="87" t="s">
        <v>58</v>
      </c>
      <c r="U2" s="87" t="s">
        <v>59</v>
      </c>
      <c r="V2" s="87" t="s">
        <v>60</v>
      </c>
      <c r="W2" s="87" t="s">
        <v>61</v>
      </c>
      <c r="X2" s="87" t="s">
        <v>62</v>
      </c>
      <c r="Y2" s="87" t="s">
        <v>63</v>
      </c>
      <c r="Z2" s="87" t="s">
        <v>164</v>
      </c>
      <c r="AA2" s="86" t="s">
        <v>165</v>
      </c>
    </row>
    <row r="3" spans="1:27" x14ac:dyDescent="0.25">
      <c r="A3" s="101">
        <v>5.7473000000000001</v>
      </c>
      <c r="B3" s="102">
        <v>5.0869999999999997</v>
      </c>
      <c r="C3" s="102">
        <v>2.3347000000000002</v>
      </c>
      <c r="D3" s="103">
        <v>2.2374000000000001</v>
      </c>
      <c r="E3" s="75">
        <v>77.0792</v>
      </c>
      <c r="F3" s="72">
        <v>19.606400000000001</v>
      </c>
      <c r="G3" s="72">
        <v>12.295500000000001</v>
      </c>
      <c r="H3" s="72">
        <v>11.072900000000001</v>
      </c>
      <c r="I3" s="72">
        <v>11.607699999999999</v>
      </c>
      <c r="J3" s="72">
        <v>15.8942</v>
      </c>
      <c r="K3" s="72">
        <v>15.132</v>
      </c>
      <c r="L3" s="72">
        <v>7.2422000000000004</v>
      </c>
      <c r="M3" s="59">
        <v>23.346599999999999</v>
      </c>
      <c r="O3" s="101">
        <f t="shared" ref="O3:P8" si="0">A11-A3</f>
        <v>2.3479000000000001</v>
      </c>
      <c r="P3" s="102">
        <f t="shared" si="0"/>
        <v>0.70670000000000055</v>
      </c>
      <c r="Q3" s="102">
        <f t="shared" ref="Q3:AA3" si="1">C11-C3</f>
        <v>2.2038999999999995</v>
      </c>
      <c r="R3" s="103">
        <f t="shared" si="1"/>
        <v>1.7555999999999998</v>
      </c>
      <c r="S3" s="102">
        <f t="shared" si="1"/>
        <v>23.174899999999994</v>
      </c>
      <c r="T3" s="102">
        <f t="shared" si="1"/>
        <v>-0.30410000000000181</v>
      </c>
      <c r="U3" s="102">
        <f t="shared" si="1"/>
        <v>-2.8511000000000006</v>
      </c>
      <c r="V3" s="102">
        <f t="shared" si="1"/>
        <v>-0.62630000000000052</v>
      </c>
      <c r="W3" s="102">
        <f t="shared" si="1"/>
        <v>12.811200000000001</v>
      </c>
      <c r="X3" s="102">
        <f t="shared" si="1"/>
        <v>-2.267199999999999</v>
      </c>
      <c r="Y3" s="102">
        <f t="shared" si="1"/>
        <v>18.2254</v>
      </c>
      <c r="Z3" s="102">
        <f t="shared" si="1"/>
        <v>-0.67010000000000058</v>
      </c>
      <c r="AA3" s="103">
        <f t="shared" si="1"/>
        <v>22.0397</v>
      </c>
    </row>
    <row r="4" spans="1:27" x14ac:dyDescent="0.25">
      <c r="A4" s="63">
        <v>4.5784000000000002</v>
      </c>
      <c r="B4" s="55">
        <v>3.0436999999999999</v>
      </c>
      <c r="C4" s="55">
        <v>0.82430000000000003</v>
      </c>
      <c r="D4" s="37">
        <v>0.97789999999999999</v>
      </c>
      <c r="E4" s="54">
        <v>64.563900000000004</v>
      </c>
      <c r="F4" s="33">
        <v>18.780100000000001</v>
      </c>
      <c r="G4" s="33">
        <v>5.4976000000000003</v>
      </c>
      <c r="H4" s="33">
        <v>5.4118000000000004</v>
      </c>
      <c r="I4" s="33">
        <v>8.4321999999999999</v>
      </c>
      <c r="J4" s="33">
        <v>11.0951</v>
      </c>
      <c r="K4" s="33">
        <v>5.9812000000000003</v>
      </c>
      <c r="L4" s="33">
        <v>3.7976000000000001</v>
      </c>
      <c r="M4" s="9">
        <v>8.2429000000000006</v>
      </c>
      <c r="N4" s="35"/>
      <c r="O4" s="55">
        <f t="shared" si="0"/>
        <v>-0.20860000000000056</v>
      </c>
      <c r="P4" s="55">
        <f t="shared" si="0"/>
        <v>0.55150000000000032</v>
      </c>
      <c r="Q4" s="55">
        <f t="shared" ref="Q4:AA8" si="2">C12-C4</f>
        <v>1.2521999999999998</v>
      </c>
      <c r="R4" s="37">
        <f t="shared" si="2"/>
        <v>1.1324000000000001</v>
      </c>
      <c r="S4" s="55">
        <f t="shared" si="2"/>
        <v>0.1974000000000018</v>
      </c>
      <c r="T4" s="55">
        <f t="shared" si="2"/>
        <v>2.2835999999999999</v>
      </c>
      <c r="U4" s="55">
        <f t="shared" si="2"/>
        <v>0.85060000000000002</v>
      </c>
      <c r="V4" s="55">
        <f t="shared" si="2"/>
        <v>2.0781999999999998</v>
      </c>
      <c r="W4" s="55">
        <f t="shared" si="2"/>
        <v>2.6638000000000002</v>
      </c>
      <c r="X4" s="55">
        <f t="shared" si="2"/>
        <v>-7.7099999999999724E-2</v>
      </c>
      <c r="Y4" s="55">
        <f t="shared" si="2"/>
        <v>9.1286999999999985</v>
      </c>
      <c r="Z4" s="55">
        <f t="shared" si="2"/>
        <v>2.1951000000000001</v>
      </c>
      <c r="AA4" s="37">
        <f t="shared" si="2"/>
        <v>12.5223</v>
      </c>
    </row>
    <row r="5" spans="1:27" x14ac:dyDescent="0.25">
      <c r="A5" s="63">
        <v>4.1302000000000003</v>
      </c>
      <c r="B5" s="55">
        <v>3.2280000000000002</v>
      </c>
      <c r="C5" s="55">
        <v>1.8250999999999999</v>
      </c>
      <c r="D5" s="37">
        <v>1.8229</v>
      </c>
      <c r="E5" s="54">
        <v>66.284700000000001</v>
      </c>
      <c r="F5" s="33">
        <v>24.982399999999998</v>
      </c>
      <c r="G5" s="33">
        <v>7.4215999999999998</v>
      </c>
      <c r="H5" s="33">
        <v>6.4539</v>
      </c>
      <c r="I5" s="33">
        <v>6.3498999999999999</v>
      </c>
      <c r="J5" s="33">
        <v>12.055099999999999</v>
      </c>
      <c r="K5" s="33">
        <v>10.087300000000001</v>
      </c>
      <c r="L5" s="33">
        <v>8.1417000000000002</v>
      </c>
      <c r="M5" s="9">
        <v>18.250599999999999</v>
      </c>
      <c r="N5" s="35"/>
      <c r="O5" s="55">
        <f t="shared" si="0"/>
        <v>1.3144</v>
      </c>
      <c r="P5" s="55">
        <f t="shared" si="0"/>
        <v>0.31349999999999989</v>
      </c>
      <c r="Q5" s="55">
        <f t="shared" si="2"/>
        <v>1.4912000000000001</v>
      </c>
      <c r="R5" s="37">
        <f t="shared" si="2"/>
        <v>1.0972000000000002</v>
      </c>
      <c r="S5" s="55">
        <f t="shared" si="2"/>
        <v>13.063299999999998</v>
      </c>
      <c r="T5" s="55">
        <f t="shared" si="2"/>
        <v>-8.0599999999996896E-2</v>
      </c>
      <c r="U5" s="55">
        <f t="shared" si="2"/>
        <v>-1.7877999999999998</v>
      </c>
      <c r="V5" s="55">
        <f t="shared" si="2"/>
        <v>-1.0125999999999999</v>
      </c>
      <c r="W5" s="55">
        <f t="shared" si="2"/>
        <v>7.4715000000000007</v>
      </c>
      <c r="X5" s="55">
        <f t="shared" si="2"/>
        <v>-1.5361999999999991</v>
      </c>
      <c r="Y5" s="55">
        <f t="shared" si="2"/>
        <v>14.731199999999999</v>
      </c>
      <c r="Z5" s="55">
        <f t="shared" si="2"/>
        <v>-3.7593000000000005</v>
      </c>
      <c r="AA5" s="37">
        <f t="shared" si="2"/>
        <v>14.912500000000001</v>
      </c>
    </row>
    <row r="6" spans="1:27" x14ac:dyDescent="0.25">
      <c r="A6" s="63">
        <v>4.0269000000000004</v>
      </c>
      <c r="B6" s="55">
        <v>3.9860000000000002</v>
      </c>
      <c r="C6" s="55">
        <v>1.7647999999999999</v>
      </c>
      <c r="D6" s="37">
        <v>1.6547000000000001</v>
      </c>
      <c r="E6" s="54">
        <v>57.615299999999998</v>
      </c>
      <c r="F6" s="33">
        <v>17.346499999999999</v>
      </c>
      <c r="G6" s="33">
        <v>7.8914999999999997</v>
      </c>
      <c r="H6" s="33">
        <v>7.3461999999999996</v>
      </c>
      <c r="I6" s="33">
        <v>7.2481999999999998</v>
      </c>
      <c r="J6" s="33">
        <v>17.374099999999999</v>
      </c>
      <c r="K6" s="33">
        <v>7.2702999999999998</v>
      </c>
      <c r="L6" s="33">
        <v>9.2766000000000002</v>
      </c>
      <c r="M6" s="9">
        <v>17.648199999999999</v>
      </c>
      <c r="N6" s="35"/>
      <c r="O6" s="55">
        <f t="shared" si="0"/>
        <v>2.7694999999999999</v>
      </c>
      <c r="P6" s="55">
        <f t="shared" si="0"/>
        <v>2.3768999999999996</v>
      </c>
      <c r="Q6" s="55">
        <f t="shared" si="2"/>
        <v>2.7314999999999996</v>
      </c>
      <c r="R6" s="37">
        <f t="shared" si="2"/>
        <v>2.7617000000000003</v>
      </c>
      <c r="S6" s="55">
        <f t="shared" si="2"/>
        <v>28.150200000000005</v>
      </c>
      <c r="T6" s="55">
        <f t="shared" si="2"/>
        <v>0.45490000000000208</v>
      </c>
      <c r="U6" s="55">
        <f t="shared" si="2"/>
        <v>0.69530000000000047</v>
      </c>
      <c r="V6" s="55">
        <f t="shared" si="2"/>
        <v>1.4123000000000001</v>
      </c>
      <c r="W6" s="55">
        <f t="shared" si="2"/>
        <v>24.515699999999999</v>
      </c>
      <c r="X6" s="55">
        <f t="shared" si="2"/>
        <v>-2.854499999999998</v>
      </c>
      <c r="Y6" s="55">
        <f t="shared" si="2"/>
        <v>28.189500000000002</v>
      </c>
      <c r="Z6" s="55">
        <f t="shared" si="2"/>
        <v>-0.57240000000000002</v>
      </c>
      <c r="AA6" s="37">
        <f t="shared" si="2"/>
        <v>27.314400000000003</v>
      </c>
    </row>
    <row r="7" spans="1:27" x14ac:dyDescent="0.25">
      <c r="A7" s="63">
        <v>5.3944999999999999</v>
      </c>
      <c r="B7" s="55">
        <v>4.7233999999999998</v>
      </c>
      <c r="C7" s="55">
        <v>2.3725000000000001</v>
      </c>
      <c r="D7" s="37">
        <v>2.0312999999999999</v>
      </c>
      <c r="E7" s="54">
        <v>68.593800000000002</v>
      </c>
      <c r="F7" s="33">
        <v>14.648999999999999</v>
      </c>
      <c r="G7" s="33">
        <v>9.0532000000000004</v>
      </c>
      <c r="H7" s="33">
        <v>7.8282999999999996</v>
      </c>
      <c r="I7" s="33">
        <v>9.8702000000000005</v>
      </c>
      <c r="J7" s="33">
        <v>20.482199999999999</v>
      </c>
      <c r="K7" s="33">
        <v>11.2134</v>
      </c>
      <c r="L7" s="33">
        <v>9.0997000000000003</v>
      </c>
      <c r="M7" s="9">
        <v>23.725300000000001</v>
      </c>
      <c r="N7" s="35"/>
      <c r="O7" s="55">
        <f t="shared" si="0"/>
        <v>1.1965000000000003</v>
      </c>
      <c r="P7" s="55">
        <f t="shared" si="0"/>
        <v>0.85850000000000026</v>
      </c>
      <c r="Q7" s="55">
        <f t="shared" si="2"/>
        <v>1.1141999999999999</v>
      </c>
      <c r="R7" s="37">
        <f t="shared" si="2"/>
        <v>1.1856</v>
      </c>
      <c r="S7" s="55">
        <f t="shared" si="2"/>
        <v>13.193899999999999</v>
      </c>
      <c r="T7" s="55">
        <f t="shared" si="2"/>
        <v>1.229000000000001</v>
      </c>
      <c r="U7" s="55">
        <f t="shared" si="2"/>
        <v>-0.33520000000000039</v>
      </c>
      <c r="V7" s="55">
        <f t="shared" si="2"/>
        <v>-6.4199999999999591E-2</v>
      </c>
      <c r="W7" s="55">
        <f t="shared" si="2"/>
        <v>7.3673999999999999</v>
      </c>
      <c r="X7" s="55">
        <f t="shared" si="2"/>
        <v>1.6168000000000013</v>
      </c>
      <c r="Y7" s="55">
        <f t="shared" si="2"/>
        <v>9.1622999999999983</v>
      </c>
      <c r="Z7" s="55">
        <f t="shared" si="2"/>
        <v>2.6935000000000002</v>
      </c>
      <c r="AA7" s="37">
        <f t="shared" si="2"/>
        <v>11.141400000000001</v>
      </c>
    </row>
    <row r="8" spans="1:27" ht="15.75" thickBot="1" x14ac:dyDescent="0.3">
      <c r="A8" s="104">
        <v>2.7016</v>
      </c>
      <c r="B8" s="105">
        <v>3.0249000000000001</v>
      </c>
      <c r="C8" s="105">
        <v>2.1593</v>
      </c>
      <c r="D8" s="106">
        <v>2.1015000000000001</v>
      </c>
      <c r="E8" s="56">
        <v>61.872599999999998</v>
      </c>
      <c r="F8" s="6">
        <v>24.3017</v>
      </c>
      <c r="G8" s="6">
        <v>5.2777000000000003</v>
      </c>
      <c r="H8" s="6">
        <v>5.5010000000000003</v>
      </c>
      <c r="I8" s="6">
        <v>9.5952000000000002</v>
      </c>
      <c r="J8" s="6">
        <v>9.8754000000000008</v>
      </c>
      <c r="K8" s="6">
        <v>13.1495</v>
      </c>
      <c r="L8" s="6">
        <v>7.8659999999999997</v>
      </c>
      <c r="M8" s="10">
        <v>21.593399999999999</v>
      </c>
      <c r="O8" s="104">
        <f t="shared" si="0"/>
        <v>2.6478999999999999</v>
      </c>
      <c r="P8" s="105">
        <f t="shared" si="0"/>
        <v>1.3248000000000002</v>
      </c>
      <c r="Q8" s="105">
        <f t="shared" si="2"/>
        <v>1.2892000000000001</v>
      </c>
      <c r="R8" s="106">
        <f t="shared" si="2"/>
        <v>1.6079999999999997</v>
      </c>
      <c r="S8" s="105">
        <f t="shared" si="2"/>
        <v>16.862000000000002</v>
      </c>
      <c r="T8" s="105">
        <f t="shared" si="2"/>
        <v>0.93799999999999883</v>
      </c>
      <c r="U8" s="105">
        <f t="shared" si="2"/>
        <v>0.6758999999999995</v>
      </c>
      <c r="V8" s="105">
        <f t="shared" si="2"/>
        <v>-0.52870000000000061</v>
      </c>
      <c r="W8" s="105">
        <f t="shared" si="2"/>
        <v>13.961499999999999</v>
      </c>
      <c r="X8" s="105">
        <f t="shared" si="2"/>
        <v>-0.86110000000000042</v>
      </c>
      <c r="Y8" s="105">
        <f t="shared" si="2"/>
        <v>15.5273</v>
      </c>
      <c r="Z8" s="105">
        <f t="shared" si="2"/>
        <v>0.55250000000000021</v>
      </c>
      <c r="AA8" s="106">
        <f t="shared" si="2"/>
        <v>12.891700000000004</v>
      </c>
    </row>
    <row r="9" spans="1:27" ht="16.5" thickTop="1" thickBot="1" x14ac:dyDescent="0.3">
      <c r="D9" s="72"/>
      <c r="E9" s="72">
        <f>AVERAGE(E3:E8)</f>
        <v>66.001583333333329</v>
      </c>
      <c r="N9" t="s">
        <v>182</v>
      </c>
      <c r="O9" s="124">
        <f>AVERAGE(O3:O8)</f>
        <v>1.6779333333333331</v>
      </c>
      <c r="P9" s="124">
        <f t="shared" ref="P9:AA9" si="3">AVERAGE(P3:P8)</f>
        <v>1.0219833333333332</v>
      </c>
      <c r="Q9" s="124">
        <f t="shared" si="3"/>
        <v>1.6803666666666668</v>
      </c>
      <c r="R9" s="124">
        <f t="shared" si="3"/>
        <v>1.5900833333333333</v>
      </c>
      <c r="S9" s="124">
        <f t="shared" si="3"/>
        <v>15.773616666666669</v>
      </c>
      <c r="T9" s="124">
        <f t="shared" si="3"/>
        <v>0.75346666666666717</v>
      </c>
      <c r="U9" s="124">
        <f t="shared" si="3"/>
        <v>-0.45871666666666683</v>
      </c>
      <c r="V9" s="124">
        <f t="shared" si="3"/>
        <v>0.20978333333333321</v>
      </c>
      <c r="W9" s="124">
        <f t="shared" si="3"/>
        <v>11.465183333333334</v>
      </c>
      <c r="X9" s="124">
        <f t="shared" si="3"/>
        <v>-0.99654999999999916</v>
      </c>
      <c r="Y9" s="124">
        <f t="shared" si="3"/>
        <v>15.827399999999999</v>
      </c>
      <c r="Z9" s="124">
        <f t="shared" si="3"/>
        <v>7.3216666666666555E-2</v>
      </c>
      <c r="AA9" s="124">
        <f t="shared" si="3"/>
        <v>16.803666666666668</v>
      </c>
    </row>
    <row r="10" spans="1:27" ht="31.5" thickTop="1" thickBot="1" x14ac:dyDescent="0.3">
      <c r="A10" s="87" t="s">
        <v>116</v>
      </c>
      <c r="B10" s="91" t="s">
        <v>140</v>
      </c>
      <c r="C10" s="91" t="s">
        <v>141</v>
      </c>
      <c r="D10" s="92" t="s">
        <v>142</v>
      </c>
      <c r="E10" s="87" t="s">
        <v>126</v>
      </c>
      <c r="F10" s="87" t="s">
        <v>127</v>
      </c>
      <c r="G10" s="87" t="s">
        <v>128</v>
      </c>
      <c r="H10" s="87" t="s">
        <v>129</v>
      </c>
      <c r="I10" s="87" t="s">
        <v>130</v>
      </c>
      <c r="J10" s="87" t="s">
        <v>131</v>
      </c>
      <c r="K10" s="87" t="s">
        <v>132</v>
      </c>
      <c r="L10" s="87" t="s">
        <v>133</v>
      </c>
      <c r="M10" s="86" t="s">
        <v>134</v>
      </c>
      <c r="N10" s="83" t="s">
        <v>186</v>
      </c>
      <c r="O10">
        <f>_xlfn.STDEV.P(O3:O8)</f>
        <v>1.041165293740091</v>
      </c>
      <c r="P10">
        <f t="shared" ref="P10:AA10" si="4">_xlfn.STDEV.P(P3:P8)</f>
        <v>0.68031006268383887</v>
      </c>
      <c r="Q10">
        <f t="shared" si="4"/>
        <v>0.58759895809604279</v>
      </c>
      <c r="R10">
        <f t="shared" si="4"/>
        <v>0.57971504039101418</v>
      </c>
      <c r="S10">
        <f t="shared" si="4"/>
        <v>8.810624915675513</v>
      </c>
      <c r="T10">
        <f t="shared" si="4"/>
        <v>0.86648225922724753</v>
      </c>
      <c r="U10">
        <f t="shared" si="4"/>
        <v>1.4046729434482448</v>
      </c>
      <c r="V10">
        <f t="shared" si="4"/>
        <v>1.1365670553860379</v>
      </c>
      <c r="W10">
        <f t="shared" si="4"/>
        <v>6.9349961118510279</v>
      </c>
      <c r="X10">
        <f t="shared" si="4"/>
        <v>1.4748494259302085</v>
      </c>
      <c r="Y10">
        <f t="shared" si="4"/>
        <v>6.4441158503966554</v>
      </c>
      <c r="Z10">
        <f t="shared" si="4"/>
        <v>2.1313341161634476</v>
      </c>
      <c r="AA10">
        <f t="shared" si="4"/>
        <v>5.8759810411160753</v>
      </c>
    </row>
    <row r="11" spans="1:27" x14ac:dyDescent="0.25">
      <c r="A11" s="101">
        <v>8.0952000000000002</v>
      </c>
      <c r="B11" s="102">
        <v>5.7937000000000003</v>
      </c>
      <c r="C11" s="102">
        <v>4.5385999999999997</v>
      </c>
      <c r="D11" s="103">
        <v>3.9929999999999999</v>
      </c>
      <c r="E11" s="75">
        <v>100.25409999999999</v>
      </c>
      <c r="F11" s="72">
        <v>19.302299999999999</v>
      </c>
      <c r="G11" s="72">
        <v>9.4443999999999999</v>
      </c>
      <c r="H11" s="72">
        <v>10.4466</v>
      </c>
      <c r="I11" s="72">
        <v>24.418900000000001</v>
      </c>
      <c r="J11" s="72">
        <v>13.627000000000001</v>
      </c>
      <c r="K11" s="72">
        <v>33.357399999999998</v>
      </c>
      <c r="L11" s="72">
        <v>6.5720999999999998</v>
      </c>
      <c r="M11" s="59">
        <v>45.386299999999999</v>
      </c>
      <c r="O11" s="93"/>
      <c r="P11" s="93"/>
      <c r="Q11" s="93"/>
      <c r="R11" s="33"/>
      <c r="S11" s="33"/>
    </row>
    <row r="12" spans="1:27" x14ac:dyDescent="0.25">
      <c r="A12" s="63">
        <v>4.3697999999999997</v>
      </c>
      <c r="B12" s="55">
        <v>3.5952000000000002</v>
      </c>
      <c r="C12" s="55">
        <v>2.0764999999999998</v>
      </c>
      <c r="D12" s="37">
        <v>2.1103000000000001</v>
      </c>
      <c r="E12" s="54">
        <v>64.761300000000006</v>
      </c>
      <c r="F12" s="33">
        <v>21.063700000000001</v>
      </c>
      <c r="G12" s="33">
        <v>6.3482000000000003</v>
      </c>
      <c r="H12" s="33">
        <v>7.49</v>
      </c>
      <c r="I12" s="33">
        <v>11.096</v>
      </c>
      <c r="J12" s="33">
        <v>11.018000000000001</v>
      </c>
      <c r="K12" s="33">
        <v>15.1099</v>
      </c>
      <c r="L12" s="33">
        <v>5.9927000000000001</v>
      </c>
      <c r="M12" s="9">
        <v>20.7652</v>
      </c>
      <c r="O12" s="93"/>
      <c r="P12" s="93"/>
      <c r="Q12" s="93"/>
      <c r="R12" s="33"/>
      <c r="S12" s="33"/>
    </row>
    <row r="13" spans="1:27" x14ac:dyDescent="0.25">
      <c r="A13" s="63">
        <v>5.4446000000000003</v>
      </c>
      <c r="B13" s="55">
        <v>3.5415000000000001</v>
      </c>
      <c r="C13" s="55">
        <v>3.3163</v>
      </c>
      <c r="D13" s="37">
        <v>2.9201000000000001</v>
      </c>
      <c r="E13" s="54">
        <v>79.347999999999999</v>
      </c>
      <c r="F13" s="33">
        <v>24.901800000000001</v>
      </c>
      <c r="G13" s="33">
        <v>5.6337999999999999</v>
      </c>
      <c r="H13" s="33">
        <v>5.4413</v>
      </c>
      <c r="I13" s="33">
        <v>13.821400000000001</v>
      </c>
      <c r="J13" s="33">
        <v>10.5189</v>
      </c>
      <c r="K13" s="33">
        <v>24.8185</v>
      </c>
      <c r="L13" s="33">
        <v>4.3823999999999996</v>
      </c>
      <c r="M13" s="9">
        <v>33.1631</v>
      </c>
      <c r="O13" s="93"/>
      <c r="P13" s="93"/>
      <c r="Q13" s="93"/>
      <c r="R13" s="33"/>
      <c r="S13" s="33"/>
    </row>
    <row r="14" spans="1:27" x14ac:dyDescent="0.25">
      <c r="A14" s="63">
        <v>6.7964000000000002</v>
      </c>
      <c r="B14" s="55">
        <v>6.3628999999999998</v>
      </c>
      <c r="C14" s="55">
        <v>4.4962999999999997</v>
      </c>
      <c r="D14" s="37">
        <v>4.4164000000000003</v>
      </c>
      <c r="E14" s="54">
        <v>85.765500000000003</v>
      </c>
      <c r="F14" s="33">
        <v>17.801400000000001</v>
      </c>
      <c r="G14" s="33">
        <v>8.5868000000000002</v>
      </c>
      <c r="H14" s="33">
        <v>8.7584999999999997</v>
      </c>
      <c r="I14" s="33">
        <v>31.7639</v>
      </c>
      <c r="J14" s="33">
        <v>14.519600000000001</v>
      </c>
      <c r="K14" s="33">
        <v>35.459800000000001</v>
      </c>
      <c r="L14" s="33">
        <v>8.7042000000000002</v>
      </c>
      <c r="M14" s="9">
        <v>44.962600000000002</v>
      </c>
      <c r="O14" s="93"/>
      <c r="P14" s="93"/>
      <c r="Q14" s="93"/>
      <c r="R14" s="33"/>
      <c r="S14" s="33"/>
    </row>
    <row r="15" spans="1:27" x14ac:dyDescent="0.25">
      <c r="A15" s="63">
        <v>6.5910000000000002</v>
      </c>
      <c r="B15" s="55">
        <v>5.5819000000000001</v>
      </c>
      <c r="C15" s="55">
        <v>3.4866999999999999</v>
      </c>
      <c r="D15" s="37">
        <v>3.2168999999999999</v>
      </c>
      <c r="E15" s="54">
        <v>81.787700000000001</v>
      </c>
      <c r="F15" s="33">
        <v>15.878</v>
      </c>
      <c r="G15" s="33">
        <v>8.718</v>
      </c>
      <c r="H15" s="33">
        <v>7.7641</v>
      </c>
      <c r="I15" s="33">
        <v>17.2376</v>
      </c>
      <c r="J15" s="33">
        <v>22.099</v>
      </c>
      <c r="K15" s="33">
        <v>20.375699999999998</v>
      </c>
      <c r="L15" s="33">
        <v>11.793200000000001</v>
      </c>
      <c r="M15" s="9">
        <v>34.866700000000002</v>
      </c>
      <c r="O15" s="93"/>
      <c r="P15" s="93"/>
      <c r="Q15" s="93"/>
      <c r="R15" s="33"/>
      <c r="S15" s="33"/>
    </row>
    <row r="16" spans="1:27" ht="15.75" thickBot="1" x14ac:dyDescent="0.3">
      <c r="A16" s="104">
        <v>5.3494999999999999</v>
      </c>
      <c r="B16" s="105">
        <v>4.3497000000000003</v>
      </c>
      <c r="C16" s="105">
        <v>3.4485000000000001</v>
      </c>
      <c r="D16" s="106">
        <v>3.7094999999999998</v>
      </c>
      <c r="E16" s="56">
        <v>78.7346</v>
      </c>
      <c r="F16" s="6">
        <v>25.239699999999999</v>
      </c>
      <c r="G16" s="6">
        <v>5.9535999999999998</v>
      </c>
      <c r="H16" s="6">
        <v>4.9722999999999997</v>
      </c>
      <c r="I16" s="6">
        <v>23.556699999999999</v>
      </c>
      <c r="J16" s="6">
        <v>9.0143000000000004</v>
      </c>
      <c r="K16" s="6">
        <v>28.6768</v>
      </c>
      <c r="L16" s="6">
        <v>8.4184999999999999</v>
      </c>
      <c r="M16" s="10">
        <v>34.485100000000003</v>
      </c>
    </row>
    <row r="17" spans="1:32" x14ac:dyDescent="0.25">
      <c r="E17">
        <f>AVERAGE(E11:E16)</f>
        <v>81.775199999999998</v>
      </c>
    </row>
    <row r="18" spans="1:32" ht="15.75" thickBot="1" x14ac:dyDescent="0.3">
      <c r="A18" s="31"/>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32" ht="20.25" thickTop="1" thickBot="1" x14ac:dyDescent="0.35">
      <c r="A19" s="121" t="s">
        <v>160</v>
      </c>
      <c r="N19" s="121"/>
      <c r="O19" s="121" t="s">
        <v>162</v>
      </c>
    </row>
    <row r="20" spans="1:32" ht="30.75" thickBot="1" x14ac:dyDescent="0.3">
      <c r="A20" s="85" t="s">
        <v>115</v>
      </c>
      <c r="B20" s="91" t="s">
        <v>135</v>
      </c>
      <c r="C20" s="91" t="s">
        <v>138</v>
      </c>
      <c r="D20" s="92" t="s">
        <v>139</v>
      </c>
      <c r="E20" s="85" t="s">
        <v>117</v>
      </c>
      <c r="F20" s="87" t="s">
        <v>118</v>
      </c>
      <c r="G20" s="87" t="s">
        <v>119</v>
      </c>
      <c r="H20" s="87" t="s">
        <v>120</v>
      </c>
      <c r="I20" s="87" t="s">
        <v>121</v>
      </c>
      <c r="J20" s="87" t="s">
        <v>122</v>
      </c>
      <c r="K20" s="87" t="s">
        <v>123</v>
      </c>
      <c r="L20" s="87" t="s">
        <v>124</v>
      </c>
      <c r="M20" s="86" t="s">
        <v>125</v>
      </c>
      <c r="O20" s="85" t="s">
        <v>166</v>
      </c>
      <c r="P20" s="91" t="s">
        <v>163</v>
      </c>
      <c r="Q20" s="91" t="s">
        <v>136</v>
      </c>
      <c r="R20" s="92" t="s">
        <v>137</v>
      </c>
      <c r="S20" s="85" t="s">
        <v>57</v>
      </c>
      <c r="T20" s="87" t="s">
        <v>58</v>
      </c>
      <c r="U20" s="87" t="s">
        <v>59</v>
      </c>
      <c r="V20" s="87" t="s">
        <v>60</v>
      </c>
      <c r="W20" s="87" t="s">
        <v>61</v>
      </c>
      <c r="X20" s="87" t="s">
        <v>62</v>
      </c>
      <c r="Y20" s="87" t="s">
        <v>63</v>
      </c>
      <c r="Z20" s="87" t="s">
        <v>164</v>
      </c>
      <c r="AA20" s="86" t="s">
        <v>165</v>
      </c>
    </row>
    <row r="21" spans="1:32" x14ac:dyDescent="0.25">
      <c r="A21" s="63">
        <v>0.82969999999999999</v>
      </c>
      <c r="B21" s="55">
        <v>0.80600000000000005</v>
      </c>
      <c r="C21" s="55">
        <v>0.69679999999999997</v>
      </c>
      <c r="D21" s="37">
        <v>0.63959999999999995</v>
      </c>
      <c r="E21" s="54">
        <v>29.1449</v>
      </c>
      <c r="F21" s="33">
        <v>20.8474</v>
      </c>
      <c r="G21" s="33">
        <v>2.2791000000000001</v>
      </c>
      <c r="H21" s="33">
        <v>1.7206999999999999</v>
      </c>
      <c r="I21" s="33">
        <v>1.8166</v>
      </c>
      <c r="J21" s="33">
        <v>2.2439</v>
      </c>
      <c r="K21" s="33">
        <v>4.9667000000000003</v>
      </c>
      <c r="L21" s="33">
        <v>1.4294</v>
      </c>
      <c r="M21" s="9">
        <v>6.9678000000000004</v>
      </c>
      <c r="O21" s="75">
        <f>A46-A21</f>
        <v>0.19689999999999996</v>
      </c>
      <c r="P21" s="72">
        <f t="shared" ref="P21:AA21" si="5">B46-B21</f>
        <v>1.2599999999999945E-2</v>
      </c>
      <c r="Q21" s="72">
        <f t="shared" si="5"/>
        <v>-0.23049999999999998</v>
      </c>
      <c r="R21" s="59">
        <f t="shared" si="5"/>
        <v>-0.16049999999999992</v>
      </c>
      <c r="S21" s="54">
        <f t="shared" si="5"/>
        <v>-1.8675999999999995</v>
      </c>
      <c r="T21" s="33">
        <f t="shared" si="5"/>
        <v>-3.8363000000000014</v>
      </c>
      <c r="U21" s="33">
        <f t="shared" si="5"/>
        <v>-0.23130000000000006</v>
      </c>
      <c r="V21" s="33">
        <f t="shared" si="5"/>
        <v>2.3900000000000032E-2</v>
      </c>
      <c r="W21" s="33">
        <f t="shared" si="5"/>
        <v>0.16739999999999999</v>
      </c>
      <c r="X21" s="33">
        <f t="shared" si="5"/>
        <v>0.16570000000000018</v>
      </c>
      <c r="Y21" s="33">
        <f t="shared" si="5"/>
        <v>-1.5060000000000002</v>
      </c>
      <c r="Z21" s="33">
        <f t="shared" si="5"/>
        <v>-9.870000000000001E-2</v>
      </c>
      <c r="AA21" s="9">
        <f t="shared" si="5"/>
        <v>-2.3046000000000006</v>
      </c>
    </row>
    <row r="22" spans="1:32" x14ac:dyDescent="0.25">
      <c r="A22" s="63">
        <v>4.1322000000000001</v>
      </c>
      <c r="B22" s="55">
        <v>3.2328999999999999</v>
      </c>
      <c r="C22" s="55">
        <v>1.5245</v>
      </c>
      <c r="D22" s="37">
        <v>1.7796000000000001</v>
      </c>
      <c r="E22" s="54">
        <v>53.408499999999997</v>
      </c>
      <c r="F22" s="33">
        <v>12.086</v>
      </c>
      <c r="G22" s="33">
        <v>9.8523999999999994</v>
      </c>
      <c r="H22" s="33">
        <v>8.9441000000000006</v>
      </c>
      <c r="I22" s="33">
        <v>5.6482000000000001</v>
      </c>
      <c r="J22" s="33">
        <v>7.8848000000000003</v>
      </c>
      <c r="K22" s="33">
        <v>7.8643999999999998</v>
      </c>
      <c r="L22" s="33">
        <v>9.9315999999999995</v>
      </c>
      <c r="M22" s="9">
        <v>15.245200000000001</v>
      </c>
      <c r="O22" s="54">
        <f t="shared" ref="O22:O40" si="6">A47-A22</f>
        <v>1.6628999999999996</v>
      </c>
      <c r="P22" s="33">
        <f t="shared" ref="P22:P40" si="7">B47-B22</f>
        <v>1.4907000000000004</v>
      </c>
      <c r="Q22" s="33">
        <f t="shared" ref="Q22:Q40" si="8">C47-C22</f>
        <v>2.2972999999999999</v>
      </c>
      <c r="R22" s="9">
        <f t="shared" ref="R22:R40" si="9">D47-D22</f>
        <v>2.1635</v>
      </c>
      <c r="S22" s="54">
        <f t="shared" ref="S22:S40" si="10">E47-E22</f>
        <v>38.287600000000005</v>
      </c>
      <c r="T22" s="33">
        <f t="shared" ref="T22:T40" si="11">F47-F22</f>
        <v>21.659399999999998</v>
      </c>
      <c r="U22" s="33">
        <f t="shared" ref="U22:U40" si="12">G47-G22</f>
        <v>-2.8209999999999997</v>
      </c>
      <c r="V22" s="33">
        <f t="shared" ref="V22:V40" si="13">H47-H22</f>
        <v>-0.48270000000000124</v>
      </c>
      <c r="W22" s="33">
        <f t="shared" ref="W22:W40" si="14">I47-I22</f>
        <v>20.599800000000002</v>
      </c>
      <c r="X22" s="33">
        <f t="shared" ref="X22:X40" si="15">J47-J22</f>
        <v>-2.3894000000000002</v>
      </c>
      <c r="Y22" s="33">
        <f t="shared" ref="Y22:Y40" si="16">K47-K22</f>
        <v>25.488299999999999</v>
      </c>
      <c r="Z22" s="33">
        <f t="shared" ref="Z22:Z40" si="17">L47-L22</f>
        <v>-3.8531999999999993</v>
      </c>
      <c r="AA22" s="9">
        <f t="shared" ref="AA22:AA40" si="18">M47-M22</f>
        <v>22.972300000000001</v>
      </c>
    </row>
    <row r="23" spans="1:32" x14ac:dyDescent="0.25">
      <c r="A23" s="63">
        <v>2.1032999999999999</v>
      </c>
      <c r="B23" s="55">
        <v>1.804</v>
      </c>
      <c r="C23" s="55">
        <v>1.5184</v>
      </c>
      <c r="D23" s="37">
        <v>1.3474999999999999</v>
      </c>
      <c r="E23" s="54">
        <v>39.887700000000002</v>
      </c>
      <c r="F23" s="33">
        <v>18.8552</v>
      </c>
      <c r="G23" s="33">
        <v>2.3323</v>
      </c>
      <c r="H23" s="33">
        <v>2.2686000000000002</v>
      </c>
      <c r="I23" s="33">
        <v>7.1657999999999999</v>
      </c>
      <c r="J23" s="33">
        <v>6.2732999999999999</v>
      </c>
      <c r="K23" s="33">
        <v>7.5063000000000004</v>
      </c>
      <c r="L23" s="33">
        <v>5.9686000000000003</v>
      </c>
      <c r="M23" s="9">
        <v>15.184100000000001</v>
      </c>
      <c r="O23" s="54">
        <f t="shared" si="6"/>
        <v>0.72060000000000013</v>
      </c>
      <c r="P23" s="33">
        <f t="shared" si="7"/>
        <v>-3.7200000000000122E-2</v>
      </c>
      <c r="Q23" s="33">
        <f t="shared" si="8"/>
        <v>0.38810000000000011</v>
      </c>
      <c r="R23" s="9">
        <f t="shared" si="9"/>
        <v>0.30659999999999998</v>
      </c>
      <c r="S23" s="54">
        <f t="shared" si="10"/>
        <v>2.0544000000000011</v>
      </c>
      <c r="T23" s="33">
        <f t="shared" si="11"/>
        <v>-5.1521000000000008</v>
      </c>
      <c r="U23" s="33">
        <f t="shared" si="12"/>
        <v>0.53560000000000008</v>
      </c>
      <c r="V23" s="33">
        <f t="shared" si="13"/>
        <v>0.24719999999999986</v>
      </c>
      <c r="W23" s="33">
        <f t="shared" si="14"/>
        <v>-2.0743</v>
      </c>
      <c r="X23" s="33">
        <f t="shared" si="15"/>
        <v>0.91990000000000016</v>
      </c>
      <c r="Y23" s="33">
        <f t="shared" si="16"/>
        <v>3.5310999999999995</v>
      </c>
      <c r="Z23" s="33">
        <f t="shared" si="17"/>
        <v>-0.4654000000000007</v>
      </c>
      <c r="AA23" s="9">
        <f t="shared" si="18"/>
        <v>3.8803999999999981</v>
      </c>
    </row>
    <row r="24" spans="1:32" ht="15.75" thickBot="1" x14ac:dyDescent="0.3">
      <c r="A24" s="63">
        <v>3.8281999999999998</v>
      </c>
      <c r="B24" s="55">
        <v>2.6456</v>
      </c>
      <c r="C24" s="55">
        <v>1.8717999999999999</v>
      </c>
      <c r="D24" s="37">
        <v>1.8488</v>
      </c>
      <c r="E24" s="54">
        <v>49.028100000000002</v>
      </c>
      <c r="F24" s="33">
        <v>10.7461</v>
      </c>
      <c r="G24" s="33">
        <v>7.6551</v>
      </c>
      <c r="H24" s="33">
        <v>4.5468999999999999</v>
      </c>
      <c r="I24" s="33">
        <v>14.2539</v>
      </c>
      <c r="J24" s="88"/>
      <c r="K24" s="33">
        <v>13.7646</v>
      </c>
      <c r="L24" s="33">
        <v>4.7237</v>
      </c>
      <c r="M24" s="9">
        <v>18.718</v>
      </c>
      <c r="O24" s="54">
        <f t="shared" si="6"/>
        <v>4.269999999999996E-2</v>
      </c>
      <c r="P24" s="33">
        <f t="shared" si="7"/>
        <v>0.35599999999999987</v>
      </c>
      <c r="Q24" s="33">
        <f t="shared" si="8"/>
        <v>0.18890000000000029</v>
      </c>
      <c r="R24" s="9">
        <f t="shared" si="9"/>
        <v>0.29889999999999994</v>
      </c>
      <c r="S24" s="54">
        <f t="shared" si="10"/>
        <v>5.2896999999999963</v>
      </c>
      <c r="T24" s="33">
        <f t="shared" si="11"/>
        <v>4.8629999999999995</v>
      </c>
      <c r="U24" s="33">
        <f t="shared" si="12"/>
        <v>0.14409999999999989</v>
      </c>
      <c r="V24" s="33">
        <f t="shared" si="13"/>
        <v>0.59670000000000023</v>
      </c>
      <c r="W24" s="33">
        <f t="shared" si="14"/>
        <v>2.8189000000000011</v>
      </c>
      <c r="X24" s="33">
        <f t="shared" si="15"/>
        <v>0</v>
      </c>
      <c r="Y24" s="33">
        <f t="shared" si="16"/>
        <v>5.5177999999999994</v>
      </c>
      <c r="Z24" s="33">
        <f t="shared" si="17"/>
        <v>-2.5289000000000001</v>
      </c>
      <c r="AA24" s="9">
        <f t="shared" si="18"/>
        <v>1.8886000000000003</v>
      </c>
    </row>
    <row r="25" spans="1:32" x14ac:dyDescent="0.25">
      <c r="A25" s="89">
        <v>3.8964343123288954</v>
      </c>
      <c r="B25" s="64">
        <v>3.578577133092689</v>
      </c>
      <c r="C25" s="64">
        <v>1.2215457732938146</v>
      </c>
      <c r="D25" s="11">
        <v>1.2131573405651579</v>
      </c>
      <c r="E25" s="54">
        <v>52.604500000000002</v>
      </c>
      <c r="F25" s="33">
        <v>13.6402</v>
      </c>
      <c r="G25" s="33">
        <v>15.644</v>
      </c>
      <c r="H25" s="33">
        <v>11.472</v>
      </c>
      <c r="I25" s="33">
        <v>3.948</v>
      </c>
      <c r="J25" s="33">
        <v>4.7218</v>
      </c>
      <c r="K25" s="33">
        <v>7.7462</v>
      </c>
      <c r="L25" s="33">
        <v>4.3853999999999997</v>
      </c>
      <c r="M25" s="9">
        <v>12.2155</v>
      </c>
      <c r="O25" s="54">
        <f t="shared" si="6"/>
        <v>-1.4847343123288952</v>
      </c>
      <c r="P25" s="33">
        <f t="shared" si="7"/>
        <v>-0.58197713309268906</v>
      </c>
      <c r="Q25" s="33">
        <f t="shared" si="8"/>
        <v>0.30005422670618542</v>
      </c>
      <c r="R25" s="9">
        <f t="shared" si="9"/>
        <v>0.46984265943484216</v>
      </c>
      <c r="S25" s="54">
        <f t="shared" si="10"/>
        <v>-14.948500000000003</v>
      </c>
      <c r="T25" s="33">
        <f t="shared" si="11"/>
        <v>4.1559999999999988</v>
      </c>
      <c r="U25" s="33">
        <f t="shared" si="12"/>
        <v>-0.74249999999999972</v>
      </c>
      <c r="V25" s="33">
        <f t="shared" si="13"/>
        <v>-4.8685999999999998</v>
      </c>
      <c r="W25" s="33">
        <f t="shared" si="14"/>
        <v>0.25650000000000039</v>
      </c>
      <c r="X25" s="33">
        <f t="shared" si="15"/>
        <v>-0.46499999999999986</v>
      </c>
      <c r="Y25" s="33">
        <f t="shared" si="16"/>
        <v>6.3262999999999998</v>
      </c>
      <c r="Z25" s="33">
        <f t="shared" si="17"/>
        <v>-1.6277999999999997</v>
      </c>
      <c r="AA25" s="9">
        <f t="shared" si="18"/>
        <v>3.0007000000000001</v>
      </c>
      <c r="AE25" s="96" t="s">
        <v>169</v>
      </c>
      <c r="AF25" s="96"/>
    </row>
    <row r="26" spans="1:32" x14ac:dyDescent="0.25">
      <c r="A26" s="89">
        <v>1.4237071720000001</v>
      </c>
      <c r="B26" s="64">
        <v>1.6969328020000001</v>
      </c>
      <c r="C26" s="64">
        <v>0.85469479800000003</v>
      </c>
      <c r="D26" s="11">
        <v>0.63283728800000005</v>
      </c>
      <c r="E26" s="54">
        <v>21.621700000000001</v>
      </c>
      <c r="F26" s="33">
        <v>7.3845999999999998</v>
      </c>
      <c r="G26" s="33">
        <v>2.9567999999999999</v>
      </c>
      <c r="H26" s="33">
        <v>3.9272</v>
      </c>
      <c r="I26" s="33">
        <v>2.0823999999999998</v>
      </c>
      <c r="J26" s="33">
        <v>8.0029000000000003</v>
      </c>
      <c r="K26" s="33">
        <v>3.6739999999999999</v>
      </c>
      <c r="L26" s="33">
        <v>2.6543999999999999</v>
      </c>
      <c r="M26" s="9">
        <v>8.5469000000000008</v>
      </c>
      <c r="O26" s="54">
        <f t="shared" si="6"/>
        <v>0.26863170699999994</v>
      </c>
      <c r="P26" s="33">
        <f t="shared" si="7"/>
        <v>0.15101591299999995</v>
      </c>
      <c r="Q26" s="33">
        <f t="shared" si="8"/>
        <v>0.33011654000000001</v>
      </c>
      <c r="R26" s="9">
        <f t="shared" si="9"/>
        <v>0.48144268099999998</v>
      </c>
      <c r="S26" s="54">
        <f t="shared" si="10"/>
        <v>6.3464999999999989</v>
      </c>
      <c r="T26" s="33">
        <f t="shared" si="11"/>
        <v>3.6602000000000006</v>
      </c>
      <c r="U26" s="33">
        <f t="shared" si="12"/>
        <v>0.15310000000000024</v>
      </c>
      <c r="V26" s="33">
        <f t="shared" si="13"/>
        <v>-0.94540000000000024</v>
      </c>
      <c r="W26" s="33">
        <f t="shared" si="14"/>
        <v>1.5879000000000003</v>
      </c>
      <c r="X26" s="33">
        <f t="shared" si="15"/>
        <v>0.71459999999999901</v>
      </c>
      <c r="Y26" s="33">
        <f t="shared" si="16"/>
        <v>5.9535999999999998</v>
      </c>
      <c r="Z26" s="33">
        <f t="shared" si="17"/>
        <v>-1.1391999999999998</v>
      </c>
      <c r="AA26" s="9">
        <f t="shared" si="18"/>
        <v>3.3011999999999997</v>
      </c>
      <c r="AE26" s="93"/>
      <c r="AF26" s="93"/>
    </row>
    <row r="27" spans="1:32" x14ac:dyDescent="0.25">
      <c r="A27" s="89">
        <v>2.6955561619999999</v>
      </c>
      <c r="B27" s="64">
        <v>2.9691879669999999</v>
      </c>
      <c r="C27" s="64">
        <v>1.1784612219999999</v>
      </c>
      <c r="D27" s="11">
        <v>1.186772511</v>
      </c>
      <c r="E27" s="54">
        <v>50.834400000000002</v>
      </c>
      <c r="F27" s="33">
        <v>23.878799999999998</v>
      </c>
      <c r="G27" s="33">
        <v>9.2840000000000007</v>
      </c>
      <c r="H27" s="33">
        <v>5.8598999999999997</v>
      </c>
      <c r="I27" s="33">
        <v>7.5627000000000004</v>
      </c>
      <c r="J27" s="33">
        <v>6.9852999999999996</v>
      </c>
      <c r="K27" s="33">
        <v>7.8143000000000002</v>
      </c>
      <c r="L27" s="33">
        <v>4.0533999999999999</v>
      </c>
      <c r="M27" s="9">
        <v>11.784599999999999</v>
      </c>
      <c r="O27" s="54">
        <f t="shared" si="6"/>
        <v>1.2617498519999999</v>
      </c>
      <c r="P27" s="33">
        <f t="shared" si="7"/>
        <v>0.94734576299999995</v>
      </c>
      <c r="Q27" s="33">
        <f t="shared" si="8"/>
        <v>1.226358815</v>
      </c>
      <c r="R27" s="9">
        <f t="shared" si="9"/>
        <v>1.0590595110000001</v>
      </c>
      <c r="S27" s="54">
        <f t="shared" si="10"/>
        <v>6.1242999999999981</v>
      </c>
      <c r="T27" s="33">
        <f t="shared" si="11"/>
        <v>-6.4930999999999983</v>
      </c>
      <c r="U27" s="33">
        <f t="shared" si="12"/>
        <v>1.248899999999999</v>
      </c>
      <c r="V27" s="33">
        <f t="shared" si="13"/>
        <v>-6.7899999999999849E-2</v>
      </c>
      <c r="W27" s="33">
        <f t="shared" si="14"/>
        <v>7.4473999999999991</v>
      </c>
      <c r="X27" s="33">
        <f t="shared" si="15"/>
        <v>0.84510000000000041</v>
      </c>
      <c r="Y27" s="33">
        <f t="shared" si="16"/>
        <v>11.111499999999999</v>
      </c>
      <c r="Z27" s="33">
        <f t="shared" si="17"/>
        <v>-0.5208999999999997</v>
      </c>
      <c r="AA27" s="9">
        <f t="shared" si="18"/>
        <v>12.263600000000002</v>
      </c>
      <c r="AE27" s="93" t="s">
        <v>150</v>
      </c>
      <c r="AF27" s="93">
        <v>0.37713428868355531</v>
      </c>
    </row>
    <row r="28" spans="1:32" x14ac:dyDescent="0.25">
      <c r="A28" s="89">
        <v>1.543248414</v>
      </c>
      <c r="B28" s="64">
        <v>3.7746567080000002</v>
      </c>
      <c r="C28" s="64">
        <v>1.899111354</v>
      </c>
      <c r="D28" s="11">
        <v>1.868808161</v>
      </c>
      <c r="E28" s="54">
        <v>40.043599999999998</v>
      </c>
      <c r="F28" s="88"/>
      <c r="G28" s="33">
        <v>6.3102</v>
      </c>
      <c r="H28" s="88"/>
      <c r="I28" s="33">
        <v>9.2640999999999991</v>
      </c>
      <c r="J28" s="33">
        <v>14.100899999999999</v>
      </c>
      <c r="K28" s="33">
        <v>11.356199999999999</v>
      </c>
      <c r="L28" s="33">
        <v>7.3318000000000003</v>
      </c>
      <c r="M28" s="9">
        <v>18.991099999999999</v>
      </c>
      <c r="O28" s="54">
        <f t="shared" si="6"/>
        <v>4.5228209000000019E-2</v>
      </c>
      <c r="P28" s="33">
        <f t="shared" si="7"/>
        <v>0.10641626500000001</v>
      </c>
      <c r="Q28" s="33">
        <f t="shared" si="8"/>
        <v>0.87862824599999989</v>
      </c>
      <c r="R28" s="9">
        <f t="shared" si="9"/>
        <v>0.76418849799999977</v>
      </c>
      <c r="S28" s="54">
        <f t="shared" si="10"/>
        <v>0.45230000000000103</v>
      </c>
      <c r="T28" s="33">
        <f t="shared" si="11"/>
        <v>0</v>
      </c>
      <c r="U28" s="33">
        <f t="shared" si="12"/>
        <v>-0.80210000000000026</v>
      </c>
      <c r="V28" s="33">
        <f t="shared" si="13"/>
        <v>0</v>
      </c>
      <c r="W28" s="33">
        <f t="shared" si="14"/>
        <v>7.0130000000000017</v>
      </c>
      <c r="X28" s="33">
        <f t="shared" si="15"/>
        <v>-5.1467999999999989</v>
      </c>
      <c r="Y28" s="33">
        <f t="shared" si="16"/>
        <v>8.7510999999999992</v>
      </c>
      <c r="Z28" s="33">
        <f t="shared" si="17"/>
        <v>-1.1091000000000006</v>
      </c>
      <c r="AA28" s="9">
        <f t="shared" si="18"/>
        <v>8.7863000000000007</v>
      </c>
      <c r="AE28" s="93" t="s">
        <v>143</v>
      </c>
      <c r="AF28" s="93">
        <v>0.16394683392742099</v>
      </c>
    </row>
    <row r="29" spans="1:32" x14ac:dyDescent="0.25">
      <c r="A29" s="89">
        <v>3.3787819849999998</v>
      </c>
      <c r="B29" s="64">
        <v>3.1739161550000001</v>
      </c>
      <c r="C29" s="64">
        <v>1.590163811</v>
      </c>
      <c r="D29" s="11">
        <v>1.535696054</v>
      </c>
      <c r="E29" s="54">
        <v>56.569899999999997</v>
      </c>
      <c r="F29" s="33">
        <v>22.7821</v>
      </c>
      <c r="G29" s="33">
        <v>7.6506999999999996</v>
      </c>
      <c r="H29" s="33">
        <v>8.4052000000000007</v>
      </c>
      <c r="I29" s="33">
        <v>12.4755</v>
      </c>
      <c r="J29" s="33">
        <v>3.2078000000000002</v>
      </c>
      <c r="K29" s="33">
        <v>11.9148</v>
      </c>
      <c r="L29" s="33">
        <v>3.4422000000000001</v>
      </c>
      <c r="M29" s="9">
        <v>15.9016</v>
      </c>
      <c r="O29" s="54">
        <f t="shared" si="6"/>
        <v>1.4838397859999999</v>
      </c>
      <c r="P29" s="33">
        <f t="shared" si="7"/>
        <v>-0.22826958200000025</v>
      </c>
      <c r="Q29" s="33">
        <f t="shared" si="8"/>
        <v>1.2415636160000001</v>
      </c>
      <c r="R29" s="9">
        <f t="shared" si="9"/>
        <v>0.89257176800000004</v>
      </c>
      <c r="S29" s="54">
        <f t="shared" si="10"/>
        <v>19.410900000000005</v>
      </c>
      <c r="T29" s="33">
        <f t="shared" si="11"/>
        <v>4.5725000000000016</v>
      </c>
      <c r="U29" s="33">
        <f t="shared" si="12"/>
        <v>-0.7878999999999996</v>
      </c>
      <c r="V29" s="33">
        <f t="shared" si="13"/>
        <v>-1.3446000000000007</v>
      </c>
      <c r="W29" s="33">
        <f t="shared" si="14"/>
        <v>1.2091999999999992</v>
      </c>
      <c r="X29" s="33">
        <f t="shared" si="15"/>
        <v>-1.3595000000000002</v>
      </c>
      <c r="Y29" s="33">
        <f t="shared" si="16"/>
        <v>6.116500000000002</v>
      </c>
      <c r="Z29" s="33">
        <f t="shared" si="17"/>
        <v>2.8090999999999995</v>
      </c>
      <c r="AA29" s="9">
        <f t="shared" si="18"/>
        <v>12.415699999999999</v>
      </c>
      <c r="AE29" s="93" t="s">
        <v>170</v>
      </c>
      <c r="AF29" s="93">
        <v>0.22835000000000011</v>
      </c>
    </row>
    <row r="30" spans="1:32" x14ac:dyDescent="0.25">
      <c r="A30" s="89">
        <v>2.5689508449999998</v>
      </c>
      <c r="B30" s="64">
        <v>2.5441572689999998</v>
      </c>
      <c r="C30" s="64">
        <v>0.88277152599999997</v>
      </c>
      <c r="D30" s="11">
        <v>1.1893718559999999</v>
      </c>
      <c r="E30" s="54">
        <v>36.803600000000003</v>
      </c>
      <c r="F30" s="33">
        <v>11.114100000000001</v>
      </c>
      <c r="G30" s="33">
        <v>5.3175999999999997</v>
      </c>
      <c r="H30" s="33">
        <v>6.2454999999999998</v>
      </c>
      <c r="I30" s="33">
        <v>11.8224</v>
      </c>
      <c r="J30" s="33">
        <v>2.056</v>
      </c>
      <c r="K30" s="33">
        <v>7.4200999999999997</v>
      </c>
      <c r="L30" s="33">
        <v>4.4736000000000002</v>
      </c>
      <c r="M30" s="9">
        <v>8.8277000000000001</v>
      </c>
      <c r="O30" s="54">
        <f t="shared" si="6"/>
        <v>1.0437761830000003</v>
      </c>
      <c r="P30" s="33">
        <f t="shared" si="7"/>
        <v>-0.34752123199999962</v>
      </c>
      <c r="Q30" s="33">
        <f t="shared" si="8"/>
        <v>0.49347587799999992</v>
      </c>
      <c r="R30" s="9">
        <f t="shared" si="9"/>
        <v>0.46422445899999998</v>
      </c>
      <c r="S30" s="54">
        <f t="shared" si="10"/>
        <v>11.535599999999995</v>
      </c>
      <c r="T30" s="33">
        <f t="shared" si="11"/>
        <v>1.0978999999999992</v>
      </c>
      <c r="U30" s="33">
        <f t="shared" si="12"/>
        <v>7.0700000000000429E-2</v>
      </c>
      <c r="V30" s="33">
        <f t="shared" si="13"/>
        <v>0.76510000000000034</v>
      </c>
      <c r="W30" s="33">
        <f t="shared" si="14"/>
        <v>-2.2548999999999992</v>
      </c>
      <c r="X30" s="33">
        <f t="shared" si="15"/>
        <v>1.3003</v>
      </c>
      <c r="Y30" s="33">
        <f t="shared" si="16"/>
        <v>6.157</v>
      </c>
      <c r="Z30" s="33">
        <f t="shared" si="17"/>
        <v>-1.5148000000000001</v>
      </c>
      <c r="AA30" s="9">
        <f t="shared" si="18"/>
        <v>4.9347999999999992</v>
      </c>
      <c r="AE30" s="93" t="s">
        <v>171</v>
      </c>
      <c r="AF30" s="93" t="e">
        <v>#N/A</v>
      </c>
    </row>
    <row r="31" spans="1:32" x14ac:dyDescent="0.25">
      <c r="A31" s="89">
        <v>1.6468178529999999</v>
      </c>
      <c r="B31" s="64">
        <v>1.9125328049999999</v>
      </c>
      <c r="C31" s="64">
        <v>1.5238418810000001</v>
      </c>
      <c r="D31" s="11">
        <v>1.194789941</v>
      </c>
      <c r="E31" s="54">
        <v>28.914000000000001</v>
      </c>
      <c r="F31" s="33">
        <v>12.4458</v>
      </c>
      <c r="G31" s="33">
        <v>2.2063999999999999</v>
      </c>
      <c r="H31" s="33">
        <v>2.5880999999999998</v>
      </c>
      <c r="I31" s="33">
        <v>7.9950999999999999</v>
      </c>
      <c r="J31" s="33">
        <v>6.3357000000000001</v>
      </c>
      <c r="K31" s="33">
        <v>8.5901999999999994</v>
      </c>
      <c r="L31" s="33">
        <v>3.3576999999999999</v>
      </c>
      <c r="M31" s="9">
        <v>15.2384</v>
      </c>
      <c r="O31" s="54">
        <f t="shared" si="6"/>
        <v>0.13609829300000009</v>
      </c>
      <c r="P31" s="33">
        <f t="shared" si="7"/>
        <v>3.5685856000000182E-2</v>
      </c>
      <c r="Q31" s="33">
        <f t="shared" si="8"/>
        <v>-0.19209832599999999</v>
      </c>
      <c r="R31" s="9">
        <f t="shared" si="9"/>
        <v>9.7968147000000005E-2</v>
      </c>
      <c r="S31" s="54">
        <f t="shared" si="10"/>
        <v>-9.7200000000000841E-2</v>
      </c>
      <c r="T31" s="33">
        <f t="shared" si="11"/>
        <v>-1.4581</v>
      </c>
      <c r="U31" s="33">
        <f t="shared" si="12"/>
        <v>-4.7899999999999832E-2</v>
      </c>
      <c r="V31" s="33">
        <f t="shared" si="13"/>
        <v>3.0400000000000205E-2</v>
      </c>
      <c r="W31" s="33">
        <f t="shared" si="14"/>
        <v>0.16870000000000029</v>
      </c>
      <c r="X31" s="33">
        <f t="shared" si="15"/>
        <v>0.20570000000000022</v>
      </c>
      <c r="Y31" s="33">
        <f t="shared" si="16"/>
        <v>0.77829999999999977</v>
      </c>
      <c r="Z31" s="33">
        <f t="shared" si="17"/>
        <v>0.20140000000000002</v>
      </c>
      <c r="AA31" s="9">
        <f t="shared" si="18"/>
        <v>-1.9210000000000012</v>
      </c>
      <c r="AE31" s="93" t="s">
        <v>172</v>
      </c>
      <c r="AF31" s="93">
        <v>0.73319253071516433</v>
      </c>
    </row>
    <row r="32" spans="1:32" x14ac:dyDescent="0.25">
      <c r="A32" s="89">
        <v>2.9470072319999998</v>
      </c>
      <c r="B32" s="64">
        <v>2.076893305</v>
      </c>
      <c r="C32" s="64">
        <v>0.75991413399999996</v>
      </c>
      <c r="D32" s="11">
        <v>0.53377195399999999</v>
      </c>
      <c r="E32" s="54">
        <v>50.6462</v>
      </c>
      <c r="F32" s="33">
        <v>21.176200000000001</v>
      </c>
      <c r="G32" s="33">
        <v>4.3320999999999996</v>
      </c>
      <c r="H32" s="33">
        <v>1.9435</v>
      </c>
      <c r="I32" s="33">
        <v>7.8089000000000004</v>
      </c>
      <c r="J32" s="33">
        <v>6.6844000000000001</v>
      </c>
      <c r="K32" s="33">
        <v>2.8809</v>
      </c>
      <c r="L32" s="33">
        <v>2.4567999999999999</v>
      </c>
      <c r="M32" s="9">
        <v>7.5991</v>
      </c>
      <c r="O32" s="54">
        <f t="shared" si="6"/>
        <v>-0.27230723199999973</v>
      </c>
      <c r="P32" s="33">
        <f t="shared" si="7"/>
        <v>-0.46699330499999991</v>
      </c>
      <c r="Q32" s="33">
        <f t="shared" si="8"/>
        <v>0.31368586600000015</v>
      </c>
      <c r="R32" s="9">
        <f t="shared" si="9"/>
        <v>0.38202804599999995</v>
      </c>
      <c r="S32" s="54">
        <f t="shared" si="10"/>
        <v>-8.8832000000000022</v>
      </c>
      <c r="T32" s="33">
        <f t="shared" si="11"/>
        <v>-6.1603000000000012</v>
      </c>
      <c r="U32" s="33">
        <f t="shared" si="12"/>
        <v>-1.4606999999999997</v>
      </c>
      <c r="V32" s="33">
        <f t="shared" si="13"/>
        <v>-0.49199999999999999</v>
      </c>
      <c r="W32" s="33">
        <f t="shared" si="14"/>
        <v>-1.6788000000000007</v>
      </c>
      <c r="X32" s="33">
        <f t="shared" si="15"/>
        <v>-1.0380000000000003</v>
      </c>
      <c r="Y32" s="33">
        <f t="shared" si="16"/>
        <v>3.9888999999999997</v>
      </c>
      <c r="Z32" s="33">
        <f t="shared" si="17"/>
        <v>-0.16869999999999985</v>
      </c>
      <c r="AA32" s="9">
        <f t="shared" si="18"/>
        <v>3.1366999999999994</v>
      </c>
      <c r="AE32" s="93" t="s">
        <v>173</v>
      </c>
      <c r="AF32" s="93">
        <v>0.53757128709650726</v>
      </c>
    </row>
    <row r="33" spans="1:32" x14ac:dyDescent="0.25">
      <c r="A33" s="89">
        <v>2.6444616060000001</v>
      </c>
      <c r="B33" s="64">
        <v>2.358872538</v>
      </c>
      <c r="C33" s="64">
        <v>0.96346842700000002</v>
      </c>
      <c r="D33" s="11">
        <v>0.93843280500000004</v>
      </c>
      <c r="E33" s="54">
        <v>42.525399999999998</v>
      </c>
      <c r="F33" s="33">
        <v>16.0807</v>
      </c>
      <c r="G33" s="33">
        <v>5.3658999999999999</v>
      </c>
      <c r="H33" s="33">
        <v>8.0584000000000007</v>
      </c>
      <c r="I33" s="33">
        <v>6.9038000000000004</v>
      </c>
      <c r="J33" s="33">
        <v>3.2606000000000002</v>
      </c>
      <c r="K33" s="33">
        <v>3.5291000000000001</v>
      </c>
      <c r="L33" s="33">
        <v>5.8552</v>
      </c>
      <c r="M33" s="9">
        <v>9.6347000000000005</v>
      </c>
      <c r="O33" s="54">
        <f t="shared" si="6"/>
        <v>4.0306939999998903E-3</v>
      </c>
      <c r="P33" s="33">
        <f t="shared" si="7"/>
        <v>-0.17870258999999988</v>
      </c>
      <c r="Q33" s="33">
        <f t="shared" si="8"/>
        <v>1.4684764299999999</v>
      </c>
      <c r="R33" s="9">
        <f t="shared" si="9"/>
        <v>1.2615163909999998</v>
      </c>
      <c r="S33" s="54">
        <f t="shared" si="10"/>
        <v>2.6507000000000005</v>
      </c>
      <c r="T33" s="33">
        <f t="shared" si="11"/>
        <v>2.6104999999999983</v>
      </c>
      <c r="U33" s="33">
        <f t="shared" si="12"/>
        <v>1.0521000000000003</v>
      </c>
      <c r="V33" s="33">
        <f t="shared" si="13"/>
        <v>-1.9295000000000009</v>
      </c>
      <c r="W33" s="33">
        <f t="shared" si="14"/>
        <v>0.84499999999999975</v>
      </c>
      <c r="X33" s="33">
        <f t="shared" si="15"/>
        <v>-1.7546000000000002</v>
      </c>
      <c r="Y33" s="33">
        <f t="shared" si="16"/>
        <v>13.060300000000002</v>
      </c>
      <c r="Z33" s="33">
        <f t="shared" si="17"/>
        <v>-0.44510000000000005</v>
      </c>
      <c r="AA33" s="9">
        <f t="shared" si="18"/>
        <v>14.684700000000001</v>
      </c>
      <c r="AE33" s="93" t="s">
        <v>174</v>
      </c>
      <c r="AF33" s="93">
        <v>1.0105297821750368</v>
      </c>
    </row>
    <row r="34" spans="1:32" ht="15.75" thickBot="1" x14ac:dyDescent="0.3">
      <c r="A34" s="90">
        <v>2.8937806739999998</v>
      </c>
      <c r="B34" s="7">
        <v>2.7358115019999998</v>
      </c>
      <c r="C34" s="7">
        <v>1.16745012</v>
      </c>
      <c r="D34" s="14">
        <v>1.1887051959999999</v>
      </c>
      <c r="E34" s="56">
        <v>43.6738</v>
      </c>
      <c r="F34" s="6">
        <v>14.736000000000001</v>
      </c>
      <c r="G34" s="6">
        <v>8.0886999999999993</v>
      </c>
      <c r="H34" s="6">
        <v>7.2725999999999997</v>
      </c>
      <c r="I34" s="6">
        <v>3.7783000000000002</v>
      </c>
      <c r="J34" s="6">
        <v>8.2185000000000006</v>
      </c>
      <c r="K34" s="6">
        <v>1.8251999999999999</v>
      </c>
      <c r="L34" s="6">
        <v>10.0618</v>
      </c>
      <c r="M34" s="10">
        <v>11.6745</v>
      </c>
      <c r="O34" s="54">
        <f t="shared" si="6"/>
        <v>1.1824725940000005</v>
      </c>
      <c r="P34" s="33">
        <f t="shared" si="7"/>
        <v>0.64432138999999999</v>
      </c>
      <c r="Q34" s="33">
        <f t="shared" si="8"/>
        <v>1.0705564269999999</v>
      </c>
      <c r="R34" s="9">
        <f t="shared" si="9"/>
        <v>0.96415827399999987</v>
      </c>
      <c r="S34" s="54">
        <f t="shared" si="10"/>
        <v>9.2610000000000028</v>
      </c>
      <c r="T34" s="33">
        <f t="shared" si="11"/>
        <v>-2.5637000000000008</v>
      </c>
      <c r="U34" s="33">
        <f t="shared" si="12"/>
        <v>-1.4179999999999993</v>
      </c>
      <c r="V34" s="33">
        <f t="shared" si="13"/>
        <v>-0.47849999999999948</v>
      </c>
      <c r="W34" s="33">
        <f t="shared" si="14"/>
        <v>5.5524000000000004</v>
      </c>
      <c r="X34" s="33">
        <f t="shared" si="15"/>
        <v>2.7873999999999999</v>
      </c>
      <c r="Y34" s="33">
        <f t="shared" si="16"/>
        <v>8.4212999999999987</v>
      </c>
      <c r="Z34" s="33">
        <f t="shared" si="17"/>
        <v>1.2203999999999997</v>
      </c>
      <c r="AA34" s="9">
        <f t="shared" si="18"/>
        <v>10.705599999999999</v>
      </c>
      <c r="AE34" s="93" t="s">
        <v>175</v>
      </c>
      <c r="AF34" s="93">
        <v>-0.35119777619981013</v>
      </c>
    </row>
    <row r="35" spans="1:32" x14ac:dyDescent="0.25">
      <c r="A35" s="101">
        <v>3.0748000000000002</v>
      </c>
      <c r="B35" s="102">
        <v>2.3525</v>
      </c>
      <c r="C35" s="102">
        <v>1.4450000000000001</v>
      </c>
      <c r="D35" s="103">
        <v>1.0629</v>
      </c>
      <c r="E35" s="54">
        <v>40.649900000000002</v>
      </c>
      <c r="F35" s="33">
        <v>9.9016999999999999</v>
      </c>
      <c r="G35" s="33">
        <v>6.8773</v>
      </c>
      <c r="H35" s="33">
        <v>5.2328999999999999</v>
      </c>
      <c r="I35" s="33">
        <v>8.0868000000000002</v>
      </c>
      <c r="J35" s="33">
        <v>3.3275999999999999</v>
      </c>
      <c r="K35" s="33">
        <v>6.2393000000000001</v>
      </c>
      <c r="L35" s="33">
        <v>4.3899999999999997</v>
      </c>
      <c r="M35" s="9">
        <v>14.4496</v>
      </c>
      <c r="O35" s="54">
        <f t="shared" si="6"/>
        <v>0.44779999999999998</v>
      </c>
      <c r="P35" s="33">
        <f t="shared" si="7"/>
        <v>0.43619999999999992</v>
      </c>
      <c r="Q35" s="33">
        <f t="shared" si="8"/>
        <v>0.38809999999999989</v>
      </c>
      <c r="R35" s="9">
        <f t="shared" si="9"/>
        <v>0.68779999999999997</v>
      </c>
      <c r="S35" s="54">
        <f t="shared" si="10"/>
        <v>3.7541000000000011</v>
      </c>
      <c r="T35" s="33">
        <f t="shared" si="11"/>
        <v>-0.72369999999999912</v>
      </c>
      <c r="U35" s="33">
        <f t="shared" si="12"/>
        <v>-0.62600000000000033</v>
      </c>
      <c r="V35" s="33">
        <f t="shared" si="13"/>
        <v>0.62889999999999979</v>
      </c>
      <c r="W35" s="33">
        <f t="shared" si="14"/>
        <v>2.2554999999999996</v>
      </c>
      <c r="X35" s="33">
        <f t="shared" si="15"/>
        <v>2.1037000000000003</v>
      </c>
      <c r="Y35" s="33">
        <f t="shared" si="16"/>
        <v>7.7233999999999998</v>
      </c>
      <c r="Z35" s="33">
        <f t="shared" si="17"/>
        <v>-0.8456999999999999</v>
      </c>
      <c r="AA35" s="9">
        <f t="shared" si="18"/>
        <v>3.8811</v>
      </c>
      <c r="AE35" s="93" t="s">
        <v>176</v>
      </c>
      <c r="AF35" s="93">
        <v>3.1476343123288948</v>
      </c>
    </row>
    <row r="36" spans="1:32" x14ac:dyDescent="0.25">
      <c r="A36" s="63">
        <v>3.4430000000000001</v>
      </c>
      <c r="B36" s="55">
        <v>5.1723999999999997</v>
      </c>
      <c r="C36" s="55">
        <v>2.8247</v>
      </c>
      <c r="D36" s="37">
        <v>2.9864999999999999</v>
      </c>
      <c r="E36" s="54">
        <v>62.292700000000004</v>
      </c>
      <c r="F36" s="33">
        <v>27.8627</v>
      </c>
      <c r="G36" s="33">
        <v>10.5748</v>
      </c>
      <c r="H36" s="33">
        <v>4.9722999999999997</v>
      </c>
      <c r="I36" s="33">
        <v>14.803599999999999</v>
      </c>
      <c r="J36" s="33">
        <v>21.3733</v>
      </c>
      <c r="K36" s="33">
        <v>20.853100000000001</v>
      </c>
      <c r="L36" s="33">
        <v>9.0122999999999998</v>
      </c>
      <c r="M36" s="9">
        <v>28.246700000000001</v>
      </c>
      <c r="O36" s="54">
        <f t="shared" si="6"/>
        <v>-0.43880000000000008</v>
      </c>
      <c r="P36" s="33">
        <f t="shared" si="7"/>
        <v>0.77610000000000046</v>
      </c>
      <c r="Q36" s="33">
        <f t="shared" si="8"/>
        <v>1.1977000000000002</v>
      </c>
      <c r="R36" s="9">
        <f t="shared" si="9"/>
        <v>0.63140000000000018</v>
      </c>
      <c r="S36" s="54">
        <f t="shared" si="10"/>
        <v>-3.080600000000004</v>
      </c>
      <c r="T36" s="33">
        <f t="shared" si="11"/>
        <v>1.3074000000000012</v>
      </c>
      <c r="U36" s="33">
        <f t="shared" si="12"/>
        <v>1.0869999999999997</v>
      </c>
      <c r="V36" s="33">
        <f t="shared" si="13"/>
        <v>0</v>
      </c>
      <c r="W36" s="33">
        <f t="shared" si="14"/>
        <v>1.1077000000000012</v>
      </c>
      <c r="X36" s="33">
        <f t="shared" si="15"/>
        <v>5.5661999999999985</v>
      </c>
      <c r="Y36" s="33">
        <f t="shared" si="16"/>
        <v>3.9878</v>
      </c>
      <c r="Z36" s="33">
        <f t="shared" si="17"/>
        <v>2.325800000000001</v>
      </c>
      <c r="AA36" s="9">
        <f t="shared" si="18"/>
        <v>11.977700000000002</v>
      </c>
      <c r="AE36" s="93" t="s">
        <v>177</v>
      </c>
      <c r="AF36" s="93">
        <v>-1.4847343123288952</v>
      </c>
    </row>
    <row r="37" spans="1:32" x14ac:dyDescent="0.25">
      <c r="A37" s="63">
        <v>1.8148</v>
      </c>
      <c r="B37" s="55">
        <v>1.3076000000000001</v>
      </c>
      <c r="C37" s="55">
        <v>1.389</v>
      </c>
      <c r="D37" s="37">
        <v>1.1576</v>
      </c>
      <c r="E37" s="54">
        <v>26.5853</v>
      </c>
      <c r="F37" s="33">
        <v>8.4372000000000007</v>
      </c>
      <c r="G37" s="33">
        <v>1.4953000000000001</v>
      </c>
      <c r="H37" s="33">
        <v>2.5007000000000001</v>
      </c>
      <c r="I37" s="33">
        <v>4.1384999999999996</v>
      </c>
      <c r="J37" s="33">
        <v>4.9410999999999996</v>
      </c>
      <c r="K37" s="33">
        <v>8.2721999999999998</v>
      </c>
      <c r="L37" s="33">
        <v>3.3035000000000001</v>
      </c>
      <c r="M37" s="9">
        <v>13.8902</v>
      </c>
      <c r="O37" s="54">
        <f t="shared" si="6"/>
        <v>0.25980000000000025</v>
      </c>
      <c r="P37" s="33">
        <f t="shared" si="7"/>
        <v>0.10379999999999989</v>
      </c>
      <c r="Q37" s="33">
        <f t="shared" si="8"/>
        <v>0.51550000000000007</v>
      </c>
      <c r="R37" s="9">
        <f t="shared" si="9"/>
        <v>0.58960000000000012</v>
      </c>
      <c r="S37" s="54">
        <f t="shared" si="10"/>
        <v>1.0721999999999987</v>
      </c>
      <c r="T37" s="33">
        <f t="shared" si="11"/>
        <v>-1.5260000000000007</v>
      </c>
      <c r="U37" s="33">
        <f t="shared" si="12"/>
        <v>-0.9951000000000001</v>
      </c>
      <c r="V37" s="33">
        <f t="shared" si="13"/>
        <v>-1.2202000000000002</v>
      </c>
      <c r="W37" s="33">
        <f t="shared" si="14"/>
        <v>2.7053000000000003</v>
      </c>
      <c r="X37" s="33">
        <f t="shared" si="15"/>
        <v>0.5484</v>
      </c>
      <c r="Y37" s="33">
        <f t="shared" si="16"/>
        <v>5.9980000000000011</v>
      </c>
      <c r="Z37" s="33">
        <f t="shared" si="17"/>
        <v>-0.10150000000000015</v>
      </c>
      <c r="AA37" s="9">
        <f t="shared" si="18"/>
        <v>5.1549000000000014</v>
      </c>
      <c r="AE37" s="93" t="s">
        <v>178</v>
      </c>
      <c r="AF37" s="93">
        <v>1.6628999999999996</v>
      </c>
    </row>
    <row r="38" spans="1:32" x14ac:dyDescent="0.25">
      <c r="A38" s="63">
        <v>4.7192999999999996</v>
      </c>
      <c r="B38" s="55">
        <v>4.6006</v>
      </c>
      <c r="C38" s="55">
        <v>0.2019</v>
      </c>
      <c r="D38" s="37">
        <v>0.34470000000000001</v>
      </c>
      <c r="E38" s="54">
        <v>67.366100000000003</v>
      </c>
      <c r="F38" s="33">
        <v>20.172699999999999</v>
      </c>
      <c r="G38" s="33">
        <v>5.8189000000000002</v>
      </c>
      <c r="H38" s="33">
        <v>8.6563999999999997</v>
      </c>
      <c r="I38" s="33">
        <v>13.123900000000001</v>
      </c>
      <c r="J38" s="88">
        <v>18.406400000000001</v>
      </c>
      <c r="K38" s="33">
        <v>10.607900000000001</v>
      </c>
      <c r="L38" s="33">
        <v>-7.1609999999999996</v>
      </c>
      <c r="M38" s="9">
        <v>2.0190999999999999</v>
      </c>
      <c r="O38" s="54">
        <f t="shared" si="6"/>
        <v>0.7724000000000002</v>
      </c>
      <c r="P38" s="33">
        <f t="shared" si="7"/>
        <v>0.22459999999999969</v>
      </c>
      <c r="Q38" s="33">
        <f t="shared" si="8"/>
        <v>0.27329999999999999</v>
      </c>
      <c r="R38" s="9">
        <f t="shared" si="9"/>
        <v>5.0499999999999989E-2</v>
      </c>
      <c r="S38" s="54">
        <f t="shared" si="10"/>
        <v>6.727099999999993</v>
      </c>
      <c r="T38" s="33">
        <f t="shared" si="11"/>
        <v>-0.99670000000000059</v>
      </c>
      <c r="U38" s="33">
        <f t="shared" si="12"/>
        <v>0.77909999999999968</v>
      </c>
      <c r="V38" s="33">
        <f t="shared" si="13"/>
        <v>-1.3356999999999992</v>
      </c>
      <c r="W38" s="33">
        <f t="shared" si="14"/>
        <v>-3.4416000000000011</v>
      </c>
      <c r="X38" s="33">
        <f t="shared" si="15"/>
        <v>6.2443999999999988</v>
      </c>
      <c r="Y38" s="33">
        <f t="shared" si="16"/>
        <v>-0.45830000000000126</v>
      </c>
      <c r="Z38" s="33">
        <f t="shared" si="17"/>
        <v>0.96299999999999919</v>
      </c>
      <c r="AA38" s="9">
        <f t="shared" si="18"/>
        <v>2.7328999999999999</v>
      </c>
      <c r="AE38" s="93" t="s">
        <v>179</v>
      </c>
      <c r="AF38" s="93">
        <v>7.5426857736711064</v>
      </c>
    </row>
    <row r="39" spans="1:32" x14ac:dyDescent="0.25">
      <c r="A39" s="63">
        <v>2.867</v>
      </c>
      <c r="B39" s="55">
        <v>2.7989999999999999</v>
      </c>
      <c r="C39" s="55">
        <v>2.2372000000000001</v>
      </c>
      <c r="D39" s="37">
        <v>1.8822000000000001</v>
      </c>
      <c r="E39" s="54">
        <v>28.67</v>
      </c>
      <c r="F39" s="88">
        <v>0</v>
      </c>
      <c r="G39" s="33">
        <v>2.0869</v>
      </c>
      <c r="H39" s="33">
        <v>3.6472000000000002</v>
      </c>
      <c r="I39" s="33">
        <v>13.822800000000001</v>
      </c>
      <c r="J39" s="33">
        <v>8.4330999999999996</v>
      </c>
      <c r="K39" s="33">
        <v>9.4426000000000005</v>
      </c>
      <c r="L39" s="33">
        <v>9.3789999999999996</v>
      </c>
      <c r="M39" s="9">
        <v>22.3719</v>
      </c>
      <c r="N39" s="33"/>
      <c r="O39" s="54">
        <f t="shared" si="6"/>
        <v>0.13120000000000021</v>
      </c>
      <c r="P39" s="33">
        <f t="shared" si="7"/>
        <v>0.15629999999999988</v>
      </c>
      <c r="Q39" s="33">
        <f t="shared" si="8"/>
        <v>0.28259999999999996</v>
      </c>
      <c r="R39" s="9">
        <f t="shared" si="9"/>
        <v>0.32410000000000005</v>
      </c>
      <c r="S39" s="54">
        <f t="shared" si="10"/>
        <v>1.3730999999999973</v>
      </c>
      <c r="T39" s="33">
        <f t="shared" si="11"/>
        <v>0</v>
      </c>
      <c r="U39" s="33">
        <f t="shared" si="12"/>
        <v>-0.81600000000000006</v>
      </c>
      <c r="V39" s="33">
        <f t="shared" si="13"/>
        <v>-3.3380000000000001</v>
      </c>
      <c r="W39" s="33">
        <f t="shared" si="14"/>
        <v>6.2451000000000008</v>
      </c>
      <c r="X39" s="33">
        <f t="shared" si="15"/>
        <v>-0.52809999999999935</v>
      </c>
      <c r="Y39" s="33">
        <f t="shared" si="16"/>
        <v>7.3589000000000002</v>
      </c>
      <c r="Z39" s="33">
        <f t="shared" si="17"/>
        <v>-4.1176999999999992</v>
      </c>
      <c r="AA39" s="9">
        <f t="shared" si="18"/>
        <v>2.8260000000000005</v>
      </c>
      <c r="AE39" s="93" t="s">
        <v>180</v>
      </c>
      <c r="AF39" s="93">
        <v>20</v>
      </c>
    </row>
    <row r="40" spans="1:32" ht="15.75" thickBot="1" x14ac:dyDescent="0.3">
      <c r="A40" s="104">
        <v>2.0813000000000001</v>
      </c>
      <c r="B40" s="105">
        <v>2.8936999999999999</v>
      </c>
      <c r="C40" s="105">
        <v>2.3584000000000001</v>
      </c>
      <c r="D40" s="106">
        <v>2.4133</v>
      </c>
      <c r="E40" s="56">
        <v>38.082000000000001</v>
      </c>
      <c r="F40" s="6">
        <v>17.2685</v>
      </c>
      <c r="G40" s="6">
        <v>5.5462999999999996</v>
      </c>
      <c r="H40" s="100">
        <v>0</v>
      </c>
      <c r="I40" s="6">
        <v>3.1053999999999999</v>
      </c>
      <c r="J40" s="6">
        <v>20.285399999999999</v>
      </c>
      <c r="K40" s="6">
        <v>7.3202999999999996</v>
      </c>
      <c r="L40" s="6">
        <v>16.812799999999999</v>
      </c>
      <c r="M40" s="10">
        <v>23.583600000000001</v>
      </c>
      <c r="O40" s="56">
        <f t="shared" si="6"/>
        <v>7.8399999999999803E-2</v>
      </c>
      <c r="P40" s="6">
        <f t="shared" si="7"/>
        <v>0.64110000000000023</v>
      </c>
      <c r="Q40" s="6">
        <f t="shared" si="8"/>
        <v>0.70290000000000008</v>
      </c>
      <c r="R40" s="10">
        <f t="shared" si="9"/>
        <v>0.61189999999999989</v>
      </c>
      <c r="S40" s="56">
        <f t="shared" si="10"/>
        <v>3.7894999999999968</v>
      </c>
      <c r="T40" s="6">
        <f t="shared" si="11"/>
        <v>3.0057000000000009</v>
      </c>
      <c r="U40" s="6">
        <f t="shared" si="12"/>
        <v>-0.12999999999999989</v>
      </c>
      <c r="V40" s="6">
        <f t="shared" si="13"/>
        <v>0</v>
      </c>
      <c r="W40" s="6">
        <f t="shared" si="14"/>
        <v>6.2447999999999997</v>
      </c>
      <c r="X40" s="6">
        <f t="shared" si="15"/>
        <v>0.29579999999999984</v>
      </c>
      <c r="Y40" s="6">
        <f t="shared" si="16"/>
        <v>5.3025000000000002</v>
      </c>
      <c r="Z40" s="6">
        <f t="shared" si="17"/>
        <v>0.81650000000000134</v>
      </c>
      <c r="AA40" s="10">
        <f t="shared" si="18"/>
        <v>7.0294999999999987</v>
      </c>
      <c r="AE40" s="94" t="s">
        <v>181</v>
      </c>
      <c r="AF40" s="94">
        <v>0.34314466705417634</v>
      </c>
    </row>
    <row r="41" spans="1:32" ht="16.5" thickTop="1" thickBot="1" x14ac:dyDescent="0.3">
      <c r="A41" s="33"/>
      <c r="B41" s="33"/>
      <c r="C41" s="33"/>
      <c r="D41" s="33"/>
      <c r="E41" s="33">
        <f>AVERAGE(E21:E40)</f>
        <v>42.967614999999995</v>
      </c>
      <c r="F41" s="33"/>
      <c r="G41" s="33"/>
      <c r="H41" s="33"/>
      <c r="I41" s="33"/>
      <c r="J41" s="33"/>
      <c r="K41" s="33"/>
      <c r="L41" s="33"/>
      <c r="M41" s="33"/>
      <c r="N41" t="s">
        <v>182</v>
      </c>
      <c r="O41" s="57">
        <f>AVERAGE(O21:O40)</f>
        <v>0.37713428868355531</v>
      </c>
      <c r="P41" s="57">
        <f t="shared" ref="P41:AA41" si="19">AVERAGE(P21:P40)</f>
        <v>0.2120760672453656</v>
      </c>
      <c r="Q41" s="57">
        <f t="shared" si="19"/>
        <v>0.65673588593530918</v>
      </c>
      <c r="R41" s="57">
        <f t="shared" si="19"/>
        <v>0.61704002172174199</v>
      </c>
      <c r="S41" s="57">
        <f t="shared" si="19"/>
        <v>4.4625949999999985</v>
      </c>
      <c r="T41" s="57">
        <f t="shared" si="19"/>
        <v>0.90112999999999965</v>
      </c>
      <c r="U41" s="57">
        <f t="shared" si="19"/>
        <v>-0.29039499999999996</v>
      </c>
      <c r="V41" s="57">
        <f t="shared" si="19"/>
        <v>-0.71054500000000009</v>
      </c>
      <c r="W41" s="57">
        <f t="shared" si="19"/>
        <v>2.8387500000000001</v>
      </c>
      <c r="X41" s="57">
        <f t="shared" si="19"/>
        <v>0.45078999999999991</v>
      </c>
      <c r="Y41" s="57">
        <f t="shared" si="19"/>
        <v>6.6804150000000009</v>
      </c>
      <c r="Z41" s="57">
        <f t="shared" si="19"/>
        <v>-0.51002499999999995</v>
      </c>
      <c r="AA41" s="57">
        <f t="shared" si="19"/>
        <v>6.5673550000000009</v>
      </c>
    </row>
    <row r="42" spans="1:32" ht="15.75" thickTop="1" x14ac:dyDescent="0.25">
      <c r="N42" s="33"/>
    </row>
    <row r="43" spans="1:32" ht="15.75" thickBot="1" x14ac:dyDescent="0.3">
      <c r="R43" s="130"/>
    </row>
    <row r="44" spans="1:32" ht="16.5" thickTop="1" thickBot="1" x14ac:dyDescent="0.3">
      <c r="K44" s="33"/>
      <c r="L44" s="33"/>
      <c r="M44" s="33"/>
      <c r="N44" t="s">
        <v>184</v>
      </c>
      <c r="O44" s="57">
        <f>O41-O9</f>
        <v>-1.3007990446497777</v>
      </c>
      <c r="P44" s="57">
        <f t="shared" ref="P44:AA44" si="20">P41-P9</f>
        <v>-0.80990726608796759</v>
      </c>
      <c r="Q44" s="57">
        <f t="shared" si="20"/>
        <v>-1.0236307807313576</v>
      </c>
      <c r="R44" s="125">
        <f t="shared" si="20"/>
        <v>-0.9730433116115913</v>
      </c>
      <c r="S44" s="126">
        <f t="shared" si="20"/>
        <v>-11.311021666666671</v>
      </c>
      <c r="T44" s="127">
        <f t="shared" si="20"/>
        <v>0.14766333333333248</v>
      </c>
      <c r="U44" s="127">
        <f t="shared" si="20"/>
        <v>0.16832166666666687</v>
      </c>
      <c r="V44" s="127">
        <f t="shared" si="20"/>
        <v>-0.9203283333333333</v>
      </c>
      <c r="W44" s="127">
        <f t="shared" si="20"/>
        <v>-8.6264333333333347</v>
      </c>
      <c r="X44" s="127">
        <f t="shared" si="20"/>
        <v>1.4473399999999992</v>
      </c>
      <c r="Y44" s="127">
        <f t="shared" si="20"/>
        <v>-9.1469849999999973</v>
      </c>
      <c r="Z44" s="127">
        <f t="shared" si="20"/>
        <v>-0.58324166666666655</v>
      </c>
      <c r="AA44" s="128">
        <f t="shared" si="20"/>
        <v>-10.236311666666667</v>
      </c>
    </row>
    <row r="45" spans="1:32" ht="31.5" thickTop="1" thickBot="1" x14ac:dyDescent="0.3">
      <c r="A45" s="87" t="s">
        <v>116</v>
      </c>
      <c r="B45" s="91" t="s">
        <v>140</v>
      </c>
      <c r="C45" s="91" t="s">
        <v>141</v>
      </c>
      <c r="D45" s="92" t="s">
        <v>142</v>
      </c>
      <c r="E45" s="87" t="s">
        <v>126</v>
      </c>
      <c r="F45" s="87" t="s">
        <v>127</v>
      </c>
      <c r="G45" s="87" t="s">
        <v>128</v>
      </c>
      <c r="H45" s="87" t="s">
        <v>129</v>
      </c>
      <c r="I45" s="87" t="s">
        <v>130</v>
      </c>
      <c r="J45" s="87" t="s">
        <v>131</v>
      </c>
      <c r="K45" s="87" t="s">
        <v>132</v>
      </c>
      <c r="L45" s="87" t="s">
        <v>133</v>
      </c>
      <c r="M45" s="86" t="s">
        <v>134</v>
      </c>
      <c r="N45" s="93" t="s">
        <v>156</v>
      </c>
      <c r="O45" s="98">
        <v>2.6762841639090553E-3</v>
      </c>
      <c r="P45" s="98">
        <v>5.0475513171650034E-3</v>
      </c>
      <c r="Q45" s="98">
        <v>1.5891745189496652E-3</v>
      </c>
      <c r="R45" s="119">
        <v>6.5164711452167577E-4</v>
      </c>
      <c r="S45" s="129">
        <v>2.9314510349023278E-2</v>
      </c>
      <c r="T45" s="93">
        <v>0.95315166934923534</v>
      </c>
      <c r="U45" s="93">
        <v>0.75303312096996577</v>
      </c>
      <c r="V45" s="93">
        <v>0.15856526280984981</v>
      </c>
      <c r="W45" s="98">
        <v>4.0413020023362571E-3</v>
      </c>
      <c r="X45" s="93">
        <v>0.20075623877854903</v>
      </c>
      <c r="Y45" s="98">
        <v>3.0584799007711814E-3</v>
      </c>
      <c r="Z45" s="93">
        <v>0.51334622883619552</v>
      </c>
      <c r="AA45" s="119">
        <v>1.5890538451794757E-3</v>
      </c>
    </row>
    <row r="46" spans="1:32" ht="15.75" thickBot="1" x14ac:dyDescent="0.3">
      <c r="A46" s="55">
        <v>1.0266</v>
      </c>
      <c r="B46" s="55">
        <v>0.81859999999999999</v>
      </c>
      <c r="C46" s="55">
        <v>0.46629999999999999</v>
      </c>
      <c r="D46" s="37">
        <v>0.47910000000000003</v>
      </c>
      <c r="E46" s="33">
        <v>27.2773</v>
      </c>
      <c r="F46" s="33">
        <v>17.011099999999999</v>
      </c>
      <c r="G46" s="33">
        <v>2.0478000000000001</v>
      </c>
      <c r="H46" s="33">
        <v>1.7445999999999999</v>
      </c>
      <c r="I46" s="33">
        <v>1.984</v>
      </c>
      <c r="J46" s="33">
        <v>2.4096000000000002</v>
      </c>
      <c r="K46" s="33">
        <v>3.4607000000000001</v>
      </c>
      <c r="L46" s="33">
        <v>1.3307</v>
      </c>
      <c r="M46" s="9">
        <v>4.6631999999999998</v>
      </c>
      <c r="N46" s="93" t="s">
        <v>185</v>
      </c>
      <c r="O46">
        <f>O44/SQRT(B73)</f>
        <v>-1.5585602607970126</v>
      </c>
      <c r="P46">
        <f t="shared" ref="P46:AA46" si="21">P44/SQRT(C73)</f>
        <v>-1.4367175909166112</v>
      </c>
      <c r="Q46">
        <f t="shared" si="21"/>
        <v>-1.6569319277788499</v>
      </c>
      <c r="R46" s="9">
        <f t="shared" si="21"/>
        <v>-1.8227105273663877</v>
      </c>
      <c r="S46" s="131">
        <f t="shared" si="21"/>
        <v>-1.0788021386457414</v>
      </c>
      <c r="T46" s="6">
        <f t="shared" si="21"/>
        <v>2.7633656905119385E-2</v>
      </c>
      <c r="U46" s="6">
        <f t="shared" si="21"/>
        <v>0.14814664883120665</v>
      </c>
      <c r="V46" s="6">
        <f t="shared" si="21"/>
        <v>-0.67736694771140038</v>
      </c>
      <c r="W46" s="132">
        <f t="shared" si="21"/>
        <v>-1.4797204153273302</v>
      </c>
      <c r="X46" s="6">
        <f t="shared" si="21"/>
        <v>0.61235321362810091</v>
      </c>
      <c r="Y46" s="132">
        <f t="shared" si="21"/>
        <v>-1.5331384902393403</v>
      </c>
      <c r="Z46" s="6">
        <f t="shared" si="21"/>
        <v>-0.30883330821188532</v>
      </c>
      <c r="AA46" s="133">
        <f t="shared" si="21"/>
        <v>-1.6569461683977524</v>
      </c>
    </row>
    <row r="47" spans="1:32" x14ac:dyDescent="0.25">
      <c r="A47" s="55">
        <v>5.7950999999999997</v>
      </c>
      <c r="B47" s="55">
        <v>4.7236000000000002</v>
      </c>
      <c r="C47" s="55">
        <v>3.8218000000000001</v>
      </c>
      <c r="D47" s="37">
        <v>3.9430999999999998</v>
      </c>
      <c r="E47" s="33">
        <v>91.696100000000001</v>
      </c>
      <c r="F47" s="33">
        <v>33.745399999999997</v>
      </c>
      <c r="G47" s="33">
        <v>7.0313999999999997</v>
      </c>
      <c r="H47" s="33">
        <v>8.4613999999999994</v>
      </c>
      <c r="I47" s="33">
        <v>26.248000000000001</v>
      </c>
      <c r="J47" s="33">
        <v>5.4954000000000001</v>
      </c>
      <c r="K47" s="33">
        <v>33.352699999999999</v>
      </c>
      <c r="L47" s="33">
        <v>6.0784000000000002</v>
      </c>
      <c r="M47" s="9">
        <v>38.217500000000001</v>
      </c>
    </row>
    <row r="48" spans="1:32" x14ac:dyDescent="0.25">
      <c r="A48" s="55">
        <v>2.8239000000000001</v>
      </c>
      <c r="B48" s="55">
        <v>1.7667999999999999</v>
      </c>
      <c r="C48" s="55">
        <v>1.9065000000000001</v>
      </c>
      <c r="D48" s="37">
        <v>1.6540999999999999</v>
      </c>
      <c r="E48" s="33">
        <v>41.942100000000003</v>
      </c>
      <c r="F48" s="33">
        <v>13.703099999999999</v>
      </c>
      <c r="G48" s="33">
        <v>2.8679000000000001</v>
      </c>
      <c r="H48" s="33">
        <v>2.5158</v>
      </c>
      <c r="I48" s="33">
        <v>5.0914999999999999</v>
      </c>
      <c r="J48" s="33">
        <v>7.1932</v>
      </c>
      <c r="K48" s="33">
        <v>11.0374</v>
      </c>
      <c r="L48" s="33">
        <v>5.5031999999999996</v>
      </c>
      <c r="M48" s="9">
        <v>19.064499999999999</v>
      </c>
    </row>
    <row r="49" spans="1:19" x14ac:dyDescent="0.25">
      <c r="A49" s="55">
        <v>3.8708999999999998</v>
      </c>
      <c r="B49" s="55">
        <v>3.0015999999999998</v>
      </c>
      <c r="C49" s="55">
        <v>2.0607000000000002</v>
      </c>
      <c r="D49" s="37">
        <v>2.1476999999999999</v>
      </c>
      <c r="E49" s="33">
        <v>54.317799999999998</v>
      </c>
      <c r="F49" s="33">
        <v>15.6091</v>
      </c>
      <c r="G49" s="33">
        <v>7.7991999999999999</v>
      </c>
      <c r="H49" s="33">
        <v>5.1436000000000002</v>
      </c>
      <c r="I49" s="33">
        <v>17.072800000000001</v>
      </c>
      <c r="J49" s="88"/>
      <c r="K49" s="33">
        <v>19.282399999999999</v>
      </c>
      <c r="L49" s="33">
        <v>2.1947999999999999</v>
      </c>
      <c r="M49" s="9">
        <v>20.6066</v>
      </c>
    </row>
    <row r="50" spans="1:19" x14ac:dyDescent="0.25">
      <c r="A50" s="55">
        <v>2.4117000000000002</v>
      </c>
      <c r="B50" s="55">
        <v>2.9965999999999999</v>
      </c>
      <c r="C50" s="55">
        <v>1.5216000000000001</v>
      </c>
      <c r="D50" s="37">
        <v>1.6830000000000001</v>
      </c>
      <c r="E50" s="27">
        <v>37.655999999999999</v>
      </c>
      <c r="F50" s="33">
        <v>17.796199999999999</v>
      </c>
      <c r="G50" s="33">
        <v>14.9015</v>
      </c>
      <c r="H50" s="33">
        <v>6.6033999999999997</v>
      </c>
      <c r="I50" s="33">
        <v>4.2045000000000003</v>
      </c>
      <c r="J50" s="88">
        <v>4.2568000000000001</v>
      </c>
      <c r="K50" s="33">
        <v>14.0725</v>
      </c>
      <c r="L50" s="33">
        <v>2.7576000000000001</v>
      </c>
      <c r="M50" s="9">
        <v>15.216200000000001</v>
      </c>
    </row>
    <row r="51" spans="1:19" x14ac:dyDescent="0.25">
      <c r="A51" s="64">
        <v>1.692338879</v>
      </c>
      <c r="B51" s="64">
        <v>1.847948715</v>
      </c>
      <c r="C51" s="64">
        <v>1.184811338</v>
      </c>
      <c r="D51" s="11">
        <v>1.114279969</v>
      </c>
      <c r="E51" s="33">
        <v>27.9682</v>
      </c>
      <c r="F51" s="33">
        <v>11.0448</v>
      </c>
      <c r="G51" s="33">
        <v>3.1099000000000001</v>
      </c>
      <c r="H51" s="33">
        <v>2.9817999999999998</v>
      </c>
      <c r="I51" s="33">
        <v>3.6703000000000001</v>
      </c>
      <c r="J51" s="33">
        <v>8.7174999999999994</v>
      </c>
      <c r="K51" s="33">
        <v>9.6275999999999993</v>
      </c>
      <c r="L51" s="33">
        <v>1.5152000000000001</v>
      </c>
      <c r="M51" s="9">
        <v>11.848100000000001</v>
      </c>
    </row>
    <row r="52" spans="1:19" x14ac:dyDescent="0.25">
      <c r="A52" s="64">
        <v>3.9573060139999998</v>
      </c>
      <c r="B52" s="64">
        <v>3.9165337299999998</v>
      </c>
      <c r="C52" s="64">
        <v>2.4048200369999999</v>
      </c>
      <c r="D52" s="11">
        <v>2.2458320220000001</v>
      </c>
      <c r="E52" s="33">
        <v>56.9587</v>
      </c>
      <c r="F52" s="33">
        <v>17.3857</v>
      </c>
      <c r="G52" s="33">
        <v>10.5329</v>
      </c>
      <c r="H52" s="33">
        <v>5.7919999999999998</v>
      </c>
      <c r="I52" s="33">
        <v>15.0101</v>
      </c>
      <c r="J52" s="33">
        <v>7.8304</v>
      </c>
      <c r="K52" s="33">
        <v>18.925799999999999</v>
      </c>
      <c r="L52" s="33">
        <v>3.5325000000000002</v>
      </c>
      <c r="M52" s="9">
        <v>24.048200000000001</v>
      </c>
    </row>
    <row r="53" spans="1:19" x14ac:dyDescent="0.25">
      <c r="A53" s="64">
        <v>1.588476623</v>
      </c>
      <c r="B53" s="64">
        <v>3.8810729730000002</v>
      </c>
      <c r="C53" s="64">
        <v>2.7777395999999999</v>
      </c>
      <c r="D53" s="11">
        <v>2.6329966589999998</v>
      </c>
      <c r="E53" s="33">
        <v>40.495899999999999</v>
      </c>
      <c r="F53" s="88"/>
      <c r="G53" s="33">
        <v>5.5080999999999998</v>
      </c>
      <c r="H53" s="88"/>
      <c r="I53" s="33">
        <v>16.277100000000001</v>
      </c>
      <c r="J53" s="33">
        <v>8.9541000000000004</v>
      </c>
      <c r="K53" s="33">
        <v>20.107299999999999</v>
      </c>
      <c r="L53" s="33">
        <v>6.2226999999999997</v>
      </c>
      <c r="M53" s="9">
        <v>27.7774</v>
      </c>
      <c r="Q53" t="s">
        <v>167</v>
      </c>
    </row>
    <row r="54" spans="1:19" ht="15.75" thickBot="1" x14ac:dyDescent="0.3">
      <c r="A54" s="64">
        <v>4.8626217709999997</v>
      </c>
      <c r="B54" s="64">
        <v>2.9456465729999999</v>
      </c>
      <c r="C54" s="64">
        <v>2.8317274270000001</v>
      </c>
      <c r="D54" s="11">
        <v>2.428267822</v>
      </c>
      <c r="E54" s="33">
        <v>75.980800000000002</v>
      </c>
      <c r="F54" s="33">
        <v>27.354600000000001</v>
      </c>
      <c r="G54" s="33">
        <v>6.8628</v>
      </c>
      <c r="H54" s="33">
        <v>7.0606</v>
      </c>
      <c r="I54" s="33">
        <v>13.684699999999999</v>
      </c>
      <c r="J54" s="33">
        <v>1.8483000000000001</v>
      </c>
      <c r="K54" s="33">
        <v>18.031300000000002</v>
      </c>
      <c r="L54" s="33">
        <v>6.2512999999999996</v>
      </c>
      <c r="M54" s="9">
        <v>28.317299999999999</v>
      </c>
    </row>
    <row r="55" spans="1:19" x14ac:dyDescent="0.25">
      <c r="A55" s="64">
        <v>3.6127270280000001</v>
      </c>
      <c r="B55" s="64">
        <v>2.1966360370000002</v>
      </c>
      <c r="C55" s="64">
        <v>1.3762474039999999</v>
      </c>
      <c r="D55" s="11">
        <v>1.6535963149999999</v>
      </c>
      <c r="E55" s="33">
        <v>48.339199999999998</v>
      </c>
      <c r="F55" s="33">
        <v>12.212</v>
      </c>
      <c r="G55" s="33">
        <v>5.3883000000000001</v>
      </c>
      <c r="H55" s="33">
        <v>7.0106000000000002</v>
      </c>
      <c r="I55" s="33">
        <v>9.5675000000000008</v>
      </c>
      <c r="J55" s="33">
        <v>3.3563000000000001</v>
      </c>
      <c r="K55" s="33">
        <v>13.5771</v>
      </c>
      <c r="L55" s="33">
        <v>2.9588000000000001</v>
      </c>
      <c r="M55" s="9">
        <v>13.762499999999999</v>
      </c>
      <c r="Q55" s="95"/>
      <c r="R55" s="95" t="s">
        <v>148</v>
      </c>
      <c r="S55" s="95" t="s">
        <v>149</v>
      </c>
    </row>
    <row r="56" spans="1:19" x14ac:dyDescent="0.25">
      <c r="A56" s="64">
        <v>1.782916146</v>
      </c>
      <c r="B56" s="64">
        <v>1.9482186610000001</v>
      </c>
      <c r="C56" s="64">
        <v>1.3317435550000001</v>
      </c>
      <c r="D56" s="11">
        <v>1.292758088</v>
      </c>
      <c r="E56" s="33">
        <v>28.816800000000001</v>
      </c>
      <c r="F56" s="33">
        <v>10.9877</v>
      </c>
      <c r="G56" s="33">
        <v>2.1585000000000001</v>
      </c>
      <c r="H56" s="33">
        <v>2.6185</v>
      </c>
      <c r="I56" s="33">
        <v>8.1638000000000002</v>
      </c>
      <c r="J56" s="33">
        <v>6.5414000000000003</v>
      </c>
      <c r="K56" s="33">
        <v>9.3684999999999992</v>
      </c>
      <c r="L56" s="33">
        <v>3.5590999999999999</v>
      </c>
      <c r="M56" s="9">
        <v>13.317399999999999</v>
      </c>
      <c r="Q56" s="93" t="s">
        <v>150</v>
      </c>
      <c r="R56" s="93">
        <v>15.773616666666669</v>
      </c>
      <c r="S56" s="93">
        <v>4.4625949999999985</v>
      </c>
    </row>
    <row r="57" spans="1:19" x14ac:dyDescent="0.25">
      <c r="A57" s="55">
        <v>2.6747000000000001</v>
      </c>
      <c r="B57" s="55">
        <v>1.6099000000000001</v>
      </c>
      <c r="C57" s="55">
        <v>1.0736000000000001</v>
      </c>
      <c r="D57" s="37">
        <v>0.91579999999999995</v>
      </c>
      <c r="E57" s="33">
        <v>41.762999999999998</v>
      </c>
      <c r="F57" s="33">
        <v>15.0159</v>
      </c>
      <c r="G57" s="33">
        <v>2.8714</v>
      </c>
      <c r="H57" s="33">
        <v>1.4515</v>
      </c>
      <c r="I57" s="33">
        <v>6.1300999999999997</v>
      </c>
      <c r="J57" s="33">
        <v>5.6463999999999999</v>
      </c>
      <c r="K57" s="33">
        <v>6.8697999999999997</v>
      </c>
      <c r="L57" s="33">
        <v>2.2881</v>
      </c>
      <c r="M57" s="9">
        <v>10.735799999999999</v>
      </c>
      <c r="Q57" s="93" t="s">
        <v>151</v>
      </c>
      <c r="R57" s="93">
        <v>93.152533685666555</v>
      </c>
      <c r="S57" s="93">
        <v>114.34635150471054</v>
      </c>
    </row>
    <row r="58" spans="1:19" x14ac:dyDescent="0.25">
      <c r="A58" s="64">
        <v>2.6484923</v>
      </c>
      <c r="B58" s="64">
        <v>2.1801699480000001</v>
      </c>
      <c r="C58" s="64">
        <v>2.431944857</v>
      </c>
      <c r="D58" s="11">
        <v>2.1999491959999999</v>
      </c>
      <c r="E58" s="33">
        <v>45.176099999999998</v>
      </c>
      <c r="F58" s="33">
        <v>18.691199999999998</v>
      </c>
      <c r="G58" s="33">
        <v>6.4180000000000001</v>
      </c>
      <c r="H58" s="33">
        <v>6.1288999999999998</v>
      </c>
      <c r="I58" s="33">
        <v>7.7488000000000001</v>
      </c>
      <c r="J58" s="33">
        <v>1.506</v>
      </c>
      <c r="K58" s="33">
        <v>16.589400000000001</v>
      </c>
      <c r="L58" s="33">
        <v>5.4100999999999999</v>
      </c>
      <c r="M58" s="9">
        <v>24.319400000000002</v>
      </c>
      <c r="Q58" s="93" t="s">
        <v>144</v>
      </c>
      <c r="R58" s="93">
        <v>6</v>
      </c>
      <c r="S58" s="93">
        <v>20</v>
      </c>
    </row>
    <row r="59" spans="1:19" ht="15.75" thickBot="1" x14ac:dyDescent="0.3">
      <c r="A59" s="7">
        <v>4.0762532680000003</v>
      </c>
      <c r="B59" s="7">
        <v>3.3801328919999998</v>
      </c>
      <c r="C59" s="7">
        <v>2.2380065469999999</v>
      </c>
      <c r="D59" s="14">
        <v>2.1528634699999998</v>
      </c>
      <c r="E59" s="6">
        <v>52.934800000000003</v>
      </c>
      <c r="F59" s="6">
        <v>12.1723</v>
      </c>
      <c r="G59" s="6">
        <v>6.6707000000000001</v>
      </c>
      <c r="H59" s="6">
        <v>6.7941000000000003</v>
      </c>
      <c r="I59" s="6">
        <v>9.3307000000000002</v>
      </c>
      <c r="J59" s="6">
        <v>11.0059</v>
      </c>
      <c r="K59" s="6">
        <v>10.246499999999999</v>
      </c>
      <c r="L59" s="6">
        <v>11.2822</v>
      </c>
      <c r="M59" s="10">
        <v>22.380099999999999</v>
      </c>
      <c r="Q59" s="93" t="s">
        <v>168</v>
      </c>
      <c r="R59" s="93">
        <v>109.9309727924097</v>
      </c>
      <c r="S59" s="93"/>
    </row>
    <row r="60" spans="1:19" x14ac:dyDescent="0.25">
      <c r="A60" s="102">
        <v>3.5226000000000002</v>
      </c>
      <c r="B60" s="102">
        <v>2.7887</v>
      </c>
      <c r="C60" s="102">
        <v>1.8331</v>
      </c>
      <c r="D60" s="103">
        <v>1.7506999999999999</v>
      </c>
      <c r="E60" s="33">
        <v>44.404000000000003</v>
      </c>
      <c r="F60" s="33">
        <v>9.1780000000000008</v>
      </c>
      <c r="G60" s="33">
        <v>6.2512999999999996</v>
      </c>
      <c r="H60" s="33">
        <v>5.8617999999999997</v>
      </c>
      <c r="I60" s="33">
        <v>10.3423</v>
      </c>
      <c r="J60" s="33">
        <v>5.4313000000000002</v>
      </c>
      <c r="K60" s="33">
        <v>13.9627</v>
      </c>
      <c r="L60" s="33">
        <v>3.5442999999999998</v>
      </c>
      <c r="M60" s="9">
        <v>18.3307</v>
      </c>
      <c r="Q60" s="93" t="s">
        <v>153</v>
      </c>
      <c r="R60" s="93">
        <v>0</v>
      </c>
      <c r="S60" s="93"/>
    </row>
    <row r="61" spans="1:19" x14ac:dyDescent="0.25">
      <c r="A61" s="55">
        <v>3.0042</v>
      </c>
      <c r="B61" s="55">
        <v>5.9485000000000001</v>
      </c>
      <c r="C61" s="55">
        <v>4.0224000000000002</v>
      </c>
      <c r="D61" s="37">
        <v>3.6179000000000001</v>
      </c>
      <c r="E61" s="33">
        <v>59.2121</v>
      </c>
      <c r="F61" s="33">
        <v>29.170100000000001</v>
      </c>
      <c r="G61" s="33">
        <v>11.661799999999999</v>
      </c>
      <c r="H61" s="33">
        <v>4.9722999999999997</v>
      </c>
      <c r="I61" s="33">
        <v>15.911300000000001</v>
      </c>
      <c r="J61" s="33">
        <v>26.939499999999999</v>
      </c>
      <c r="K61" s="33">
        <v>24.840900000000001</v>
      </c>
      <c r="L61" s="33">
        <v>11.338100000000001</v>
      </c>
      <c r="M61" s="9">
        <v>40.224400000000003</v>
      </c>
      <c r="Q61" s="93" t="s">
        <v>145</v>
      </c>
      <c r="R61" s="93">
        <v>24</v>
      </c>
      <c r="S61" s="93"/>
    </row>
    <row r="62" spans="1:19" x14ac:dyDescent="0.25">
      <c r="A62" s="55">
        <v>2.0746000000000002</v>
      </c>
      <c r="B62" s="55">
        <v>1.4114</v>
      </c>
      <c r="C62" s="55">
        <v>1.9045000000000001</v>
      </c>
      <c r="D62" s="37">
        <v>1.7472000000000001</v>
      </c>
      <c r="E62" s="33">
        <v>27.657499999999999</v>
      </c>
      <c r="F62" s="33">
        <v>6.9112</v>
      </c>
      <c r="G62" s="33">
        <v>0.50019999999999998</v>
      </c>
      <c r="H62" s="33">
        <v>1.2805</v>
      </c>
      <c r="I62" s="33">
        <v>6.8437999999999999</v>
      </c>
      <c r="J62" s="33">
        <v>5.4894999999999996</v>
      </c>
      <c r="K62" s="33">
        <v>14.270200000000001</v>
      </c>
      <c r="L62" s="33">
        <v>3.202</v>
      </c>
      <c r="M62" s="9">
        <v>19.045100000000001</v>
      </c>
      <c r="Q62" s="93" t="s">
        <v>146</v>
      </c>
      <c r="R62" s="93">
        <v>2.3176387728892971</v>
      </c>
      <c r="S62" s="93"/>
    </row>
    <row r="63" spans="1:19" x14ac:dyDescent="0.25">
      <c r="A63" s="55">
        <v>5.4916999999999998</v>
      </c>
      <c r="B63" s="55">
        <v>4.8251999999999997</v>
      </c>
      <c r="C63" s="55">
        <v>0.47520000000000001</v>
      </c>
      <c r="D63" s="37">
        <v>0.3952</v>
      </c>
      <c r="E63" s="55">
        <v>74.093199999999996</v>
      </c>
      <c r="F63" s="55">
        <v>19.175999999999998</v>
      </c>
      <c r="G63" s="55">
        <v>6.5979999999999999</v>
      </c>
      <c r="H63" s="55">
        <v>7.3207000000000004</v>
      </c>
      <c r="I63" s="55">
        <v>9.6822999999999997</v>
      </c>
      <c r="J63" s="99">
        <v>24.6508</v>
      </c>
      <c r="K63" s="55">
        <v>10.1496</v>
      </c>
      <c r="L63" s="55">
        <v>-6.1980000000000004</v>
      </c>
      <c r="M63" s="37">
        <v>4.7519999999999998</v>
      </c>
      <c r="Q63" s="93" t="s">
        <v>154</v>
      </c>
      <c r="R63" s="93">
        <v>1.4657255174511639E-2</v>
      </c>
      <c r="S63" s="93"/>
    </row>
    <row r="64" spans="1:19" x14ac:dyDescent="0.25">
      <c r="A64" s="55">
        <v>2.9982000000000002</v>
      </c>
      <c r="B64" s="55">
        <v>2.9552999999999998</v>
      </c>
      <c r="C64" s="55">
        <v>2.5198</v>
      </c>
      <c r="D64" s="37">
        <v>2.2063000000000001</v>
      </c>
      <c r="E64" s="33">
        <v>30.043099999999999</v>
      </c>
      <c r="F64" s="88">
        <v>0</v>
      </c>
      <c r="G64" s="33">
        <v>1.2708999999999999</v>
      </c>
      <c r="H64" s="33">
        <v>0.30919999999999997</v>
      </c>
      <c r="I64" s="33">
        <v>20.067900000000002</v>
      </c>
      <c r="J64" s="33">
        <v>7.9050000000000002</v>
      </c>
      <c r="K64" s="33">
        <v>16.801500000000001</v>
      </c>
      <c r="L64" s="33">
        <v>5.2613000000000003</v>
      </c>
      <c r="M64" s="9">
        <v>25.197900000000001</v>
      </c>
      <c r="Q64" s="93" t="s">
        <v>155</v>
      </c>
      <c r="R64" s="93">
        <v>1.7108820799094284</v>
      </c>
      <c r="S64" s="93"/>
    </row>
    <row r="65" spans="1:19" ht="15.75" thickBot="1" x14ac:dyDescent="0.3">
      <c r="A65" s="105">
        <v>2.1597</v>
      </c>
      <c r="B65" s="105">
        <v>3.5348000000000002</v>
      </c>
      <c r="C65" s="105">
        <v>3.0613000000000001</v>
      </c>
      <c r="D65" s="106">
        <v>3.0251999999999999</v>
      </c>
      <c r="E65" s="6">
        <v>41.871499999999997</v>
      </c>
      <c r="F65" s="6">
        <v>20.2742</v>
      </c>
      <c r="G65" s="6">
        <v>5.4162999999999997</v>
      </c>
      <c r="H65" s="100">
        <v>0</v>
      </c>
      <c r="I65" s="6">
        <v>9.3501999999999992</v>
      </c>
      <c r="J65" s="6">
        <v>20.581199999999999</v>
      </c>
      <c r="K65" s="6">
        <v>12.6228</v>
      </c>
      <c r="L65" s="6">
        <v>17.629300000000001</v>
      </c>
      <c r="M65" s="10">
        <v>30.613099999999999</v>
      </c>
      <c r="Q65" s="93" t="s">
        <v>156</v>
      </c>
      <c r="R65" s="93">
        <v>2.9314510349023278E-2</v>
      </c>
      <c r="S65" s="93"/>
    </row>
    <row r="66" spans="1:19" ht="15.75" thickBot="1" x14ac:dyDescent="0.3">
      <c r="E66">
        <f>AVERAGE(E46:E65)</f>
        <v>47.430210000000002</v>
      </c>
      <c r="Q66" s="94" t="s">
        <v>157</v>
      </c>
      <c r="R66" s="94">
        <v>2.0638985616280254</v>
      </c>
      <c r="S66" s="94"/>
    </row>
    <row r="68" spans="1:19" ht="31.5" thickBot="1" x14ac:dyDescent="0.35">
      <c r="A68" s="122" t="s">
        <v>183</v>
      </c>
      <c r="B68" s="79" t="s">
        <v>49</v>
      </c>
      <c r="C68" s="79" t="s">
        <v>50</v>
      </c>
      <c r="D68" s="79" t="s">
        <v>51</v>
      </c>
      <c r="E68" s="80" t="s">
        <v>52</v>
      </c>
      <c r="F68" s="79" t="s">
        <v>57</v>
      </c>
      <c r="G68" s="79" t="s">
        <v>58</v>
      </c>
      <c r="H68" s="79" t="s">
        <v>59</v>
      </c>
      <c r="I68" s="79" t="s">
        <v>60</v>
      </c>
      <c r="J68" s="79" t="s">
        <v>61</v>
      </c>
      <c r="K68" s="79" t="s">
        <v>62</v>
      </c>
      <c r="L68" s="79" t="s">
        <v>63</v>
      </c>
      <c r="M68" s="79" t="s">
        <v>64</v>
      </c>
      <c r="N68" s="80" t="s">
        <v>65</v>
      </c>
    </row>
    <row r="69" spans="1:19" x14ac:dyDescent="0.25">
      <c r="A69" s="120" t="s">
        <v>158</v>
      </c>
      <c r="B69" s="72">
        <v>0.05</v>
      </c>
      <c r="C69" s="72">
        <v>0.05</v>
      </c>
      <c r="D69" s="72">
        <v>0.05</v>
      </c>
      <c r="E69" s="72">
        <v>0.05</v>
      </c>
      <c r="F69" s="72">
        <v>0.05</v>
      </c>
      <c r="G69" s="72">
        <v>0.05</v>
      </c>
      <c r="H69" s="72">
        <v>0.05</v>
      </c>
      <c r="I69" s="72">
        <v>0.05</v>
      </c>
      <c r="J69" s="72">
        <v>0.05</v>
      </c>
      <c r="K69" s="72">
        <v>0.05</v>
      </c>
      <c r="L69" s="72">
        <v>0.05</v>
      </c>
      <c r="M69" s="72">
        <v>0.05</v>
      </c>
      <c r="N69" s="72">
        <v>0.05</v>
      </c>
    </row>
    <row r="70" spans="1:19" x14ac:dyDescent="0.25">
      <c r="A70" s="81" t="s">
        <v>150</v>
      </c>
      <c r="B70" s="93">
        <v>1.6779333333333331</v>
      </c>
      <c r="C70" s="93">
        <v>1.0219833333333332</v>
      </c>
      <c r="D70" s="93">
        <v>1.6803666666666668</v>
      </c>
      <c r="E70" s="93">
        <v>1.5900833333333333</v>
      </c>
      <c r="F70" s="93">
        <v>15.773616666666669</v>
      </c>
      <c r="G70" s="93">
        <v>0.75346666666666717</v>
      </c>
      <c r="H70" s="93">
        <v>-0.45871666666666683</v>
      </c>
      <c r="I70" s="93">
        <v>0.20978333333333321</v>
      </c>
      <c r="J70" s="93">
        <v>11.465183333333334</v>
      </c>
      <c r="K70" s="93">
        <v>-0.99654999999999916</v>
      </c>
      <c r="L70" s="93">
        <v>15.827399999999999</v>
      </c>
      <c r="M70" s="93">
        <v>7.3216666666666555E-2</v>
      </c>
      <c r="N70" s="93">
        <v>16.803666666666668</v>
      </c>
    </row>
    <row r="71" spans="1:19" x14ac:dyDescent="0.25">
      <c r="A71" s="93" t="s">
        <v>151</v>
      </c>
      <c r="B71" s="93">
        <v>1.3008302026666676</v>
      </c>
      <c r="C71" s="93">
        <v>0.55538613766666656</v>
      </c>
      <c r="D71" s="93">
        <v>0.41432704266666603</v>
      </c>
      <c r="E71" s="93">
        <v>0.40328343366666636</v>
      </c>
      <c r="F71" s="93">
        <v>93.152533685666555</v>
      </c>
      <c r="G71" s="93">
        <v>0.90094980666666602</v>
      </c>
      <c r="H71" s="93">
        <v>2.3677272936666673</v>
      </c>
      <c r="I71" s="93">
        <v>1.5501416056666666</v>
      </c>
      <c r="J71" s="93">
        <v>57.713005285666647</v>
      </c>
      <c r="K71" s="93">
        <v>2.6102169949999992</v>
      </c>
      <c r="L71" s="93">
        <v>49.831954912000086</v>
      </c>
      <c r="M71" s="93">
        <v>5.4511021376666671</v>
      </c>
      <c r="N71" s="93">
        <v>41.432583834666687</v>
      </c>
    </row>
    <row r="72" spans="1:19" x14ac:dyDescent="0.25">
      <c r="A72" s="93" t="s">
        <v>144</v>
      </c>
      <c r="B72" s="93">
        <v>6</v>
      </c>
      <c r="C72" s="93">
        <v>6</v>
      </c>
      <c r="D72" s="93">
        <v>6</v>
      </c>
      <c r="E72" s="93">
        <v>6</v>
      </c>
      <c r="F72" s="93">
        <v>6</v>
      </c>
      <c r="G72" s="93">
        <v>6</v>
      </c>
      <c r="H72" s="93">
        <v>6</v>
      </c>
      <c r="I72" s="93">
        <v>6</v>
      </c>
      <c r="J72" s="93">
        <v>6</v>
      </c>
      <c r="K72" s="93">
        <v>6</v>
      </c>
      <c r="L72" s="93">
        <v>6</v>
      </c>
      <c r="M72" s="93">
        <v>6</v>
      </c>
      <c r="N72" s="93">
        <v>6</v>
      </c>
    </row>
    <row r="73" spans="1:19" x14ac:dyDescent="0.25">
      <c r="A73" s="93" t="s">
        <v>168</v>
      </c>
      <c r="B73" s="93">
        <v>0.69658356117362397</v>
      </c>
      <c r="C73" s="93">
        <v>0.31778088638314567</v>
      </c>
      <c r="D73" s="93">
        <v>0.38166061023130293</v>
      </c>
      <c r="E73" s="93">
        <v>0.28498955272667947</v>
      </c>
      <c r="F73" s="93">
        <v>109.9309727924097</v>
      </c>
      <c r="G73" s="93">
        <v>28.554109030638887</v>
      </c>
      <c r="H73" s="93">
        <v>1.2909112382430554</v>
      </c>
      <c r="I73" s="93">
        <v>1.8460250174097226</v>
      </c>
      <c r="J73" s="93">
        <v>33.986246994930553</v>
      </c>
      <c r="K73" s="93">
        <v>5.5864655755416637</v>
      </c>
      <c r="L73" s="93">
        <v>35.595341168562534</v>
      </c>
      <c r="M73" s="93">
        <v>3.5665541110763885</v>
      </c>
      <c r="N73" s="93">
        <v>38.165433768451393</v>
      </c>
    </row>
    <row r="74" spans="1:19" x14ac:dyDescent="0.25">
      <c r="A74" s="93" t="s">
        <v>153</v>
      </c>
      <c r="B74" s="93">
        <v>0</v>
      </c>
      <c r="C74" s="93">
        <v>0</v>
      </c>
      <c r="D74" s="93">
        <v>0</v>
      </c>
      <c r="E74" s="93">
        <v>0</v>
      </c>
      <c r="F74" s="93">
        <v>0</v>
      </c>
      <c r="G74" s="93">
        <v>0</v>
      </c>
      <c r="H74" s="93">
        <v>0</v>
      </c>
      <c r="I74" s="93">
        <v>0</v>
      </c>
      <c r="J74" s="93">
        <v>0</v>
      </c>
      <c r="K74" s="93">
        <v>0</v>
      </c>
      <c r="L74" s="93">
        <v>0</v>
      </c>
      <c r="M74" s="93">
        <v>0</v>
      </c>
      <c r="N74" s="93">
        <v>0</v>
      </c>
    </row>
    <row r="75" spans="1:19" x14ac:dyDescent="0.25">
      <c r="A75" s="93" t="s">
        <v>145</v>
      </c>
      <c r="B75" s="93">
        <v>24</v>
      </c>
      <c r="C75" s="93">
        <v>24</v>
      </c>
      <c r="D75" s="93">
        <v>24</v>
      </c>
      <c r="E75" s="93">
        <v>24</v>
      </c>
      <c r="F75" s="93">
        <v>24</v>
      </c>
      <c r="G75" s="93">
        <v>24</v>
      </c>
      <c r="H75" s="93">
        <v>24</v>
      </c>
      <c r="I75" s="93">
        <v>24</v>
      </c>
      <c r="J75" s="93">
        <v>24</v>
      </c>
      <c r="K75" s="93">
        <v>24</v>
      </c>
      <c r="L75" s="93">
        <v>24</v>
      </c>
      <c r="M75" s="93">
        <v>24</v>
      </c>
      <c r="N75" s="93">
        <v>24</v>
      </c>
    </row>
    <row r="76" spans="1:19" x14ac:dyDescent="0.25">
      <c r="A76" s="93" t="s">
        <v>146</v>
      </c>
      <c r="B76" s="93">
        <v>3.3483245545305551</v>
      </c>
      <c r="C76" s="93">
        <v>3.0865645099484595</v>
      </c>
      <c r="D76" s="93">
        <v>3.5596607962597981</v>
      </c>
      <c r="E76" s="93">
        <v>3.9158103591459867</v>
      </c>
      <c r="F76" s="93">
        <v>2.3176387728892971</v>
      </c>
      <c r="G76" s="93">
        <v>-5.9366618201575419E-2</v>
      </c>
      <c r="H76" s="93">
        <v>-0.3182700563013709</v>
      </c>
      <c r="I76" s="93">
        <v>1.4552176393164737</v>
      </c>
      <c r="J76" s="93">
        <v>3.1789493965071252</v>
      </c>
      <c r="K76" s="93">
        <v>-1.3155457333347882</v>
      </c>
      <c r="L76" s="93">
        <v>3.2937098304682548</v>
      </c>
      <c r="M76" s="93">
        <v>0.66348037682800687</v>
      </c>
      <c r="N76" s="93">
        <v>3.559691390016833</v>
      </c>
    </row>
    <row r="77" spans="1:19" x14ac:dyDescent="0.25">
      <c r="A77" s="93" t="s">
        <v>154</v>
      </c>
      <c r="B77" s="93">
        <v>1.3381420819545276E-3</v>
      </c>
      <c r="C77" s="93">
        <v>2.5237756585825017E-3</v>
      </c>
      <c r="D77" s="93">
        <v>7.945872594748326E-4</v>
      </c>
      <c r="E77" s="93">
        <v>3.2582355726083788E-4</v>
      </c>
      <c r="F77" s="93">
        <v>1.4657255174511639E-2</v>
      </c>
      <c r="G77" s="93">
        <v>0.47657583467461767</v>
      </c>
      <c r="H77" s="93">
        <v>0.37651656048498289</v>
      </c>
      <c r="I77" s="93">
        <v>7.9282631404924905E-2</v>
      </c>
      <c r="J77" s="93">
        <v>2.0206510011681286E-3</v>
      </c>
      <c r="K77" s="93">
        <v>0.10037811938927452</v>
      </c>
      <c r="L77" s="93">
        <v>1.5292399503855907E-3</v>
      </c>
      <c r="M77" s="93">
        <v>0.25667311441809776</v>
      </c>
      <c r="N77" s="93">
        <v>7.9452692258973783E-4</v>
      </c>
    </row>
    <row r="78" spans="1:19" x14ac:dyDescent="0.25">
      <c r="A78" s="93" t="s">
        <v>155</v>
      </c>
      <c r="B78" s="93">
        <v>1.7108820799094284</v>
      </c>
      <c r="C78" s="93">
        <v>1.7108820799094284</v>
      </c>
      <c r="D78" s="93">
        <v>1.7108820799094284</v>
      </c>
      <c r="E78" s="93">
        <v>1.7108820799094284</v>
      </c>
      <c r="F78" s="93">
        <v>1.7108820799094284</v>
      </c>
      <c r="G78" s="93">
        <v>1.7108820799094284</v>
      </c>
      <c r="H78" s="93">
        <v>1.7108820799094284</v>
      </c>
      <c r="I78" s="93">
        <v>1.7108820799094284</v>
      </c>
      <c r="J78" s="93">
        <v>1.7108820799094284</v>
      </c>
      <c r="K78" s="93">
        <v>1.7108820799094284</v>
      </c>
      <c r="L78" s="93">
        <v>1.7108820799094284</v>
      </c>
      <c r="M78" s="93">
        <v>1.7108820799094284</v>
      </c>
      <c r="N78" s="93">
        <v>1.7108820799094284</v>
      </c>
    </row>
    <row r="79" spans="1:19" x14ac:dyDescent="0.25">
      <c r="A79" s="93" t="s">
        <v>156</v>
      </c>
      <c r="B79" s="98">
        <v>2.6762841639090553E-3</v>
      </c>
      <c r="C79" s="98">
        <v>5.0475513171650034E-3</v>
      </c>
      <c r="D79" s="98">
        <v>1.5891745189496652E-3</v>
      </c>
      <c r="E79" s="98">
        <v>6.5164711452167577E-4</v>
      </c>
      <c r="F79" s="98">
        <v>2.9314510349023278E-2</v>
      </c>
      <c r="G79" s="93">
        <v>0.95315166934923534</v>
      </c>
      <c r="H79" s="93">
        <v>0.75303312096996577</v>
      </c>
      <c r="I79" s="93">
        <v>0.15856526280984981</v>
      </c>
      <c r="J79" s="98">
        <v>4.0413020023362571E-3</v>
      </c>
      <c r="K79" s="93">
        <v>0.20075623877854903</v>
      </c>
      <c r="L79" s="98">
        <v>3.0584799007711814E-3</v>
      </c>
      <c r="M79" s="93">
        <v>0.51334622883619552</v>
      </c>
      <c r="N79" s="98">
        <v>1.5890538451794757E-3</v>
      </c>
    </row>
    <row r="80" spans="1:19" ht="15.75" thickBot="1" x14ac:dyDescent="0.3">
      <c r="A80" s="94" t="s">
        <v>157</v>
      </c>
      <c r="B80" s="94">
        <v>2.0638985616280254</v>
      </c>
      <c r="C80" s="94">
        <v>2.0638985616280254</v>
      </c>
      <c r="D80" s="94">
        <v>2.0638985616280254</v>
      </c>
      <c r="E80" s="94">
        <v>2.0638985616280254</v>
      </c>
      <c r="F80" s="94">
        <v>2.0638985616280254</v>
      </c>
      <c r="G80" s="94">
        <v>2.0638985616280254</v>
      </c>
      <c r="H80" s="94">
        <v>2.0638985616280254</v>
      </c>
      <c r="I80" s="94">
        <v>2.0638985616280254</v>
      </c>
      <c r="J80" s="94">
        <v>2.0638985616280254</v>
      </c>
      <c r="K80" s="94">
        <v>2.0638985616280254</v>
      </c>
      <c r="L80" s="94">
        <v>2.0638985616280254</v>
      </c>
      <c r="M80" s="94">
        <v>2.0638985616280254</v>
      </c>
      <c r="N80" s="94">
        <v>2.0638985616280254</v>
      </c>
    </row>
    <row r="82" spans="1:14" x14ac:dyDescent="0.25">
      <c r="A82" s="33"/>
      <c r="B82" s="33"/>
      <c r="C82" s="33"/>
      <c r="D82" s="33"/>
      <c r="E82" s="33"/>
      <c r="F82" s="33"/>
      <c r="G82" s="33"/>
      <c r="H82" s="33"/>
      <c r="I82" s="33"/>
      <c r="J82" s="33"/>
      <c r="K82" s="33"/>
      <c r="L82" s="33"/>
      <c r="M82" s="33"/>
      <c r="N82" s="33"/>
    </row>
    <row r="83" spans="1:14" ht="18.75" x14ac:dyDescent="0.3">
      <c r="A83" s="123"/>
      <c r="B83" s="79"/>
      <c r="C83" s="79"/>
      <c r="D83" s="79"/>
      <c r="E83" s="79"/>
      <c r="F83" s="79"/>
      <c r="G83" s="79"/>
      <c r="H83" s="79"/>
      <c r="I83" s="79"/>
      <c r="J83" s="79"/>
      <c r="K83" s="79"/>
      <c r="L83" s="79"/>
      <c r="M83" s="79"/>
      <c r="N83" s="79"/>
    </row>
    <row r="84" spans="1:14" x14ac:dyDescent="0.25">
      <c r="A84" s="81"/>
      <c r="B84" s="33"/>
      <c r="C84" s="33"/>
      <c r="D84" s="33"/>
      <c r="E84" s="33"/>
      <c r="F84" s="33"/>
      <c r="G84" s="33"/>
      <c r="H84" s="33"/>
      <c r="I84" s="33"/>
      <c r="J84" s="33"/>
      <c r="K84" s="33"/>
      <c r="L84" s="33"/>
      <c r="M84" s="33"/>
      <c r="N84" s="33"/>
    </row>
    <row r="85" spans="1:14" x14ac:dyDescent="0.25">
      <c r="A85" s="81"/>
      <c r="B85" s="93"/>
      <c r="C85" s="93"/>
      <c r="D85" s="93"/>
      <c r="E85" s="93"/>
      <c r="F85" s="93"/>
      <c r="G85" s="93"/>
      <c r="H85" s="93"/>
      <c r="I85" s="93"/>
      <c r="J85" s="93"/>
      <c r="K85" s="93"/>
      <c r="L85" s="93"/>
      <c r="M85" s="93"/>
      <c r="N85" s="93"/>
    </row>
    <row r="110" spans="1:14" x14ac:dyDescent="0.25">
      <c r="A110" s="93"/>
      <c r="B110" s="93"/>
      <c r="C110" s="93"/>
      <c r="D110" s="93"/>
      <c r="E110" s="93"/>
      <c r="F110" s="93"/>
      <c r="G110" s="93"/>
      <c r="H110" s="93"/>
      <c r="I110" s="93"/>
      <c r="J110" s="93"/>
      <c r="K110" s="93"/>
      <c r="L110" s="93"/>
      <c r="M110" s="93"/>
      <c r="N110" s="9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59"/>
  <sheetViews>
    <sheetView topLeftCell="A25" zoomScaleNormal="100" workbookViewId="0">
      <selection activeCell="B45" sqref="B45:B50"/>
    </sheetView>
  </sheetViews>
  <sheetFormatPr defaultRowHeight="15" x14ac:dyDescent="0.25"/>
  <cols>
    <col min="1" max="1" width="32" customWidth="1"/>
    <col min="2" max="2" width="37.28515625" customWidth="1"/>
    <col min="3" max="4" width="11.85546875" customWidth="1"/>
    <col min="5" max="5" width="13.140625" customWidth="1"/>
    <col min="6" max="6" width="12.42578125" customWidth="1"/>
    <col min="7" max="7" width="14.42578125" customWidth="1"/>
    <col min="8" max="8" width="15.42578125" customWidth="1"/>
    <col min="9" max="9" width="11" customWidth="1"/>
    <col min="10" max="14" width="9.140625" customWidth="1"/>
    <col min="17" max="17" width="9.140625" customWidth="1"/>
    <col min="18" max="18" width="19.28515625" customWidth="1"/>
  </cols>
  <sheetData>
    <row r="1" spans="1:36" ht="30.75" thickBot="1" x14ac:dyDescent="0.3">
      <c r="A1" s="30" t="s">
        <v>80</v>
      </c>
      <c r="B1" s="34" t="s">
        <v>189</v>
      </c>
      <c r="C1" s="42" t="s">
        <v>49</v>
      </c>
      <c r="D1" s="42" t="s">
        <v>50</v>
      </c>
      <c r="E1" s="42" t="s">
        <v>51</v>
      </c>
      <c r="F1" s="42" t="s">
        <v>52</v>
      </c>
      <c r="G1" s="42" t="s">
        <v>53</v>
      </c>
      <c r="H1" s="43" t="s">
        <v>54</v>
      </c>
      <c r="I1" s="42" t="s">
        <v>57</v>
      </c>
      <c r="J1" s="42" t="s">
        <v>58</v>
      </c>
      <c r="K1" s="42" t="s">
        <v>59</v>
      </c>
      <c r="L1" s="42" t="s">
        <v>60</v>
      </c>
      <c r="M1" s="42" t="s">
        <v>61</v>
      </c>
      <c r="N1" s="42" t="s">
        <v>62</v>
      </c>
      <c r="O1" s="42" t="s">
        <v>63</v>
      </c>
      <c r="P1" s="42" t="s">
        <v>64</v>
      </c>
      <c r="Q1" s="43" t="s">
        <v>65</v>
      </c>
      <c r="R1" s="83" t="s">
        <v>188</v>
      </c>
    </row>
    <row r="2" spans="1:36" ht="15.75" thickTop="1" x14ac:dyDescent="0.25">
      <c r="A2" s="22" t="s">
        <v>2</v>
      </c>
      <c r="B2" s="35"/>
      <c r="C2" s="19">
        <v>4.1322000000000001</v>
      </c>
      <c r="D2" s="19">
        <v>3.2328999999999999</v>
      </c>
      <c r="E2" s="19">
        <v>1.5245</v>
      </c>
      <c r="F2" s="19">
        <v>1.7796000000000001</v>
      </c>
      <c r="G2">
        <v>21.763000000000002</v>
      </c>
      <c r="H2" s="9">
        <v>-16.732399999999998</v>
      </c>
      <c r="I2">
        <v>53.408499999999997</v>
      </c>
      <c r="J2">
        <v>12.086</v>
      </c>
      <c r="K2">
        <v>9.8523999999999994</v>
      </c>
      <c r="L2">
        <v>8.9441000000000006</v>
      </c>
      <c r="M2">
        <v>5.6482000000000001</v>
      </c>
      <c r="N2" s="140">
        <v>7.8848000000000003</v>
      </c>
      <c r="O2">
        <v>7.8643999999999998</v>
      </c>
      <c r="P2">
        <v>9.9315999999999995</v>
      </c>
      <c r="Q2" s="9">
        <v>15.245200000000001</v>
      </c>
    </row>
    <row r="3" spans="1:36" x14ac:dyDescent="0.25">
      <c r="A3" s="23" t="s">
        <v>66</v>
      </c>
      <c r="B3" s="35"/>
      <c r="H3" s="9"/>
      <c r="J3" s="19">
        <v>22.6294</v>
      </c>
      <c r="K3" s="19">
        <v>18.447299999999998</v>
      </c>
      <c r="L3" s="19">
        <v>16.746500000000001</v>
      </c>
      <c r="M3" s="19">
        <v>10.5754</v>
      </c>
      <c r="N3" s="141">
        <v>14.763199999999999</v>
      </c>
      <c r="O3" s="19">
        <v>51.586300000000001</v>
      </c>
      <c r="P3" s="19">
        <v>65.146100000000004</v>
      </c>
      <c r="Q3" s="9"/>
      <c r="U3" t="s">
        <v>236</v>
      </c>
      <c r="V3" s="19">
        <v>4.1322000000000001</v>
      </c>
      <c r="W3" s="19">
        <v>3.2328999999999999</v>
      </c>
      <c r="X3" s="19">
        <v>1.5245</v>
      </c>
      <c r="Y3" s="19">
        <v>1.7796000000000001</v>
      </c>
      <c r="Z3">
        <v>21.763000000000002</v>
      </c>
      <c r="AA3" s="173">
        <v>-16.732399999999998</v>
      </c>
      <c r="AB3">
        <v>53.408499999999997</v>
      </c>
      <c r="AC3">
        <v>12.086</v>
      </c>
      <c r="AD3">
        <v>9.8523999999999994</v>
      </c>
      <c r="AE3">
        <v>8.9441000000000006</v>
      </c>
      <c r="AF3">
        <v>5.6482000000000001</v>
      </c>
      <c r="AG3" s="140">
        <v>7.8848000000000003</v>
      </c>
      <c r="AH3">
        <v>7.8643999999999998</v>
      </c>
      <c r="AI3">
        <v>9.9315999999999995</v>
      </c>
      <c r="AJ3" s="173">
        <v>15.245200000000001</v>
      </c>
    </row>
    <row r="4" spans="1:36" x14ac:dyDescent="0.25">
      <c r="A4" s="22" t="s">
        <v>3</v>
      </c>
      <c r="B4" s="35"/>
      <c r="C4" s="19">
        <v>5.7950999999999997</v>
      </c>
      <c r="D4" s="19">
        <v>4.7236000000000002</v>
      </c>
      <c r="E4" s="19">
        <v>3.8218000000000001</v>
      </c>
      <c r="F4" s="19">
        <v>3.9430999999999998</v>
      </c>
      <c r="G4">
        <v>18.489000000000001</v>
      </c>
      <c r="H4" s="37">
        <v>-3.1753999999999998</v>
      </c>
      <c r="I4">
        <v>91.696100000000001</v>
      </c>
      <c r="J4">
        <v>33.745399999999997</v>
      </c>
      <c r="K4">
        <v>7.0313999999999997</v>
      </c>
      <c r="L4">
        <v>8.4613999999999994</v>
      </c>
      <c r="M4">
        <v>26.248000000000001</v>
      </c>
      <c r="N4" s="140">
        <v>5.4954000000000001</v>
      </c>
      <c r="O4">
        <v>33.352699999999999</v>
      </c>
      <c r="P4">
        <v>6.0784000000000002</v>
      </c>
      <c r="Q4" s="9">
        <v>38.217500000000001</v>
      </c>
      <c r="V4" s="19">
        <v>2.1032999999999999</v>
      </c>
      <c r="W4" s="19">
        <v>1.804</v>
      </c>
      <c r="X4" s="19">
        <v>1.5184</v>
      </c>
      <c r="Y4" s="19">
        <v>1.3474999999999999</v>
      </c>
      <c r="Z4" s="19">
        <v>14.228199999999999</v>
      </c>
      <c r="AA4" s="37">
        <v>11.256500000000001</v>
      </c>
      <c r="AB4">
        <v>39.887700000000002</v>
      </c>
      <c r="AC4">
        <v>18.8552</v>
      </c>
      <c r="AD4">
        <v>2.3323</v>
      </c>
      <c r="AE4">
        <v>2.2686000000000002</v>
      </c>
      <c r="AF4">
        <v>7.1657999999999999</v>
      </c>
      <c r="AG4" s="140">
        <v>6.2732999999999999</v>
      </c>
      <c r="AH4">
        <v>7.5063000000000004</v>
      </c>
      <c r="AI4">
        <v>5.9686000000000003</v>
      </c>
      <c r="AJ4" s="173">
        <v>15.184100000000001</v>
      </c>
    </row>
    <row r="5" spans="1:36" x14ac:dyDescent="0.25">
      <c r="A5" s="24" t="s">
        <v>67</v>
      </c>
      <c r="B5" s="35"/>
      <c r="H5" s="9"/>
      <c r="J5" s="19">
        <v>36.801299999999998</v>
      </c>
      <c r="K5" s="19">
        <v>7.6681999999999997</v>
      </c>
      <c r="L5" s="19">
        <v>9.2276000000000007</v>
      </c>
      <c r="M5" s="19">
        <v>28.625</v>
      </c>
      <c r="N5" s="141">
        <v>5.9930000000000003</v>
      </c>
      <c r="O5" s="19">
        <v>87.270600000000002</v>
      </c>
      <c r="P5" s="19">
        <v>15.9048</v>
      </c>
      <c r="Q5" s="9"/>
      <c r="V5" s="2">
        <v>1.4237071720000001</v>
      </c>
      <c r="W5" s="2">
        <v>1.6969328020000001</v>
      </c>
      <c r="X5" s="2">
        <v>0.85469479800000003</v>
      </c>
      <c r="Y5" s="2">
        <v>0.63283728800000005</v>
      </c>
      <c r="Z5">
        <v>-19.19113952</v>
      </c>
      <c r="AA5" s="152">
        <v>25.957512600000001</v>
      </c>
      <c r="AB5">
        <v>21.621700000000001</v>
      </c>
      <c r="AC5">
        <v>7.3845999999999998</v>
      </c>
      <c r="AD5">
        <v>2.9567999999999999</v>
      </c>
      <c r="AE5">
        <v>3.9272</v>
      </c>
      <c r="AF5">
        <v>2.0823999999999998</v>
      </c>
      <c r="AG5" s="140">
        <v>8.0029000000000003</v>
      </c>
      <c r="AH5">
        <v>3.6739999999999999</v>
      </c>
      <c r="AI5">
        <v>2.6543999999999999</v>
      </c>
      <c r="AJ5" s="173">
        <v>8.5469000000000008</v>
      </c>
    </row>
    <row r="6" spans="1:36" ht="15.75" thickBot="1" x14ac:dyDescent="0.3">
      <c r="A6" s="25" t="s">
        <v>68</v>
      </c>
      <c r="B6" s="36"/>
      <c r="C6" s="6">
        <f>(C4-C2)/C2*100</f>
        <v>40.242485842892393</v>
      </c>
      <c r="D6" s="6">
        <f>(D4-D2)/D2*100</f>
        <v>46.110303442729453</v>
      </c>
      <c r="E6" s="6">
        <f>(E4-E2)/E2*100</f>
        <v>150.69203017382748</v>
      </c>
      <c r="F6" s="6">
        <f>(F4-F2)/F2*100</f>
        <v>121.57226342998426</v>
      </c>
      <c r="G6" s="6"/>
      <c r="H6" s="10"/>
      <c r="I6" s="6">
        <f t="shared" ref="I6:Q6" si="0">(I4-I2)/I2*100</f>
        <v>71.688214422797884</v>
      </c>
      <c r="J6" s="6">
        <f t="shared" si="0"/>
        <v>179.21065695846431</v>
      </c>
      <c r="K6" s="6">
        <f t="shared" si="0"/>
        <v>-28.632617433315737</v>
      </c>
      <c r="L6" s="6">
        <f t="shared" si="0"/>
        <v>-5.3968537918851665</v>
      </c>
      <c r="M6" s="6">
        <f t="shared" si="0"/>
        <v>364.71442229382814</v>
      </c>
      <c r="N6" s="142">
        <f t="shared" si="0"/>
        <v>-30.303875811688314</v>
      </c>
      <c r="O6" s="6">
        <f t="shared" si="0"/>
        <v>324.09719749758403</v>
      </c>
      <c r="P6" s="6">
        <f t="shared" si="0"/>
        <v>-38.797374038422802</v>
      </c>
      <c r="Q6" s="10">
        <f t="shared" si="0"/>
        <v>150.68546165350403</v>
      </c>
      <c r="V6" s="2">
        <v>2.6955561619999999</v>
      </c>
      <c r="W6" s="2">
        <v>2.9691879669999999</v>
      </c>
      <c r="X6" s="2">
        <v>1.1784612219999999</v>
      </c>
      <c r="Y6" s="2">
        <v>1.186772511</v>
      </c>
      <c r="Z6" s="2">
        <v>-10.151218829999999</v>
      </c>
      <c r="AA6" s="11">
        <v>-0.70526627099999994</v>
      </c>
      <c r="AB6">
        <v>50.834400000000002</v>
      </c>
      <c r="AC6">
        <v>23.878799999999998</v>
      </c>
      <c r="AD6">
        <v>9.2840000000000007</v>
      </c>
      <c r="AE6">
        <v>5.8598999999999997</v>
      </c>
      <c r="AF6">
        <v>7.5627000000000004</v>
      </c>
      <c r="AG6" s="140">
        <v>6.9852999999999996</v>
      </c>
      <c r="AH6">
        <v>7.8143000000000002</v>
      </c>
      <c r="AI6">
        <v>4.0533999999999999</v>
      </c>
      <c r="AJ6" s="173">
        <v>11.784599999999999</v>
      </c>
    </row>
    <row r="7" spans="1:36" x14ac:dyDescent="0.25">
      <c r="A7" s="22" t="s">
        <v>34</v>
      </c>
      <c r="B7" s="35"/>
      <c r="C7" s="19">
        <v>2.1032999999999999</v>
      </c>
      <c r="D7" s="19">
        <v>1.804</v>
      </c>
      <c r="E7" s="19">
        <v>1.5184</v>
      </c>
      <c r="F7" s="19">
        <v>1.3474999999999999</v>
      </c>
      <c r="G7" s="19">
        <v>14.228199999999999</v>
      </c>
      <c r="H7" s="37">
        <v>11.256500000000001</v>
      </c>
      <c r="I7">
        <v>39.887700000000002</v>
      </c>
      <c r="J7">
        <v>18.8552</v>
      </c>
      <c r="K7">
        <v>2.3323</v>
      </c>
      <c r="L7">
        <v>2.2686000000000002</v>
      </c>
      <c r="M7">
        <v>7.1657999999999999</v>
      </c>
      <c r="N7" s="140">
        <v>6.2732999999999999</v>
      </c>
      <c r="O7">
        <v>7.5063000000000004</v>
      </c>
      <c r="P7">
        <v>5.9686000000000003</v>
      </c>
      <c r="Q7" s="9">
        <v>15.184100000000001</v>
      </c>
      <c r="V7" s="2">
        <v>1.543248414</v>
      </c>
      <c r="W7" s="2">
        <v>3.7746567080000002</v>
      </c>
      <c r="X7" s="2">
        <v>1.899111354</v>
      </c>
      <c r="Y7" s="2">
        <v>1.868808161</v>
      </c>
      <c r="Z7" s="169">
        <v>-144.59164659999999</v>
      </c>
      <c r="AA7" s="11">
        <v>1.59565117</v>
      </c>
      <c r="AB7">
        <v>40.043599999999998</v>
      </c>
      <c r="AC7" s="169"/>
      <c r="AD7">
        <v>6.3102</v>
      </c>
      <c r="AE7" s="169"/>
      <c r="AF7">
        <v>9.2640999999999991</v>
      </c>
      <c r="AG7" s="140">
        <v>14.100899999999999</v>
      </c>
      <c r="AH7">
        <v>11.356199999999999</v>
      </c>
      <c r="AI7">
        <v>7.3318000000000003</v>
      </c>
      <c r="AJ7" s="173">
        <v>18.991099999999999</v>
      </c>
    </row>
    <row r="8" spans="1:36" x14ac:dyDescent="0.25">
      <c r="A8" s="23" t="s">
        <v>66</v>
      </c>
      <c r="B8" s="35"/>
      <c r="H8" s="9"/>
      <c r="J8" s="19">
        <v>47.270600000000002</v>
      </c>
      <c r="K8" s="19">
        <v>5.8472</v>
      </c>
      <c r="L8" s="19">
        <v>5.6874000000000002</v>
      </c>
      <c r="M8" s="19">
        <v>17.965</v>
      </c>
      <c r="N8" s="141">
        <v>15.7273</v>
      </c>
      <c r="O8" s="19">
        <v>49.435099999999998</v>
      </c>
      <c r="P8" s="19">
        <v>39.308500000000002</v>
      </c>
      <c r="Q8" s="9"/>
      <c r="V8" s="2">
        <v>3.3787819849999998</v>
      </c>
      <c r="W8" s="2">
        <v>3.1739161550000001</v>
      </c>
      <c r="X8" s="2">
        <v>1.590163811</v>
      </c>
      <c r="Y8" s="2">
        <v>1.535696054</v>
      </c>
      <c r="Z8" s="2">
        <v>6.063304198</v>
      </c>
      <c r="AA8" s="11">
        <v>3.4252921889999999</v>
      </c>
      <c r="AB8">
        <v>56.569899999999997</v>
      </c>
      <c r="AC8">
        <v>22.7821</v>
      </c>
      <c r="AD8">
        <v>7.6506999999999996</v>
      </c>
      <c r="AE8">
        <v>8.4052000000000007</v>
      </c>
      <c r="AF8">
        <v>12.4755</v>
      </c>
      <c r="AG8" s="140">
        <v>3.2078000000000002</v>
      </c>
      <c r="AH8">
        <v>11.9148</v>
      </c>
      <c r="AI8">
        <v>3.4422000000000001</v>
      </c>
      <c r="AJ8" s="173">
        <v>15.9016</v>
      </c>
    </row>
    <row r="9" spans="1:36" x14ac:dyDescent="0.25">
      <c r="A9" s="22" t="s">
        <v>21</v>
      </c>
      <c r="B9" s="35"/>
      <c r="C9" s="19">
        <v>2.8239000000000001</v>
      </c>
      <c r="D9" s="19">
        <v>1.7667999999999999</v>
      </c>
      <c r="E9" s="19">
        <v>1.9065000000000001</v>
      </c>
      <c r="F9" s="19">
        <v>1.6540999999999999</v>
      </c>
      <c r="G9">
        <v>37.4328</v>
      </c>
      <c r="H9" s="37">
        <v>13.2384</v>
      </c>
      <c r="I9">
        <v>41.942100000000003</v>
      </c>
      <c r="J9">
        <v>13.703099999999999</v>
      </c>
      <c r="K9">
        <v>2.8679000000000001</v>
      </c>
      <c r="L9">
        <v>2.5158</v>
      </c>
      <c r="M9">
        <v>5.0914999999999999</v>
      </c>
      <c r="N9" s="140">
        <v>7.1932</v>
      </c>
      <c r="O9">
        <v>11.0374</v>
      </c>
      <c r="P9">
        <v>5.5031999999999996</v>
      </c>
      <c r="Q9" s="9">
        <v>19.064499999999999</v>
      </c>
      <c r="V9" s="2">
        <v>2.9470072319999998</v>
      </c>
      <c r="W9" s="2">
        <v>2.076893305</v>
      </c>
      <c r="X9" s="2">
        <v>0.75991413399999996</v>
      </c>
      <c r="Y9" s="2">
        <v>0.53377195399999999</v>
      </c>
      <c r="Z9" s="134">
        <v>29.52534073</v>
      </c>
      <c r="AA9" s="152">
        <v>29.758912200000001</v>
      </c>
      <c r="AB9">
        <v>50.6462</v>
      </c>
      <c r="AC9">
        <v>21.176200000000001</v>
      </c>
      <c r="AD9">
        <v>4.3320999999999996</v>
      </c>
      <c r="AE9">
        <v>1.9435</v>
      </c>
      <c r="AF9">
        <v>7.8089000000000004</v>
      </c>
      <c r="AG9" s="140">
        <v>6.6844000000000001</v>
      </c>
      <c r="AH9">
        <v>2.8809</v>
      </c>
      <c r="AI9">
        <v>2.4567999999999999</v>
      </c>
      <c r="AJ9" s="173">
        <v>7.5991</v>
      </c>
    </row>
    <row r="10" spans="1:36" x14ac:dyDescent="0.25">
      <c r="A10" s="24" t="s">
        <v>67</v>
      </c>
      <c r="B10" s="35"/>
      <c r="H10" s="9"/>
      <c r="J10" s="19">
        <v>32.671399999999998</v>
      </c>
      <c r="K10" s="19">
        <v>6.8376000000000001</v>
      </c>
      <c r="L10" s="19">
        <v>5.9983000000000004</v>
      </c>
      <c r="M10" s="19">
        <v>12.1394</v>
      </c>
      <c r="N10" s="141">
        <v>17.150300000000001</v>
      </c>
      <c r="O10" s="19">
        <v>57.895200000000003</v>
      </c>
      <c r="P10" s="19">
        <v>28.866399999999999</v>
      </c>
      <c r="Q10" s="9"/>
      <c r="V10" s="2">
        <v>2.8937806739999998</v>
      </c>
      <c r="W10" s="2">
        <v>2.7358115019999998</v>
      </c>
      <c r="X10" s="2">
        <v>1.16745012</v>
      </c>
      <c r="Y10" s="2">
        <v>1.1887051959999999</v>
      </c>
      <c r="Z10" s="2">
        <v>5.4589200179999997</v>
      </c>
      <c r="AA10" s="11">
        <v>-1.8206410289999999</v>
      </c>
      <c r="AB10">
        <v>43.6738</v>
      </c>
      <c r="AC10">
        <v>14.736000000000001</v>
      </c>
      <c r="AD10">
        <v>8.0886999999999993</v>
      </c>
      <c r="AE10">
        <v>7.2725999999999997</v>
      </c>
      <c r="AF10">
        <v>3.7783000000000002</v>
      </c>
      <c r="AG10" s="140">
        <v>8.2185000000000006</v>
      </c>
      <c r="AH10">
        <v>1.8251999999999999</v>
      </c>
      <c r="AI10">
        <v>10.0618</v>
      </c>
      <c r="AJ10" s="173">
        <v>11.6745</v>
      </c>
    </row>
    <row r="11" spans="1:36" ht="15.75" thickBot="1" x14ac:dyDescent="0.3">
      <c r="A11" s="25" t="s">
        <v>68</v>
      </c>
      <c r="B11" s="36"/>
      <c r="C11" s="6">
        <f>(C9-C7)/C7*100</f>
        <v>34.260447867636579</v>
      </c>
      <c r="D11" s="6">
        <f>(D9-D7)/D7*100</f>
        <v>-2.062084257206215</v>
      </c>
      <c r="E11" s="6">
        <f>(E9-E7)/E7*100</f>
        <v>25.559799789251851</v>
      </c>
      <c r="F11" s="6">
        <f>(F9-F7)/F7*100</f>
        <v>22.753246753246753</v>
      </c>
      <c r="G11" s="6"/>
      <c r="H11" s="10"/>
      <c r="I11" s="6">
        <f t="shared" ref="I11:Q11" si="1">(I9-I7)/I7*100</f>
        <v>5.1504599162147748</v>
      </c>
      <c r="J11" s="6">
        <f t="shared" si="1"/>
        <v>-27.324557681700547</v>
      </c>
      <c r="K11" s="6">
        <f t="shared" si="1"/>
        <v>22.964455687518761</v>
      </c>
      <c r="L11" s="6">
        <f t="shared" si="1"/>
        <v>10.896588204178782</v>
      </c>
      <c r="M11" s="6">
        <f t="shared" si="1"/>
        <v>-28.947221524463423</v>
      </c>
      <c r="N11" s="142">
        <f t="shared" si="1"/>
        <v>14.66373360113497</v>
      </c>
      <c r="O11" s="6">
        <f t="shared" si="1"/>
        <v>47.041818206040247</v>
      </c>
      <c r="P11" s="6">
        <f t="shared" si="1"/>
        <v>-7.7974734443588227</v>
      </c>
      <c r="Q11" s="10">
        <f t="shared" si="1"/>
        <v>25.555679954689431</v>
      </c>
    </row>
    <row r="12" spans="1:36" x14ac:dyDescent="0.25">
      <c r="A12" s="22" t="s">
        <v>37</v>
      </c>
      <c r="B12" s="49"/>
      <c r="C12" s="2">
        <v>1.4237071720000001</v>
      </c>
      <c r="D12" s="2">
        <v>1.6969328020000001</v>
      </c>
      <c r="E12" s="2">
        <v>0.85469479800000003</v>
      </c>
      <c r="F12" s="2">
        <v>0.63283728800000005</v>
      </c>
      <c r="G12">
        <v>-19.19113952</v>
      </c>
      <c r="H12" s="152">
        <v>25.957512600000001</v>
      </c>
      <c r="I12">
        <v>21.621700000000001</v>
      </c>
      <c r="J12">
        <v>7.3845999999999998</v>
      </c>
      <c r="K12">
        <v>2.9567999999999999</v>
      </c>
      <c r="L12">
        <v>3.9272</v>
      </c>
      <c r="M12">
        <v>2.0823999999999998</v>
      </c>
      <c r="N12" s="140">
        <v>8.0029000000000003</v>
      </c>
      <c r="O12">
        <v>3.6739999999999999</v>
      </c>
      <c r="P12">
        <v>2.6543999999999999</v>
      </c>
      <c r="Q12" s="9">
        <v>8.5469000000000008</v>
      </c>
    </row>
    <row r="13" spans="1:36" x14ac:dyDescent="0.25">
      <c r="A13" s="23" t="s">
        <v>66</v>
      </c>
      <c r="B13" s="35"/>
      <c r="C13" s="2"/>
      <c r="D13" s="2"/>
      <c r="E13" s="2"/>
      <c r="F13" s="2"/>
      <c r="G13" s="2"/>
      <c r="H13" s="11"/>
      <c r="J13">
        <f>J12/I12*100</f>
        <v>34.153651193014426</v>
      </c>
      <c r="K13">
        <v>13.675369283666402</v>
      </c>
      <c r="L13">
        <v>18.163327511036833</v>
      </c>
      <c r="M13">
        <v>9.6310173593393742</v>
      </c>
      <c r="N13" s="140">
        <v>37.013072993947368</v>
      </c>
      <c r="O13">
        <v>42.985833625901314</v>
      </c>
      <c r="P13">
        <v>31.056653772588749</v>
      </c>
      <c r="Q13" s="9"/>
    </row>
    <row r="14" spans="1:36" x14ac:dyDescent="0.25">
      <c r="A14" s="22" t="s">
        <v>23</v>
      </c>
      <c r="B14" s="35"/>
      <c r="C14" s="2">
        <v>1.692338879</v>
      </c>
      <c r="D14" s="2">
        <v>1.847948715</v>
      </c>
      <c r="E14" s="2">
        <v>1.184811338</v>
      </c>
      <c r="F14" s="2">
        <v>1.114279969</v>
      </c>
      <c r="G14" s="2">
        <v>-9.1949572259999997</v>
      </c>
      <c r="H14" s="11">
        <v>5.9529619790000003</v>
      </c>
      <c r="I14">
        <v>27.9682</v>
      </c>
      <c r="J14">
        <v>11.0448</v>
      </c>
      <c r="K14">
        <v>3.1099000000000001</v>
      </c>
      <c r="L14">
        <v>2.9817999999999998</v>
      </c>
      <c r="M14">
        <v>3.6703000000000001</v>
      </c>
      <c r="N14" s="140">
        <v>8.7174999999999994</v>
      </c>
      <c r="O14">
        <v>9.6275999999999993</v>
      </c>
      <c r="P14">
        <v>1.5152000000000001</v>
      </c>
      <c r="Q14" s="9">
        <v>11.848100000000001</v>
      </c>
      <c r="U14" t="s">
        <v>238</v>
      </c>
      <c r="V14" s="19">
        <v>5.7950999999999997</v>
      </c>
      <c r="W14" s="19">
        <v>4.7236000000000002</v>
      </c>
      <c r="X14" s="19">
        <v>3.8218000000000001</v>
      </c>
      <c r="Y14" s="19">
        <v>3.9430999999999998</v>
      </c>
      <c r="Z14">
        <v>18.489000000000001</v>
      </c>
      <c r="AA14" s="37">
        <v>-3.1753999999999998</v>
      </c>
      <c r="AB14">
        <v>91.696100000000001</v>
      </c>
      <c r="AC14">
        <v>33.745399999999997</v>
      </c>
      <c r="AD14">
        <v>7.0313999999999997</v>
      </c>
      <c r="AE14">
        <v>8.4613999999999994</v>
      </c>
      <c r="AF14">
        <v>26.248000000000001</v>
      </c>
      <c r="AG14" s="140">
        <v>5.4954000000000001</v>
      </c>
      <c r="AH14">
        <v>33.352699999999999</v>
      </c>
      <c r="AI14">
        <v>6.0784000000000002</v>
      </c>
      <c r="AJ14" s="173">
        <v>38.217500000000001</v>
      </c>
    </row>
    <row r="15" spans="1:36" x14ac:dyDescent="0.25">
      <c r="A15" s="24" t="s">
        <v>67</v>
      </c>
      <c r="B15" s="35"/>
      <c r="C15" s="2"/>
      <c r="D15" s="2"/>
      <c r="E15" s="2"/>
      <c r="F15" s="2"/>
      <c r="G15" s="2"/>
      <c r="H15" s="11"/>
      <c r="J15">
        <f>J14/I14*100</f>
        <v>39.490564283722229</v>
      </c>
      <c r="K15">
        <v>11.119508749229947</v>
      </c>
      <c r="L15">
        <v>10.661491700606984</v>
      </c>
      <c r="M15">
        <v>13.123009968688701</v>
      </c>
      <c r="N15" s="140">
        <v>31.1691897310276</v>
      </c>
      <c r="O15">
        <v>81.258841157822999</v>
      </c>
      <c r="P15">
        <v>12.78819686294425</v>
      </c>
      <c r="Q15" s="9"/>
      <c r="V15" s="19">
        <v>2.8239000000000001</v>
      </c>
      <c r="W15" s="19">
        <v>1.7667999999999999</v>
      </c>
      <c r="X15" s="19">
        <v>1.9065000000000001</v>
      </c>
      <c r="Y15" s="19">
        <v>1.6540999999999999</v>
      </c>
      <c r="Z15">
        <v>37.4328</v>
      </c>
      <c r="AA15" s="37">
        <v>13.2384</v>
      </c>
      <c r="AB15">
        <v>41.942100000000003</v>
      </c>
      <c r="AC15">
        <v>13.703099999999999</v>
      </c>
      <c r="AD15">
        <v>2.8679000000000001</v>
      </c>
      <c r="AE15">
        <v>2.5158</v>
      </c>
      <c r="AF15">
        <v>5.0914999999999999</v>
      </c>
      <c r="AG15" s="140">
        <v>7.1932</v>
      </c>
      <c r="AH15">
        <v>11.0374</v>
      </c>
      <c r="AI15">
        <v>5.5031999999999996</v>
      </c>
      <c r="AJ15" s="173">
        <v>19.064499999999999</v>
      </c>
    </row>
    <row r="16" spans="1:36" ht="15.75" thickBot="1" x14ac:dyDescent="0.3">
      <c r="A16" s="25" t="s">
        <v>68</v>
      </c>
      <c r="B16" s="36"/>
      <c r="C16" s="6">
        <f>(C14-C12)/C12*100</f>
        <v>18.868466232605304</v>
      </c>
      <c r="D16" s="6">
        <f>(D14-D12)/D12*100</f>
        <v>8.899345502780843</v>
      </c>
      <c r="E16" s="6">
        <f>(E14-E12)/E12*100</f>
        <v>38.623908882150474</v>
      </c>
      <c r="F16" s="6">
        <f>(F14-F12)/F12*100</f>
        <v>76.07685105306247</v>
      </c>
      <c r="G16" s="6"/>
      <c r="H16" s="10"/>
      <c r="I16" s="6">
        <f t="shared" ref="I16:Q16" si="2">(I14-I12)/I12*100</f>
        <v>29.352456097346639</v>
      </c>
      <c r="J16" s="6">
        <f t="shared" si="2"/>
        <v>49.565311594399162</v>
      </c>
      <c r="K16" s="6">
        <f t="shared" si="2"/>
        <v>5.1778950216450301</v>
      </c>
      <c r="L16" s="6">
        <f t="shared" si="2"/>
        <v>-24.073130983907117</v>
      </c>
      <c r="M16" s="6">
        <f t="shared" si="2"/>
        <v>76.253361505954686</v>
      </c>
      <c r="N16" s="142">
        <f t="shared" si="2"/>
        <v>8.9292631421109707</v>
      </c>
      <c r="O16" s="6">
        <f t="shared" si="2"/>
        <v>162.04681545998912</v>
      </c>
      <c r="P16" s="6">
        <f t="shared" si="2"/>
        <v>-42.917420132610005</v>
      </c>
      <c r="Q16" s="10">
        <f t="shared" si="2"/>
        <v>38.624530531537744</v>
      </c>
      <c r="V16" s="2">
        <v>1.692338879</v>
      </c>
      <c r="W16" s="2">
        <v>1.847948715</v>
      </c>
      <c r="X16" s="2">
        <v>1.184811338</v>
      </c>
      <c r="Y16" s="2">
        <v>1.114279969</v>
      </c>
      <c r="Z16" s="2">
        <v>-9.1949572259999997</v>
      </c>
      <c r="AA16" s="11">
        <v>5.9529619790000003</v>
      </c>
      <c r="AB16">
        <v>27.9682</v>
      </c>
      <c r="AC16">
        <v>11.0448</v>
      </c>
      <c r="AD16">
        <v>3.1099000000000001</v>
      </c>
      <c r="AE16">
        <v>2.9817999999999998</v>
      </c>
      <c r="AF16">
        <v>3.6703000000000001</v>
      </c>
      <c r="AG16" s="140">
        <v>8.7174999999999994</v>
      </c>
      <c r="AH16">
        <v>9.6275999999999993</v>
      </c>
      <c r="AI16">
        <v>1.5152000000000001</v>
      </c>
      <c r="AJ16" s="173">
        <v>11.848100000000001</v>
      </c>
    </row>
    <row r="17" spans="1:36" x14ac:dyDescent="0.25">
      <c r="A17" s="22" t="s">
        <v>38</v>
      </c>
      <c r="B17" s="35"/>
      <c r="C17" s="2">
        <v>2.6955561619999999</v>
      </c>
      <c r="D17" s="2">
        <v>2.9691879669999999</v>
      </c>
      <c r="E17" s="2">
        <v>1.1784612219999999</v>
      </c>
      <c r="F17" s="2">
        <v>1.186772511</v>
      </c>
      <c r="G17" s="2">
        <v>-10.151218829999999</v>
      </c>
      <c r="H17" s="11">
        <v>-0.70526627099999994</v>
      </c>
      <c r="I17">
        <v>50.834400000000002</v>
      </c>
      <c r="J17">
        <v>23.878799999999998</v>
      </c>
      <c r="K17">
        <v>9.2840000000000007</v>
      </c>
      <c r="L17">
        <v>5.8598999999999997</v>
      </c>
      <c r="M17">
        <v>7.5627000000000004</v>
      </c>
      <c r="N17" s="140">
        <v>6.9852999999999996</v>
      </c>
      <c r="O17">
        <v>7.8143000000000002</v>
      </c>
      <c r="P17">
        <v>4.0533999999999999</v>
      </c>
      <c r="Q17" s="9">
        <v>11.784599999999999</v>
      </c>
      <c r="V17" s="2">
        <v>3.9573060139999998</v>
      </c>
      <c r="W17" s="2">
        <v>3.9165337299999998</v>
      </c>
      <c r="X17" s="2">
        <v>2.4048200369999999</v>
      </c>
      <c r="Y17" s="2">
        <v>2.2458320220000001</v>
      </c>
      <c r="Z17" s="2">
        <v>1.030304042</v>
      </c>
      <c r="AA17" s="11">
        <v>6.6112229720000002</v>
      </c>
      <c r="AB17">
        <v>56.9587</v>
      </c>
      <c r="AC17">
        <v>17.3857</v>
      </c>
      <c r="AD17">
        <v>10.5329</v>
      </c>
      <c r="AE17">
        <v>5.7919999999999998</v>
      </c>
      <c r="AF17">
        <v>15.0101</v>
      </c>
      <c r="AG17" s="140">
        <v>7.8304</v>
      </c>
      <c r="AH17">
        <v>18.925799999999999</v>
      </c>
      <c r="AI17">
        <v>3.5325000000000002</v>
      </c>
      <c r="AJ17" s="173">
        <v>24.048200000000001</v>
      </c>
    </row>
    <row r="18" spans="1:36" x14ac:dyDescent="0.25">
      <c r="A18" s="23" t="s">
        <v>66</v>
      </c>
      <c r="B18" s="35"/>
      <c r="C18" s="2"/>
      <c r="D18" s="2"/>
      <c r="E18" s="2"/>
      <c r="F18" s="2"/>
      <c r="G18" s="2"/>
      <c r="H18" s="11"/>
      <c r="J18">
        <f>J17/I17*100</f>
        <v>46.973702846891072</v>
      </c>
      <c r="K18">
        <v>18.2633011</v>
      </c>
      <c r="L18">
        <v>11.527392409999999</v>
      </c>
      <c r="M18">
        <v>14.87711461</v>
      </c>
      <c r="N18" s="140">
        <v>13.741221120000001</v>
      </c>
      <c r="O18">
        <v>66.30956243</v>
      </c>
      <c r="P18">
        <v>34.395703849999997</v>
      </c>
      <c r="Q18" s="9"/>
      <c r="V18" s="2">
        <v>1.588476623</v>
      </c>
      <c r="W18" s="2">
        <v>3.8810729730000002</v>
      </c>
      <c r="X18" s="2">
        <v>2.7777395999999999</v>
      </c>
      <c r="Y18" s="2">
        <v>2.6329966589999998</v>
      </c>
      <c r="Z18" s="169">
        <v>-144.326729</v>
      </c>
      <c r="AA18" s="11">
        <v>5.2108174800000002</v>
      </c>
      <c r="AB18">
        <v>40.495899999999999</v>
      </c>
      <c r="AC18" s="169"/>
      <c r="AD18">
        <v>5.5080999999999998</v>
      </c>
      <c r="AE18" s="169"/>
      <c r="AF18">
        <v>16.277100000000001</v>
      </c>
      <c r="AG18" s="140">
        <v>8.9541000000000004</v>
      </c>
      <c r="AH18">
        <v>20.107299999999999</v>
      </c>
      <c r="AI18">
        <v>6.2226999999999997</v>
      </c>
      <c r="AJ18" s="173">
        <v>27.7774</v>
      </c>
    </row>
    <row r="19" spans="1:36" x14ac:dyDescent="0.25">
      <c r="A19" s="22" t="s">
        <v>24</v>
      </c>
      <c r="B19" s="35"/>
      <c r="C19" s="2">
        <v>3.9573060139999998</v>
      </c>
      <c r="D19" s="2">
        <v>3.9165337299999998</v>
      </c>
      <c r="E19" s="2">
        <v>2.4048200369999999</v>
      </c>
      <c r="F19" s="2">
        <v>2.2458320220000001</v>
      </c>
      <c r="G19" s="2">
        <v>1.030304042</v>
      </c>
      <c r="H19" s="11">
        <v>6.6112229720000002</v>
      </c>
      <c r="I19">
        <v>56.9587</v>
      </c>
      <c r="J19">
        <v>17.3857</v>
      </c>
      <c r="K19">
        <v>10.5329</v>
      </c>
      <c r="L19">
        <v>5.7919999999999998</v>
      </c>
      <c r="M19">
        <v>15.0101</v>
      </c>
      <c r="N19" s="140">
        <v>7.8304</v>
      </c>
      <c r="O19">
        <v>18.925799999999999</v>
      </c>
      <c r="P19">
        <v>3.5325000000000002</v>
      </c>
      <c r="Q19" s="9">
        <v>24.048200000000001</v>
      </c>
      <c r="V19" s="2">
        <v>4.8626217709999997</v>
      </c>
      <c r="W19" s="2">
        <v>2.9456465729999999</v>
      </c>
      <c r="X19" s="2">
        <v>2.8317274270000001</v>
      </c>
      <c r="Y19" s="2">
        <v>2.428267822</v>
      </c>
      <c r="Z19" s="134">
        <v>39.422667199999999</v>
      </c>
      <c r="AA19" s="11">
        <v>14.247826290000001</v>
      </c>
      <c r="AB19">
        <v>75.980800000000002</v>
      </c>
      <c r="AC19">
        <v>27.354600000000001</v>
      </c>
      <c r="AD19">
        <v>6.8628</v>
      </c>
      <c r="AE19">
        <v>7.0606</v>
      </c>
      <c r="AF19">
        <v>13.684699999999999</v>
      </c>
      <c r="AG19" s="140">
        <v>1.8483000000000001</v>
      </c>
      <c r="AH19">
        <v>18.031300000000002</v>
      </c>
      <c r="AI19">
        <v>6.2512999999999996</v>
      </c>
      <c r="AJ19" s="173">
        <v>28.317299999999999</v>
      </c>
    </row>
    <row r="20" spans="1:36" x14ac:dyDescent="0.25">
      <c r="A20" s="24" t="s">
        <v>67</v>
      </c>
      <c r="B20" s="35"/>
      <c r="C20" s="2"/>
      <c r="D20" s="2"/>
      <c r="E20" s="2"/>
      <c r="F20" s="2"/>
      <c r="G20" s="2"/>
      <c r="H20" s="11"/>
      <c r="J20">
        <f>J19/I19*100</f>
        <v>30.523344107221551</v>
      </c>
      <c r="K20">
        <v>18.49209402</v>
      </c>
      <c r="L20">
        <v>10.16869477</v>
      </c>
      <c r="M20">
        <v>26.352590240000001</v>
      </c>
      <c r="N20" s="140">
        <v>13.7475179</v>
      </c>
      <c r="O20">
        <v>78.699521540000006</v>
      </c>
      <c r="P20">
        <v>14.689255490000001</v>
      </c>
      <c r="Q20" s="9"/>
      <c r="V20" s="19">
        <v>2.6747000000000001</v>
      </c>
      <c r="W20" s="19">
        <v>1.6099000000000001</v>
      </c>
      <c r="X20" s="19">
        <v>1.0736000000000001</v>
      </c>
      <c r="Y20" s="19">
        <v>0.91579999999999995</v>
      </c>
      <c r="Z20" s="134">
        <v>39.808500000000002</v>
      </c>
      <c r="AA20" s="173">
        <v>14.697100000000001</v>
      </c>
      <c r="AB20">
        <v>41.762999999999998</v>
      </c>
      <c r="AC20">
        <v>15.0159</v>
      </c>
      <c r="AD20">
        <v>2.8714</v>
      </c>
      <c r="AE20">
        <v>1.4515</v>
      </c>
      <c r="AF20">
        <v>6.1300999999999997</v>
      </c>
      <c r="AG20" s="140">
        <v>5.6463999999999999</v>
      </c>
      <c r="AH20">
        <v>6.8697999999999997</v>
      </c>
      <c r="AI20">
        <v>2.2881</v>
      </c>
      <c r="AJ20" s="173">
        <v>10.735799999999999</v>
      </c>
    </row>
    <row r="21" spans="1:36" ht="15.75" thickBot="1" x14ac:dyDescent="0.3">
      <c r="A21" s="25" t="s">
        <v>68</v>
      </c>
      <c r="B21" s="36"/>
      <c r="C21" s="6">
        <f>(C19-C17)/C17*100</f>
        <v>46.808516542420307</v>
      </c>
      <c r="D21" s="6">
        <f>(D19-D17)/D17*100</f>
        <v>31.905887182924854</v>
      </c>
      <c r="E21" s="6">
        <f>(E19-E17)/E17*100</f>
        <v>104.06441825202459</v>
      </c>
      <c r="F21" s="6">
        <f>(F19-F17)/F17*100</f>
        <v>89.238628396238624</v>
      </c>
      <c r="G21" s="6"/>
      <c r="H21" s="10"/>
      <c r="I21" s="6">
        <f t="shared" ref="I21:Q21" si="3">(I19-I17)/I17*100</f>
        <v>12.047550477629319</v>
      </c>
      <c r="J21" s="6">
        <f t="shared" si="3"/>
        <v>-27.191902440658655</v>
      </c>
      <c r="K21" s="6">
        <f t="shared" si="3"/>
        <v>13.452175786298998</v>
      </c>
      <c r="L21" s="6">
        <f t="shared" si="3"/>
        <v>-1.1587228450997431</v>
      </c>
      <c r="M21" s="6">
        <f t="shared" si="3"/>
        <v>98.475412220503244</v>
      </c>
      <c r="N21" s="142">
        <f t="shared" si="3"/>
        <v>12.098263496199166</v>
      </c>
      <c r="O21" s="6">
        <f t="shared" si="3"/>
        <v>142.19443840139229</v>
      </c>
      <c r="P21" s="6">
        <f t="shared" si="3"/>
        <v>-12.850939951645527</v>
      </c>
      <c r="Q21" s="10">
        <f t="shared" si="3"/>
        <v>104.0646267162229</v>
      </c>
      <c r="V21" s="2">
        <v>4.0762532680000003</v>
      </c>
      <c r="W21" s="2">
        <v>3.3801328919999998</v>
      </c>
      <c r="X21" s="2">
        <v>2.2380065469999999</v>
      </c>
      <c r="Y21" s="2">
        <v>2.1528634699999998</v>
      </c>
      <c r="Z21">
        <v>17.077456420000001</v>
      </c>
      <c r="AA21" s="11">
        <v>3.8044159030000002</v>
      </c>
      <c r="AB21">
        <v>52.934800000000003</v>
      </c>
      <c r="AC21">
        <v>12.1723</v>
      </c>
      <c r="AD21">
        <v>6.6707000000000001</v>
      </c>
      <c r="AE21">
        <v>6.7941000000000003</v>
      </c>
      <c r="AF21">
        <v>9.3307000000000002</v>
      </c>
      <c r="AG21" s="140">
        <v>11.0059</v>
      </c>
      <c r="AH21">
        <v>10.246499999999999</v>
      </c>
      <c r="AI21">
        <v>11.2822</v>
      </c>
      <c r="AJ21" s="173">
        <v>22.380099999999999</v>
      </c>
    </row>
    <row r="22" spans="1:36" x14ac:dyDescent="0.25">
      <c r="A22" s="22" t="s">
        <v>39</v>
      </c>
      <c r="B22" s="220" t="s">
        <v>92</v>
      </c>
      <c r="C22" s="2">
        <v>1.543248414</v>
      </c>
      <c r="D22" s="2">
        <v>3.7746567080000002</v>
      </c>
      <c r="E22" s="2">
        <v>1.899111354</v>
      </c>
      <c r="F22" s="2">
        <v>1.868808161</v>
      </c>
      <c r="G22" s="1">
        <v>-144.59164659999999</v>
      </c>
      <c r="H22" s="11">
        <v>1.59565117</v>
      </c>
      <c r="I22">
        <v>40.043599999999998</v>
      </c>
      <c r="J22" s="1"/>
      <c r="K22">
        <v>6.3102</v>
      </c>
      <c r="L22" s="1"/>
      <c r="M22">
        <v>9.2640999999999991</v>
      </c>
      <c r="N22" s="140">
        <v>14.100899999999999</v>
      </c>
      <c r="O22">
        <v>11.356199999999999</v>
      </c>
      <c r="P22">
        <v>7.3318000000000003</v>
      </c>
      <c r="Q22" s="9">
        <v>18.991099999999999</v>
      </c>
    </row>
    <row r="23" spans="1:36" x14ac:dyDescent="0.25">
      <c r="A23" s="23" t="s">
        <v>66</v>
      </c>
      <c r="B23" s="221"/>
      <c r="C23" s="2"/>
      <c r="D23" s="2"/>
      <c r="E23" s="2"/>
      <c r="F23" s="2"/>
      <c r="G23" s="2"/>
      <c r="H23" s="11"/>
      <c r="K23">
        <v>15.758206240886736</v>
      </c>
      <c r="M23">
        <v>23.134989710360202</v>
      </c>
      <c r="N23" s="140">
        <v>35.213906840394444</v>
      </c>
      <c r="O23">
        <v>59.797613042645239</v>
      </c>
      <c r="P23">
        <v>38.606735787520272</v>
      </c>
      <c r="Q23" s="9"/>
    </row>
    <row r="24" spans="1:36" x14ac:dyDescent="0.25">
      <c r="A24" s="22" t="s">
        <v>25</v>
      </c>
      <c r="B24" s="221"/>
      <c r="C24" s="2">
        <v>1.588476623</v>
      </c>
      <c r="D24" s="2">
        <v>3.8810729730000002</v>
      </c>
      <c r="E24" s="2">
        <v>2.7777395999999999</v>
      </c>
      <c r="F24" s="2">
        <v>2.6329966589999998</v>
      </c>
      <c r="G24" s="1">
        <v>-144.326729</v>
      </c>
      <c r="H24" s="11">
        <v>5.2108174800000002</v>
      </c>
      <c r="I24">
        <v>40.495899999999999</v>
      </c>
      <c r="J24" s="1"/>
      <c r="K24">
        <v>5.5080999999999998</v>
      </c>
      <c r="L24" s="1"/>
      <c r="M24">
        <v>16.277100000000001</v>
      </c>
      <c r="N24" s="140">
        <v>8.9541000000000004</v>
      </c>
      <c r="O24">
        <v>20.107299999999999</v>
      </c>
      <c r="P24">
        <v>6.2226999999999997</v>
      </c>
      <c r="Q24" s="9">
        <v>27.7774</v>
      </c>
      <c r="U24" t="s">
        <v>239</v>
      </c>
      <c r="V24">
        <f>V3-V14</f>
        <v>-1.6628999999999996</v>
      </c>
      <c r="W24">
        <f t="shared" ref="W24:AJ24" si="4">W3-W14</f>
        <v>-1.4907000000000004</v>
      </c>
      <c r="X24">
        <f t="shared" si="4"/>
        <v>-2.2972999999999999</v>
      </c>
      <c r="Y24">
        <f t="shared" si="4"/>
        <v>-2.1635</v>
      </c>
      <c r="Z24">
        <f t="shared" si="4"/>
        <v>3.2740000000000009</v>
      </c>
      <c r="AA24">
        <f t="shared" si="4"/>
        <v>-13.556999999999999</v>
      </c>
      <c r="AB24">
        <f t="shared" si="4"/>
        <v>-38.287600000000005</v>
      </c>
      <c r="AC24">
        <f t="shared" si="4"/>
        <v>-21.659399999999998</v>
      </c>
      <c r="AD24">
        <f t="shared" si="4"/>
        <v>2.8209999999999997</v>
      </c>
      <c r="AE24">
        <f t="shared" si="4"/>
        <v>0.48270000000000124</v>
      </c>
      <c r="AF24">
        <f t="shared" si="4"/>
        <v>-20.599800000000002</v>
      </c>
      <c r="AG24">
        <f t="shared" si="4"/>
        <v>2.3894000000000002</v>
      </c>
      <c r="AH24">
        <f t="shared" si="4"/>
        <v>-25.488299999999999</v>
      </c>
      <c r="AI24">
        <f t="shared" si="4"/>
        <v>3.8531999999999993</v>
      </c>
      <c r="AJ24">
        <f t="shared" si="4"/>
        <v>-22.972300000000001</v>
      </c>
    </row>
    <row r="25" spans="1:36" x14ac:dyDescent="0.25">
      <c r="A25" s="24" t="s">
        <v>67</v>
      </c>
      <c r="B25" s="221"/>
      <c r="C25" s="2"/>
      <c r="D25" s="2"/>
      <c r="E25" s="2"/>
      <c r="F25" s="2"/>
      <c r="G25" s="2"/>
      <c r="H25" s="11"/>
      <c r="K25">
        <v>13.60171959</v>
      </c>
      <c r="M25">
        <v>40.194314259999999</v>
      </c>
      <c r="N25" s="140">
        <v>22.111224830000001</v>
      </c>
      <c r="O25">
        <v>72.387303779999996</v>
      </c>
      <c r="P25">
        <v>22.401878740000001</v>
      </c>
      <c r="Q25" s="9"/>
      <c r="V25">
        <f t="shared" ref="V25:AJ31" si="5">V4-V15</f>
        <v>-0.72060000000000013</v>
      </c>
      <c r="W25">
        <f t="shared" si="5"/>
        <v>3.7200000000000122E-2</v>
      </c>
      <c r="X25">
        <f t="shared" si="5"/>
        <v>-0.38810000000000011</v>
      </c>
      <c r="Y25">
        <f t="shared" si="5"/>
        <v>-0.30659999999999998</v>
      </c>
      <c r="Z25">
        <f t="shared" si="5"/>
        <v>-23.204599999999999</v>
      </c>
      <c r="AA25">
        <f t="shared" si="5"/>
        <v>-1.9818999999999996</v>
      </c>
      <c r="AB25">
        <f t="shared" si="5"/>
        <v>-2.0544000000000011</v>
      </c>
      <c r="AC25">
        <f t="shared" si="5"/>
        <v>5.1521000000000008</v>
      </c>
      <c r="AD25">
        <f t="shared" si="5"/>
        <v>-0.53560000000000008</v>
      </c>
      <c r="AE25">
        <f t="shared" si="5"/>
        <v>-0.24719999999999986</v>
      </c>
      <c r="AF25">
        <f t="shared" si="5"/>
        <v>2.0743</v>
      </c>
      <c r="AG25">
        <f t="shared" si="5"/>
        <v>-0.91990000000000016</v>
      </c>
      <c r="AH25">
        <f t="shared" si="5"/>
        <v>-3.5310999999999995</v>
      </c>
      <c r="AI25">
        <f t="shared" si="5"/>
        <v>0.4654000000000007</v>
      </c>
      <c r="AJ25">
        <f t="shared" si="5"/>
        <v>-3.8803999999999981</v>
      </c>
    </row>
    <row r="26" spans="1:36" ht="15.75" thickBot="1" x14ac:dyDescent="0.3">
      <c r="A26" s="25" t="s">
        <v>68</v>
      </c>
      <c r="B26" s="222"/>
      <c r="C26" s="6">
        <f>(C24-C22)/C22*100</f>
        <v>2.9307147565939449</v>
      </c>
      <c r="D26" s="6">
        <f>(D24-D22)/D22*100</f>
        <v>2.8192302832324216</v>
      </c>
      <c r="E26" s="6">
        <f>(E24-E22)/E22*100</f>
        <v>46.265230532658904</v>
      </c>
      <c r="F26" s="6">
        <f>(F24-F22)/F22*100</f>
        <v>40.891757321472852</v>
      </c>
      <c r="G26" s="6"/>
      <c r="H26" s="10"/>
      <c r="I26" s="6">
        <f>(I24-I22)/I22*100</f>
        <v>1.1295188244813179</v>
      </c>
      <c r="J26" s="6"/>
      <c r="K26" s="6">
        <f>(K24-K22)/K22*100</f>
        <v>-12.711166048619699</v>
      </c>
      <c r="L26" s="6"/>
      <c r="M26" s="6">
        <f>(M24-M22)/M22*100</f>
        <v>75.700823609417029</v>
      </c>
      <c r="N26" s="142">
        <f>(N24-N22)/N22*100</f>
        <v>-36.499797885241364</v>
      </c>
      <c r="O26" s="6">
        <f>(O24-O22)/O22*100</f>
        <v>77.060108134763382</v>
      </c>
      <c r="P26" s="6">
        <f>(P24-P22)/P22*100</f>
        <v>-15.127253880356811</v>
      </c>
      <c r="Q26" s="10">
        <f>(Q24-Q22)/Q22*100</f>
        <v>46.265355877226703</v>
      </c>
      <c r="V26">
        <f t="shared" si="5"/>
        <v>-0.26863170699999994</v>
      </c>
      <c r="W26">
        <f t="shared" si="5"/>
        <v>-0.15101591299999995</v>
      </c>
      <c r="X26">
        <f t="shared" si="5"/>
        <v>-0.33011654000000001</v>
      </c>
      <c r="Y26">
        <f t="shared" si="5"/>
        <v>-0.48144268099999998</v>
      </c>
      <c r="Z26">
        <f t="shared" si="5"/>
        <v>-9.9961822940000005</v>
      </c>
      <c r="AA26">
        <f t="shared" si="5"/>
        <v>20.004550621</v>
      </c>
      <c r="AB26">
        <f t="shared" si="5"/>
        <v>-6.3464999999999989</v>
      </c>
      <c r="AC26">
        <f t="shared" si="5"/>
        <v>-3.6602000000000006</v>
      </c>
      <c r="AD26">
        <f t="shared" si="5"/>
        <v>-0.15310000000000024</v>
      </c>
      <c r="AE26">
        <f t="shared" si="5"/>
        <v>0.94540000000000024</v>
      </c>
      <c r="AF26">
        <f t="shared" si="5"/>
        <v>-1.5879000000000003</v>
      </c>
      <c r="AG26">
        <f t="shared" si="5"/>
        <v>-0.71459999999999901</v>
      </c>
      <c r="AH26">
        <f t="shared" si="5"/>
        <v>-5.9535999999999998</v>
      </c>
      <c r="AI26">
        <f t="shared" si="5"/>
        <v>1.1391999999999998</v>
      </c>
      <c r="AJ26">
        <f t="shared" si="5"/>
        <v>-3.3011999999999997</v>
      </c>
    </row>
    <row r="27" spans="1:36" x14ac:dyDescent="0.25">
      <c r="A27" s="22" t="s">
        <v>40</v>
      </c>
      <c r="B27" s="35"/>
      <c r="C27" s="2">
        <v>3.3787819849999998</v>
      </c>
      <c r="D27" s="2">
        <v>3.1739161550000001</v>
      </c>
      <c r="E27" s="2">
        <v>1.590163811</v>
      </c>
      <c r="F27" s="2">
        <v>1.535696054</v>
      </c>
      <c r="G27" s="2">
        <v>6.063304198</v>
      </c>
      <c r="H27" s="11">
        <v>3.4252921889999999</v>
      </c>
      <c r="I27">
        <v>56.569899999999997</v>
      </c>
      <c r="J27">
        <v>22.7821</v>
      </c>
      <c r="K27">
        <v>7.6506999999999996</v>
      </c>
      <c r="L27">
        <v>8.4052000000000007</v>
      </c>
      <c r="M27">
        <v>12.4755</v>
      </c>
      <c r="N27" s="140">
        <v>3.2078000000000002</v>
      </c>
      <c r="O27">
        <v>11.9148</v>
      </c>
      <c r="P27">
        <v>3.4422000000000001</v>
      </c>
      <c r="Q27" s="9">
        <v>15.9016</v>
      </c>
      <c r="V27">
        <f t="shared" si="5"/>
        <v>-1.2617498519999999</v>
      </c>
      <c r="W27">
        <f t="shared" si="5"/>
        <v>-0.94734576299999995</v>
      </c>
      <c r="X27">
        <f t="shared" si="5"/>
        <v>-1.226358815</v>
      </c>
      <c r="Y27">
        <f t="shared" si="5"/>
        <v>-1.0590595110000001</v>
      </c>
      <c r="Z27">
        <f t="shared" si="5"/>
        <v>-11.181522871999999</v>
      </c>
      <c r="AA27">
        <f t="shared" si="5"/>
        <v>-7.3164892430000004</v>
      </c>
      <c r="AB27">
        <f t="shared" si="5"/>
        <v>-6.1242999999999981</v>
      </c>
      <c r="AC27">
        <f t="shared" si="5"/>
        <v>6.4930999999999983</v>
      </c>
      <c r="AD27">
        <f t="shared" si="5"/>
        <v>-1.248899999999999</v>
      </c>
      <c r="AE27">
        <f t="shared" si="5"/>
        <v>6.7899999999999849E-2</v>
      </c>
      <c r="AF27">
        <f t="shared" si="5"/>
        <v>-7.4473999999999991</v>
      </c>
      <c r="AG27">
        <f t="shared" si="5"/>
        <v>-0.84510000000000041</v>
      </c>
      <c r="AH27">
        <f t="shared" si="5"/>
        <v>-11.111499999999999</v>
      </c>
      <c r="AI27">
        <f t="shared" si="5"/>
        <v>0.5208999999999997</v>
      </c>
      <c r="AJ27">
        <f t="shared" si="5"/>
        <v>-12.263600000000002</v>
      </c>
    </row>
    <row r="28" spans="1:36" x14ac:dyDescent="0.25">
      <c r="A28" s="23" t="s">
        <v>66</v>
      </c>
      <c r="B28" s="35"/>
      <c r="C28" s="2"/>
      <c r="D28" s="2"/>
      <c r="E28" s="2"/>
      <c r="F28" s="2"/>
      <c r="G28" s="2"/>
      <c r="H28" s="11"/>
      <c r="J28">
        <f>J27/I27*100</f>
        <v>40.272477059354891</v>
      </c>
      <c r="K28">
        <v>13.52426775</v>
      </c>
      <c r="L28">
        <v>14.858079630000001</v>
      </c>
      <c r="M28">
        <v>22.053300159999999</v>
      </c>
      <c r="N28" s="140">
        <v>5.6704345070000004</v>
      </c>
      <c r="O28">
        <v>74.927878789999994</v>
      </c>
      <c r="P28">
        <v>21.646829019999998</v>
      </c>
      <c r="Q28" s="9"/>
      <c r="V28">
        <f t="shared" si="5"/>
        <v>-4.5228209000000019E-2</v>
      </c>
      <c r="W28">
        <f t="shared" si="5"/>
        <v>-0.10641626500000001</v>
      </c>
      <c r="X28">
        <f t="shared" si="5"/>
        <v>-0.87862824599999989</v>
      </c>
      <c r="Y28">
        <f t="shared" si="5"/>
        <v>-0.76418849799999977</v>
      </c>
      <c r="Z28">
        <f t="shared" si="5"/>
        <v>-0.26491759999998976</v>
      </c>
      <c r="AA28">
        <f t="shared" si="5"/>
        <v>-3.6151663100000002</v>
      </c>
      <c r="AB28">
        <f t="shared" si="5"/>
        <v>-0.45230000000000103</v>
      </c>
      <c r="AC28">
        <f t="shared" si="5"/>
        <v>0</v>
      </c>
      <c r="AD28">
        <f t="shared" si="5"/>
        <v>0.80210000000000026</v>
      </c>
      <c r="AE28">
        <f t="shared" si="5"/>
        <v>0</v>
      </c>
      <c r="AF28">
        <f t="shared" si="5"/>
        <v>-7.0130000000000017</v>
      </c>
      <c r="AG28">
        <f t="shared" si="5"/>
        <v>5.1467999999999989</v>
      </c>
      <c r="AH28">
        <f t="shared" si="5"/>
        <v>-8.7510999999999992</v>
      </c>
      <c r="AI28">
        <f t="shared" si="5"/>
        <v>1.1091000000000006</v>
      </c>
      <c r="AJ28">
        <f t="shared" si="5"/>
        <v>-8.7863000000000007</v>
      </c>
    </row>
    <row r="29" spans="1:36" x14ac:dyDescent="0.25">
      <c r="A29" s="22" t="s">
        <v>26</v>
      </c>
      <c r="B29" s="35"/>
      <c r="C29" s="2">
        <v>4.8626217709999997</v>
      </c>
      <c r="D29" s="2">
        <v>2.9456465729999999</v>
      </c>
      <c r="E29" s="2">
        <v>2.8317274270000001</v>
      </c>
      <c r="F29" s="2">
        <v>2.428267822</v>
      </c>
      <c r="G29" s="134">
        <v>39.422667199999999</v>
      </c>
      <c r="H29" s="11">
        <v>14.247826290000001</v>
      </c>
      <c r="I29">
        <v>75.980800000000002</v>
      </c>
      <c r="J29">
        <v>27.354600000000001</v>
      </c>
      <c r="K29">
        <v>6.8628</v>
      </c>
      <c r="L29">
        <v>7.0606</v>
      </c>
      <c r="M29">
        <v>13.684699999999999</v>
      </c>
      <c r="N29" s="140">
        <v>1.8483000000000001</v>
      </c>
      <c r="O29">
        <v>18.031300000000002</v>
      </c>
      <c r="P29">
        <v>6.2512999999999996</v>
      </c>
      <c r="Q29" s="9">
        <v>28.317299999999999</v>
      </c>
      <c r="V29">
        <f t="shared" si="5"/>
        <v>-1.4838397859999999</v>
      </c>
      <c r="W29">
        <f t="shared" si="5"/>
        <v>0.22826958200000025</v>
      </c>
      <c r="X29">
        <f t="shared" si="5"/>
        <v>-1.2415636160000001</v>
      </c>
      <c r="Y29">
        <f t="shared" si="5"/>
        <v>-0.89257176800000004</v>
      </c>
      <c r="Z29">
        <f t="shared" si="5"/>
        <v>-33.359363002000002</v>
      </c>
      <c r="AA29">
        <f t="shared" si="5"/>
        <v>-10.822534101</v>
      </c>
      <c r="AB29">
        <f t="shared" si="5"/>
        <v>-19.410900000000005</v>
      </c>
      <c r="AC29">
        <f t="shared" si="5"/>
        <v>-4.5725000000000016</v>
      </c>
      <c r="AD29">
        <f t="shared" si="5"/>
        <v>0.7878999999999996</v>
      </c>
      <c r="AE29">
        <f t="shared" si="5"/>
        <v>1.3446000000000007</v>
      </c>
      <c r="AF29">
        <f t="shared" si="5"/>
        <v>-1.2091999999999992</v>
      </c>
      <c r="AG29">
        <f t="shared" si="5"/>
        <v>1.3595000000000002</v>
      </c>
      <c r="AH29">
        <f t="shared" si="5"/>
        <v>-6.116500000000002</v>
      </c>
      <c r="AI29">
        <f t="shared" si="5"/>
        <v>-2.8090999999999995</v>
      </c>
      <c r="AJ29">
        <f t="shared" si="5"/>
        <v>-12.415699999999999</v>
      </c>
    </row>
    <row r="30" spans="1:36" x14ac:dyDescent="0.25">
      <c r="A30" s="24" t="s">
        <v>67</v>
      </c>
      <c r="B30" s="35"/>
      <c r="C30" s="2"/>
      <c r="D30" s="2"/>
      <c r="E30" s="2"/>
      <c r="F30" s="2"/>
      <c r="G30" s="2"/>
      <c r="H30" s="11"/>
      <c r="J30">
        <f>J29/I29*100</f>
        <v>36.001989976415096</v>
      </c>
      <c r="K30">
        <v>9.0323126850000008</v>
      </c>
      <c r="L30">
        <v>9.2926683919999995</v>
      </c>
      <c r="M30">
        <v>18.010766459999999</v>
      </c>
      <c r="N30" s="140">
        <v>2.432545926</v>
      </c>
      <c r="O30">
        <v>63.676138379999998</v>
      </c>
      <c r="P30">
        <v>22.07603533</v>
      </c>
      <c r="Q30" s="9"/>
      <c r="V30">
        <f t="shared" si="5"/>
        <v>0.27230723199999973</v>
      </c>
      <c r="W30">
        <f t="shared" si="5"/>
        <v>0.46699330499999991</v>
      </c>
      <c r="X30">
        <f t="shared" si="5"/>
        <v>-0.31368586600000015</v>
      </c>
      <c r="Y30">
        <f t="shared" si="5"/>
        <v>-0.38202804599999995</v>
      </c>
      <c r="Z30">
        <f t="shared" si="5"/>
        <v>-10.283159270000002</v>
      </c>
      <c r="AA30">
        <f t="shared" si="5"/>
        <v>15.0618122</v>
      </c>
      <c r="AB30">
        <f t="shared" si="5"/>
        <v>8.8832000000000022</v>
      </c>
      <c r="AC30">
        <f t="shared" si="5"/>
        <v>6.1603000000000012</v>
      </c>
      <c r="AD30">
        <f t="shared" si="5"/>
        <v>1.4606999999999997</v>
      </c>
      <c r="AE30">
        <f t="shared" si="5"/>
        <v>0.49199999999999999</v>
      </c>
      <c r="AF30">
        <f t="shared" si="5"/>
        <v>1.6788000000000007</v>
      </c>
      <c r="AG30">
        <f t="shared" si="5"/>
        <v>1.0380000000000003</v>
      </c>
      <c r="AH30">
        <f t="shared" si="5"/>
        <v>-3.9888999999999997</v>
      </c>
      <c r="AI30">
        <f t="shared" si="5"/>
        <v>0.16869999999999985</v>
      </c>
      <c r="AJ30">
        <f t="shared" si="5"/>
        <v>-3.1366999999999994</v>
      </c>
    </row>
    <row r="31" spans="1:36" ht="15.75" thickBot="1" x14ac:dyDescent="0.3">
      <c r="A31" s="25" t="s">
        <v>68</v>
      </c>
      <c r="B31" s="36"/>
      <c r="C31" s="6">
        <f>(C29-C27)/C27*100</f>
        <v>43.916411079124416</v>
      </c>
      <c r="D31" s="6">
        <f>(D29-D27)/D27*100</f>
        <v>-7.1920482726173409</v>
      </c>
      <c r="E31" s="6">
        <f>(E29-E27)/E27*100</f>
        <v>78.0777179943004</v>
      </c>
      <c r="F31" s="6">
        <f>(F29-F27)/F27*100</f>
        <v>58.121642344208304</v>
      </c>
      <c r="G31" s="6"/>
      <c r="H31" s="10"/>
      <c r="I31" s="6">
        <f t="shared" ref="I31:Q31" si="6">(I29-I27)/I27*100</f>
        <v>34.313124117242573</v>
      </c>
      <c r="J31" s="6">
        <f t="shared" si="6"/>
        <v>20.070581728637841</v>
      </c>
      <c r="K31" s="6">
        <f t="shared" si="6"/>
        <v>-10.298404067601654</v>
      </c>
      <c r="L31" s="6">
        <f t="shared" si="6"/>
        <v>-15.997239803930906</v>
      </c>
      <c r="M31" s="6">
        <f t="shared" si="6"/>
        <v>9.6925974910825143</v>
      </c>
      <c r="N31" s="142">
        <f t="shared" si="6"/>
        <v>-42.381071139098445</v>
      </c>
      <c r="O31" s="6">
        <f t="shared" si="6"/>
        <v>51.335314063181947</v>
      </c>
      <c r="P31" s="6">
        <f t="shared" si="6"/>
        <v>81.607692754633646</v>
      </c>
      <c r="Q31" s="10">
        <f t="shared" si="6"/>
        <v>78.078306585500826</v>
      </c>
      <c r="V31">
        <f t="shared" si="5"/>
        <v>-1.1824725940000005</v>
      </c>
      <c r="W31">
        <f t="shared" si="5"/>
        <v>-0.64432138999999999</v>
      </c>
      <c r="X31">
        <f t="shared" si="5"/>
        <v>-1.0705564269999999</v>
      </c>
      <c r="Y31">
        <f t="shared" si="5"/>
        <v>-0.96415827399999987</v>
      </c>
      <c r="Z31">
        <f t="shared" si="5"/>
        <v>-11.618536402</v>
      </c>
      <c r="AA31">
        <f t="shared" si="5"/>
        <v>-5.6250569319999997</v>
      </c>
      <c r="AB31">
        <f t="shared" si="5"/>
        <v>-9.2610000000000028</v>
      </c>
      <c r="AC31">
        <f t="shared" si="5"/>
        <v>2.5637000000000008</v>
      </c>
      <c r="AD31">
        <f t="shared" si="5"/>
        <v>1.4179999999999993</v>
      </c>
      <c r="AE31">
        <f t="shared" si="5"/>
        <v>0.47849999999999948</v>
      </c>
      <c r="AF31">
        <f t="shared" si="5"/>
        <v>-5.5524000000000004</v>
      </c>
      <c r="AG31">
        <f t="shared" si="5"/>
        <v>-2.7873999999999999</v>
      </c>
      <c r="AH31">
        <f t="shared" si="5"/>
        <v>-8.4212999999999987</v>
      </c>
      <c r="AI31">
        <f t="shared" si="5"/>
        <v>-1.2203999999999997</v>
      </c>
      <c r="AJ31">
        <f t="shared" si="5"/>
        <v>-10.705599999999999</v>
      </c>
    </row>
    <row r="32" spans="1:36" x14ac:dyDescent="0.25">
      <c r="A32" s="22" t="s">
        <v>46</v>
      </c>
      <c r="B32" s="35"/>
      <c r="C32" s="2">
        <v>2.9470072319999998</v>
      </c>
      <c r="D32" s="2">
        <v>2.076893305</v>
      </c>
      <c r="E32" s="2">
        <v>0.75991413399999996</v>
      </c>
      <c r="F32" s="2">
        <v>0.53377195399999999</v>
      </c>
      <c r="G32" s="134">
        <v>29.52534073</v>
      </c>
      <c r="H32" s="152">
        <v>29.758912200000001</v>
      </c>
      <c r="I32">
        <v>50.6462</v>
      </c>
      <c r="J32">
        <v>21.176200000000001</v>
      </c>
      <c r="K32">
        <v>4.3320999999999996</v>
      </c>
      <c r="L32">
        <v>1.9435</v>
      </c>
      <c r="M32">
        <v>7.8089000000000004</v>
      </c>
      <c r="N32" s="140">
        <v>6.6844000000000001</v>
      </c>
      <c r="O32">
        <v>2.8809</v>
      </c>
      <c r="P32">
        <v>2.4567999999999999</v>
      </c>
      <c r="Q32" s="9">
        <v>7.5991</v>
      </c>
    </row>
    <row r="33" spans="1:18" x14ac:dyDescent="0.25">
      <c r="A33" s="23" t="s">
        <v>66</v>
      </c>
      <c r="B33" s="35"/>
      <c r="C33" s="2"/>
      <c r="D33" s="2"/>
      <c r="E33" s="2"/>
      <c r="F33" s="2"/>
      <c r="G33" s="2"/>
      <c r="H33" s="11"/>
      <c r="J33">
        <f>J32/I32*100</f>
        <v>41.812021434974397</v>
      </c>
      <c r="K33" s="19">
        <v>17.254200000000001</v>
      </c>
      <c r="L33" s="19">
        <v>14.6473</v>
      </c>
      <c r="M33" s="19">
        <v>20.536799999999999</v>
      </c>
      <c r="N33" s="141">
        <v>7.7988</v>
      </c>
      <c r="O33" s="19">
        <v>12.4864</v>
      </c>
      <c r="P33" s="19">
        <v>78.471900000000005</v>
      </c>
      <c r="Q33" s="9"/>
    </row>
    <row r="34" spans="1:18" x14ac:dyDescent="0.25">
      <c r="A34" s="22" t="s">
        <v>31</v>
      </c>
      <c r="B34" s="35"/>
      <c r="C34" s="19">
        <v>2.6747000000000001</v>
      </c>
      <c r="D34" s="19">
        <v>1.6099000000000001</v>
      </c>
      <c r="E34" s="19">
        <v>1.0736000000000001</v>
      </c>
      <c r="F34" s="19">
        <v>0.91579999999999995</v>
      </c>
      <c r="G34" s="134">
        <v>39.808500000000002</v>
      </c>
      <c r="H34" s="9">
        <v>14.697100000000001</v>
      </c>
      <c r="I34">
        <v>41.762999999999998</v>
      </c>
      <c r="J34">
        <v>15.0159</v>
      </c>
      <c r="K34">
        <v>2.8714</v>
      </c>
      <c r="L34">
        <v>1.4515</v>
      </c>
      <c r="M34">
        <v>6.1300999999999997</v>
      </c>
      <c r="N34" s="140">
        <v>5.6463999999999999</v>
      </c>
      <c r="O34">
        <v>6.8697999999999997</v>
      </c>
      <c r="P34">
        <v>2.2881</v>
      </c>
      <c r="Q34" s="9">
        <v>10.735799999999999</v>
      </c>
    </row>
    <row r="35" spans="1:18" x14ac:dyDescent="0.25">
      <c r="A35" s="24" t="s">
        <v>67</v>
      </c>
      <c r="B35" s="35"/>
      <c r="C35" s="2"/>
      <c r="D35" s="2"/>
      <c r="E35" s="2"/>
      <c r="F35" s="2"/>
      <c r="G35" s="2"/>
      <c r="H35" s="11"/>
      <c r="J35" s="19">
        <v>35.955100000000002</v>
      </c>
      <c r="K35" s="19">
        <v>6.8756000000000004</v>
      </c>
      <c r="L35" s="19">
        <v>3.4756999999999998</v>
      </c>
      <c r="M35" s="19">
        <v>14.6782</v>
      </c>
      <c r="N35" s="141">
        <v>13.520099999999999</v>
      </c>
      <c r="O35" s="19">
        <v>63.989800000000002</v>
      </c>
      <c r="P35" s="19">
        <v>21.313099999999999</v>
      </c>
      <c r="Q35" s="9"/>
    </row>
    <row r="36" spans="1:18" ht="15.75" thickBot="1" x14ac:dyDescent="0.3">
      <c r="A36" s="25" t="s">
        <v>68</v>
      </c>
      <c r="B36" s="36"/>
      <c r="C36" s="6">
        <f>(C34-C32)/C32*100</f>
        <v>-9.2401277147595327</v>
      </c>
      <c r="D36" s="6">
        <f>(D34-D32)/D32*100</f>
        <v>-22.485185150134608</v>
      </c>
      <c r="E36" s="6">
        <f>(E34-E32)/E32*100</f>
        <v>41.279119832767861</v>
      </c>
      <c r="F36" s="6">
        <f>(F34-F32)/F32*100</f>
        <v>71.571397323734246</v>
      </c>
      <c r="G36" s="6"/>
      <c r="H36" s="10"/>
      <c r="I36" s="6">
        <f t="shared" ref="I36:Q36" si="7">(I34-I32)/I32*100</f>
        <v>-17.539716701351736</v>
      </c>
      <c r="J36" s="6">
        <f t="shared" si="7"/>
        <v>-29.09067726976512</v>
      </c>
      <c r="K36" s="6">
        <f t="shared" si="7"/>
        <v>-33.718058216569325</v>
      </c>
      <c r="L36" s="6">
        <f t="shared" si="7"/>
        <v>-25.315153074350398</v>
      </c>
      <c r="M36" s="6">
        <f t="shared" si="7"/>
        <v>-21.498546530241143</v>
      </c>
      <c r="N36" s="142">
        <f t="shared" si="7"/>
        <v>-15.52869367482497</v>
      </c>
      <c r="O36" s="6">
        <f t="shared" si="7"/>
        <v>138.46020340865701</v>
      </c>
      <c r="P36" s="6">
        <f t="shared" si="7"/>
        <v>-6.866655812438939</v>
      </c>
      <c r="Q36" s="10">
        <f t="shared" si="7"/>
        <v>41.277256517219136</v>
      </c>
    </row>
    <row r="37" spans="1:18" x14ac:dyDescent="0.25">
      <c r="A37" s="22" t="s">
        <v>48</v>
      </c>
      <c r="B37" s="223" t="s">
        <v>235</v>
      </c>
      <c r="C37" s="2">
        <v>2.8937806739999998</v>
      </c>
      <c r="D37" s="2">
        <v>2.7358115019999998</v>
      </c>
      <c r="E37" s="2">
        <v>1.16745012</v>
      </c>
      <c r="F37" s="2">
        <v>1.1887051959999999</v>
      </c>
      <c r="G37" s="2">
        <v>5.4589200179999997</v>
      </c>
      <c r="H37" s="11">
        <v>-1.8206410289999999</v>
      </c>
      <c r="I37">
        <v>43.6738</v>
      </c>
      <c r="J37">
        <v>14.736000000000001</v>
      </c>
      <c r="K37">
        <v>8.0886999999999993</v>
      </c>
      <c r="L37">
        <v>7.2725999999999997</v>
      </c>
      <c r="M37">
        <v>3.7783000000000002</v>
      </c>
      <c r="N37" s="140">
        <v>8.2185000000000006</v>
      </c>
      <c r="O37">
        <v>1.8251999999999999</v>
      </c>
      <c r="P37">
        <v>10.0618</v>
      </c>
      <c r="Q37" s="9">
        <v>11.6745</v>
      </c>
    </row>
    <row r="38" spans="1:18" x14ac:dyDescent="0.25">
      <c r="A38" s="23" t="s">
        <v>66</v>
      </c>
      <c r="B38" s="224"/>
      <c r="C38" s="2"/>
      <c r="D38" s="2"/>
      <c r="E38" s="2"/>
      <c r="F38" s="2"/>
      <c r="G38" s="2"/>
      <c r="H38" s="11"/>
      <c r="J38">
        <f>J37/I37*100</f>
        <v>33.741052988290463</v>
      </c>
      <c r="K38" s="8">
        <f>K37/I37*100</f>
        <v>18.520714936643937</v>
      </c>
      <c r="L38" s="8">
        <f>L37/I37*100</f>
        <v>16.652088895401821</v>
      </c>
      <c r="M38" s="8">
        <f>M37/I37*100</f>
        <v>8.6511821732938277</v>
      </c>
      <c r="N38" s="144">
        <f>N37/I37*100</f>
        <v>18.817918294263379</v>
      </c>
      <c r="O38" s="8">
        <f>O37/Q37*100</f>
        <v>15.634074264422459</v>
      </c>
      <c r="P38" s="8">
        <f>P37/Q37*100</f>
        <v>86.186132168401215</v>
      </c>
      <c r="Q38" s="39"/>
    </row>
    <row r="39" spans="1:18" x14ac:dyDescent="0.25">
      <c r="A39" s="22" t="s">
        <v>33</v>
      </c>
      <c r="B39" s="224"/>
      <c r="C39" s="2">
        <v>4.0762532680000003</v>
      </c>
      <c r="D39" s="2">
        <v>3.3801328919999998</v>
      </c>
      <c r="E39" s="2">
        <v>2.2380065469999999</v>
      </c>
      <c r="F39" s="2">
        <v>2.1528634699999998</v>
      </c>
      <c r="G39">
        <v>17.077456420000001</v>
      </c>
      <c r="H39" s="11">
        <v>3.8044159030000002</v>
      </c>
      <c r="I39">
        <v>52.934800000000003</v>
      </c>
      <c r="J39">
        <v>12.1723</v>
      </c>
      <c r="K39">
        <v>6.6707000000000001</v>
      </c>
      <c r="L39">
        <v>6.7941000000000003</v>
      </c>
      <c r="M39">
        <v>9.3307000000000002</v>
      </c>
      <c r="N39" s="140">
        <v>11.0059</v>
      </c>
      <c r="O39">
        <v>10.246499999999999</v>
      </c>
      <c r="P39">
        <v>11.2822</v>
      </c>
      <c r="Q39" s="9">
        <v>22.380099999999999</v>
      </c>
    </row>
    <row r="40" spans="1:18" x14ac:dyDescent="0.25">
      <c r="A40" s="24" t="s">
        <v>67</v>
      </c>
      <c r="B40" s="224"/>
      <c r="H40" s="9"/>
      <c r="J40">
        <f>J39/I39*100</f>
        <v>22.994891829193648</v>
      </c>
      <c r="K40" s="8">
        <f>K39/I39*100</f>
        <v>12.601728919349842</v>
      </c>
      <c r="L40" s="8">
        <f>L39/I39*100</f>
        <v>12.834845885882254</v>
      </c>
      <c r="M40" s="8">
        <f>M39/I39*100</f>
        <v>17.626778603111752</v>
      </c>
      <c r="N40" s="144">
        <f>N39/I39*100</f>
        <v>20.791426434028278</v>
      </c>
      <c r="O40" s="8">
        <f>O39/Q39*100</f>
        <v>45.783977730215682</v>
      </c>
      <c r="P40" s="8">
        <f>P39/Q39*100</f>
        <v>50.41174972408524</v>
      </c>
      <c r="Q40" s="39"/>
    </row>
    <row r="41" spans="1:18" ht="15.75" thickBot="1" x14ac:dyDescent="0.3">
      <c r="A41" s="25" t="s">
        <v>68</v>
      </c>
      <c r="B41" s="225"/>
      <c r="C41" s="6">
        <f>(C39-C37)/C37*100</f>
        <v>40.862550663367955</v>
      </c>
      <c r="D41" s="6">
        <f t="shared" ref="D41:Q41" si="8">(D39-D37)/D37*100</f>
        <v>23.551380989844237</v>
      </c>
      <c r="E41" s="6">
        <f t="shared" si="8"/>
        <v>91.700399756693656</v>
      </c>
      <c r="F41" s="6">
        <f t="shared" si="8"/>
        <v>81.109957056164831</v>
      </c>
      <c r="G41" s="6"/>
      <c r="H41" s="10"/>
      <c r="I41" s="6">
        <f t="shared" si="8"/>
        <v>21.204932934619848</v>
      </c>
      <c r="J41" s="6">
        <f t="shared" si="8"/>
        <v>-17.397529858849083</v>
      </c>
      <c r="K41" s="6">
        <f t="shared" si="8"/>
        <v>-17.53062914930705</v>
      </c>
      <c r="L41" s="6">
        <f t="shared" si="8"/>
        <v>-6.5794901410774624</v>
      </c>
      <c r="M41" s="6">
        <f t="shared" si="8"/>
        <v>146.95497975279886</v>
      </c>
      <c r="N41" s="142">
        <f t="shared" si="8"/>
        <v>33.916164750258559</v>
      </c>
      <c r="O41" s="6">
        <f t="shared" si="8"/>
        <v>461.39053254437863</v>
      </c>
      <c r="P41" s="6">
        <f t="shared" si="8"/>
        <v>12.129042517243432</v>
      </c>
      <c r="Q41" s="10">
        <f t="shared" si="8"/>
        <v>91.700715234057114</v>
      </c>
    </row>
    <row r="44" spans="1:18" ht="15.75" thickBot="1" x14ac:dyDescent="0.3">
      <c r="B44" s="6"/>
      <c r="C44" s="6"/>
      <c r="D44" s="6"/>
      <c r="E44" s="6"/>
      <c r="F44" s="6"/>
      <c r="G44" s="6"/>
      <c r="H44" s="6"/>
      <c r="I44" s="6"/>
      <c r="J44" s="6"/>
      <c r="K44" s="6"/>
      <c r="L44" s="6"/>
      <c r="M44" s="6"/>
      <c r="N44" s="6"/>
      <c r="O44" s="6"/>
      <c r="P44" s="6"/>
      <c r="Q44" s="6"/>
    </row>
    <row r="45" spans="1:18" x14ac:dyDescent="0.25">
      <c r="A45" s="9"/>
      <c r="B45" s="9" t="s">
        <v>82</v>
      </c>
      <c r="C45" s="2">
        <f>AVERAGE(C37,C32,C27,C22,C17,C12,C7,C2)</f>
        <v>2.6396977048750001</v>
      </c>
      <c r="D45" s="2">
        <f t="shared" ref="D45:Q45" si="9">AVERAGE(D37,D32,D27,D22,D17,D12,D7,D2)</f>
        <v>2.683037304875</v>
      </c>
      <c r="E45" s="2">
        <f t="shared" si="9"/>
        <v>1.311586929875</v>
      </c>
      <c r="F45" s="2">
        <f t="shared" si="9"/>
        <v>1.2592113955000002</v>
      </c>
      <c r="G45" s="2">
        <f t="shared" si="9"/>
        <v>-12.1119050005</v>
      </c>
      <c r="H45" s="2">
        <f t="shared" si="9"/>
        <v>6.5919451073750004</v>
      </c>
      <c r="I45" s="2">
        <f t="shared" si="9"/>
        <v>44.585724999999996</v>
      </c>
      <c r="J45" s="2">
        <f t="shared" si="9"/>
        <v>17.271271428571428</v>
      </c>
      <c r="K45" s="2">
        <f t="shared" si="9"/>
        <v>6.3509000000000011</v>
      </c>
      <c r="L45" s="2">
        <f t="shared" si="9"/>
        <v>5.5172999999999996</v>
      </c>
      <c r="M45" s="2">
        <f t="shared" si="9"/>
        <v>6.9732374999999998</v>
      </c>
      <c r="N45" s="2">
        <f t="shared" si="9"/>
        <v>7.669737500000001</v>
      </c>
      <c r="O45" s="2">
        <f t="shared" si="9"/>
        <v>6.8545125000000002</v>
      </c>
      <c r="P45" s="2">
        <f t="shared" si="9"/>
        <v>5.7375749999999996</v>
      </c>
      <c r="Q45" s="2">
        <f t="shared" si="9"/>
        <v>13.115887500000001</v>
      </c>
    </row>
    <row r="46" spans="1:18" x14ac:dyDescent="0.25">
      <c r="A46" s="9"/>
      <c r="B46" s="9" t="s">
        <v>83</v>
      </c>
      <c r="C46" s="2">
        <f>AVERAGE(C39,C34,C24,C19,C29,C14,C9,C4)</f>
        <v>3.4338370693749996</v>
      </c>
      <c r="D46" s="2">
        <f t="shared" ref="D46:Q46" si="10">AVERAGE(D39,D34,D24,D19,D29,D14,D9,D4)</f>
        <v>3.0089543603750002</v>
      </c>
      <c r="E46" s="2">
        <f t="shared" si="10"/>
        <v>2.2798756186250002</v>
      </c>
      <c r="F46" s="2">
        <f t="shared" si="10"/>
        <v>2.13590499275</v>
      </c>
      <c r="G46" s="2">
        <f t="shared" si="10"/>
        <v>-3.2619820500000341E-2</v>
      </c>
      <c r="H46" s="2">
        <f t="shared" si="10"/>
        <v>7.5734180779999996</v>
      </c>
      <c r="I46" s="2">
        <f t="shared" si="10"/>
        <v>53.717449999999999</v>
      </c>
      <c r="J46" s="2">
        <f t="shared" si="10"/>
        <v>18.631685714285712</v>
      </c>
      <c r="K46" s="2">
        <f t="shared" si="10"/>
        <v>5.6818875000000002</v>
      </c>
      <c r="L46" s="2">
        <f t="shared" si="10"/>
        <v>5.0081714285714281</v>
      </c>
      <c r="M46" s="2">
        <f t="shared" si="10"/>
        <v>11.930312499999999</v>
      </c>
      <c r="N46" s="2">
        <f t="shared" si="10"/>
        <v>7.0863999999999994</v>
      </c>
      <c r="O46" s="2">
        <f t="shared" si="10"/>
        <v>16.024799999999999</v>
      </c>
      <c r="P46" s="2">
        <f t="shared" si="10"/>
        <v>5.3342000000000001</v>
      </c>
      <c r="Q46" s="2">
        <f t="shared" si="10"/>
        <v>22.798612500000001</v>
      </c>
    </row>
    <row r="47" spans="1:18" x14ac:dyDescent="0.25">
      <c r="A47" s="9"/>
      <c r="B47" s="107" t="s">
        <v>112</v>
      </c>
      <c r="C47">
        <f>AVERAGE(C41,C36,C26,C21,C31,C16,C11,C6)</f>
        <v>27.331183158735172</v>
      </c>
      <c r="D47">
        <f t="shared" ref="D47:Q47" si="11">AVERAGE(D41,D36,D26,D21,D31,D16,D11,D6)</f>
        <v>10.193353715194206</v>
      </c>
      <c r="E47">
        <f t="shared" si="11"/>
        <v>72.032828151709396</v>
      </c>
      <c r="F47">
        <f t="shared" si="11"/>
        <v>70.166967959764037</v>
      </c>
      <c r="I47">
        <f t="shared" si="11"/>
        <v>19.668317511122577</v>
      </c>
      <c r="J47">
        <f t="shared" si="11"/>
        <v>21.120269004361131</v>
      </c>
      <c r="K47">
        <f t="shared" si="11"/>
        <v>-7.6620435524938353</v>
      </c>
      <c r="L47">
        <f t="shared" si="11"/>
        <v>-9.6605717765817172</v>
      </c>
      <c r="M47">
        <f t="shared" si="11"/>
        <v>90.168228602359989</v>
      </c>
      <c r="N47">
        <f t="shared" si="11"/>
        <v>-6.8882516901436786</v>
      </c>
      <c r="O47">
        <f t="shared" si="11"/>
        <v>175.45330346449833</v>
      </c>
      <c r="P47">
        <f t="shared" si="11"/>
        <v>-3.8275477484944789</v>
      </c>
      <c r="Q47">
        <f t="shared" si="11"/>
        <v>72.031491633744736</v>
      </c>
    </row>
    <row r="48" spans="1:18" x14ac:dyDescent="0.25">
      <c r="A48" s="9"/>
      <c r="B48" s="9" t="s">
        <v>86</v>
      </c>
      <c r="C48">
        <f>_xlfn.STDEV.P(C32,C22,C17,C27,C12,C7,C2,C37)</f>
        <v>0.85910437835514974</v>
      </c>
      <c r="D48">
        <f t="shared" ref="D48:Q48" si="12">_xlfn.STDEV.P(D32,D22,D17,D27,D12,D7,D2,D37)</f>
        <v>0.70108224286835918</v>
      </c>
      <c r="E48">
        <f t="shared" si="12"/>
        <v>0.36443188955230521</v>
      </c>
      <c r="F48">
        <f t="shared" si="12"/>
        <v>0.45490061857752678</v>
      </c>
      <c r="G48">
        <f t="shared" si="12"/>
        <v>52.22413768963046</v>
      </c>
      <c r="H48">
        <f t="shared" si="12"/>
        <v>14.302658226852191</v>
      </c>
      <c r="I48">
        <f t="shared" si="12"/>
        <v>10.417038299314029</v>
      </c>
      <c r="J48">
        <f t="shared" si="12"/>
        <v>5.6422750626002616</v>
      </c>
      <c r="K48">
        <f t="shared" si="12"/>
        <v>2.6767348916170213</v>
      </c>
      <c r="L48">
        <f t="shared" si="12"/>
        <v>2.6494175543207339</v>
      </c>
      <c r="M48">
        <f t="shared" si="12"/>
        <v>3.0101798791507028</v>
      </c>
      <c r="N48">
        <f t="shared" si="12"/>
        <v>2.8529920508728668</v>
      </c>
      <c r="O48">
        <f t="shared" si="12"/>
        <v>3.5255643514327932</v>
      </c>
      <c r="P48">
        <f t="shared" si="12"/>
        <v>2.8995331079977342</v>
      </c>
      <c r="Q48">
        <f t="shared" si="12"/>
        <v>3.6443501846822821</v>
      </c>
    </row>
    <row r="49" spans="1:17" x14ac:dyDescent="0.25">
      <c r="A49" s="9"/>
      <c r="B49" s="9" t="s">
        <v>87</v>
      </c>
      <c r="C49">
        <f>_xlfn.STDEV.P(C19,C24,C34,C39,C29,C14,C9,C4)</f>
        <v>1.4004548413910831</v>
      </c>
      <c r="D49">
        <f t="shared" ref="D49:Q49" si="13">_xlfn.STDEV.P(D19,D24,D34,D39,D29,D14,D9,D4)</f>
        <v>1.0905455573529506</v>
      </c>
      <c r="E49">
        <f t="shared" si="13"/>
        <v>0.84712601530493181</v>
      </c>
      <c r="F49">
        <f t="shared" si="13"/>
        <v>0.8927073581279632</v>
      </c>
      <c r="G49">
        <f t="shared" si="13"/>
        <v>57.106660592541452</v>
      </c>
      <c r="H49">
        <f t="shared" si="13"/>
        <v>5.7691272707445824</v>
      </c>
      <c r="I49">
        <f t="shared" si="13"/>
        <v>19.584923583014064</v>
      </c>
      <c r="J49">
        <f t="shared" si="13"/>
        <v>7.952676419820401</v>
      </c>
      <c r="K49">
        <f t="shared" si="13"/>
        <v>2.5047080216252233</v>
      </c>
      <c r="L49">
        <f t="shared" si="13"/>
        <v>2.475860221483944</v>
      </c>
      <c r="M49">
        <f t="shared" si="13"/>
        <v>6.9986723434587086</v>
      </c>
      <c r="N49">
        <f t="shared" si="13"/>
        <v>2.6009321790465796</v>
      </c>
      <c r="O49">
        <f t="shared" si="13"/>
        <v>8.0028578520426024</v>
      </c>
      <c r="P49">
        <f t="shared" si="13"/>
        <v>2.8438796651757254</v>
      </c>
      <c r="Q49">
        <f t="shared" si="13"/>
        <v>8.4712138714645722</v>
      </c>
    </row>
    <row r="50" spans="1:17" x14ac:dyDescent="0.25">
      <c r="A50" s="9"/>
      <c r="B50" s="107" t="s">
        <v>113</v>
      </c>
      <c r="C50">
        <f>_xlfn.STDEV.P(C41,C36,C26,C21,C31,C16,C11,C6)</f>
        <v>19.547096551934978</v>
      </c>
      <c r="D50">
        <f t="shared" ref="D50:Q50" si="14">_xlfn.STDEV.P(D41,D36,D26,D21,D31,D16,D11,D6)</f>
        <v>20.965105825446823</v>
      </c>
      <c r="E50">
        <f t="shared" si="14"/>
        <v>39.563722030919259</v>
      </c>
      <c r="F50">
        <f t="shared" si="14"/>
        <v>28.313136461530668</v>
      </c>
      <c r="I50">
        <f t="shared" si="14"/>
        <v>25.034109002454468</v>
      </c>
      <c r="J50">
        <f t="shared" si="14"/>
        <v>70.1921039028813</v>
      </c>
      <c r="K50">
        <f t="shared" si="14"/>
        <v>18.698832256542335</v>
      </c>
      <c r="L50">
        <f t="shared" si="14"/>
        <v>12.0445112397303</v>
      </c>
      <c r="M50">
        <f t="shared" si="14"/>
        <v>118.4306614332254</v>
      </c>
      <c r="N50">
        <f t="shared" si="14"/>
        <v>26.21951228717769</v>
      </c>
      <c r="O50">
        <f t="shared" si="14"/>
        <v>136.05398166322877</v>
      </c>
      <c r="P50">
        <f t="shared" si="14"/>
        <v>36.29531894725465</v>
      </c>
      <c r="Q50">
        <f t="shared" si="14"/>
        <v>39.562851770819357</v>
      </c>
    </row>
    <row r="51" spans="1:17" x14ac:dyDescent="0.25">
      <c r="A51" s="9"/>
      <c r="B51" s="108" t="s">
        <v>158</v>
      </c>
      <c r="C51">
        <v>0.05</v>
      </c>
      <c r="D51">
        <v>0.05</v>
      </c>
      <c r="E51">
        <v>0.05</v>
      </c>
      <c r="F51">
        <v>0.05</v>
      </c>
      <c r="G51">
        <v>0.05</v>
      </c>
      <c r="H51" s="9">
        <v>0.05</v>
      </c>
      <c r="I51">
        <v>0.05</v>
      </c>
      <c r="J51">
        <v>0.05</v>
      </c>
      <c r="K51">
        <v>0.05</v>
      </c>
      <c r="L51">
        <v>0.05</v>
      </c>
      <c r="M51">
        <v>0.05</v>
      </c>
      <c r="N51" s="140">
        <v>0.05</v>
      </c>
      <c r="O51">
        <v>0.05</v>
      </c>
      <c r="P51">
        <v>0.05</v>
      </c>
      <c r="Q51" s="9">
        <v>0.05</v>
      </c>
    </row>
    <row r="52" spans="1:17" x14ac:dyDescent="0.25">
      <c r="A52" s="9"/>
      <c r="B52" s="109" t="s">
        <v>151</v>
      </c>
      <c r="H52" s="9"/>
      <c r="N52" s="140"/>
      <c r="Q52" s="9"/>
    </row>
    <row r="53" spans="1:17" x14ac:dyDescent="0.25">
      <c r="A53" s="9"/>
      <c r="B53" s="110" t="s">
        <v>144</v>
      </c>
      <c r="H53" s="9"/>
      <c r="N53" s="140"/>
      <c r="Q53" s="9"/>
    </row>
    <row r="54" spans="1:17" x14ac:dyDescent="0.25">
      <c r="A54" s="9"/>
      <c r="B54" s="110" t="s">
        <v>152</v>
      </c>
      <c r="H54" s="9"/>
      <c r="N54" s="140"/>
      <c r="Q54" s="9"/>
    </row>
    <row r="55" spans="1:17" x14ac:dyDescent="0.25">
      <c r="A55" s="9"/>
      <c r="B55" s="84" t="s">
        <v>153</v>
      </c>
      <c r="H55" s="9"/>
      <c r="N55" s="140"/>
      <c r="Q55" s="9"/>
    </row>
    <row r="56" spans="1:17" x14ac:dyDescent="0.25">
      <c r="A56" s="9"/>
      <c r="B56" s="110" t="s">
        <v>145</v>
      </c>
      <c r="H56" s="9"/>
      <c r="N56" s="140"/>
      <c r="Q56" s="9"/>
    </row>
    <row r="57" spans="1:17" x14ac:dyDescent="0.25">
      <c r="A57" s="9"/>
      <c r="B57" s="110" t="s">
        <v>146</v>
      </c>
      <c r="H57" s="9"/>
      <c r="N57" s="140"/>
      <c r="Q57" s="9"/>
    </row>
    <row r="58" spans="1:17" x14ac:dyDescent="0.25">
      <c r="A58" s="9"/>
      <c r="B58" s="109" t="s">
        <v>156</v>
      </c>
      <c r="H58" s="9"/>
      <c r="N58" s="140"/>
      <c r="Q58" s="9"/>
    </row>
    <row r="59" spans="1:17" ht="15.75" thickBot="1" x14ac:dyDescent="0.3">
      <c r="A59" s="9"/>
      <c r="B59" s="111" t="s">
        <v>157</v>
      </c>
      <c r="C59" s="56"/>
      <c r="D59" s="6"/>
      <c r="E59" s="6"/>
      <c r="F59" s="6"/>
      <c r="G59" s="6"/>
      <c r="H59" s="10"/>
      <c r="I59" s="6"/>
      <c r="J59" s="6"/>
      <c r="K59" s="6"/>
      <c r="L59" s="6"/>
      <c r="M59" s="6"/>
      <c r="N59" s="142"/>
      <c r="O59" s="6"/>
      <c r="P59" s="6"/>
      <c r="Q59" s="10"/>
    </row>
  </sheetData>
  <mergeCells count="2">
    <mergeCell ref="B22:B26"/>
    <mergeCell ref="B37:B41"/>
  </mergeCells>
  <conditionalFormatting sqref="C6:Q6 C11:Q11 C16:Q16 C21:Q21 C26:Q26 C31:Q31 C36:Q36 C41:Q41">
    <cfRule type="colorScale" priority="4">
      <colorScale>
        <cfvo type="num" val="-100"/>
        <cfvo type="num" val="0"/>
        <cfvo type="num" val="100"/>
        <color rgb="FFF8696B"/>
        <color theme="0"/>
        <color rgb="FF63BE7B"/>
      </colorScale>
    </cfRule>
  </conditionalFormatting>
  <conditionalFormatting sqref="C47:Q47">
    <cfRule type="colorScale" priority="3">
      <colorScale>
        <cfvo type="num" val="-100"/>
        <cfvo type="num" val="0"/>
        <cfvo type="num" val="100"/>
        <color rgb="FFF8696B"/>
        <color theme="0"/>
        <color rgb="FF63BE7B"/>
      </colorScale>
    </cfRule>
  </conditionalFormatting>
  <conditionalFormatting sqref="C63:Q63">
    <cfRule type="colorScale" priority="1">
      <colorScale>
        <cfvo type="num" val="-100"/>
        <cfvo type="num" val="0"/>
        <cfvo type="num" val="100"/>
        <color rgb="FFF8696B"/>
        <color theme="0"/>
        <color rgb="FF63BE7B"/>
      </colorScale>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3"/>
  <sheetViews>
    <sheetView workbookViewId="0">
      <selection sqref="A1:R16"/>
    </sheetView>
  </sheetViews>
  <sheetFormatPr defaultRowHeight="15" x14ac:dyDescent="0.25"/>
  <cols>
    <col min="1" max="1" width="32" customWidth="1"/>
    <col min="2" max="2" width="37.28515625" customWidth="1"/>
    <col min="3" max="4" width="11.85546875" customWidth="1"/>
    <col min="5" max="5" width="13.140625" customWidth="1"/>
    <col min="6" max="6" width="12.42578125" customWidth="1"/>
    <col min="7" max="7" width="14.42578125" customWidth="1"/>
    <col min="8" max="8" width="18.28515625" customWidth="1"/>
    <col min="9" max="9" width="11" customWidth="1"/>
    <col min="10" max="14" width="9.140625" customWidth="1"/>
    <col min="15" max="15" width="12" bestFit="1" customWidth="1"/>
    <col min="18" max="18" width="17.28515625" customWidth="1"/>
  </cols>
  <sheetData>
    <row r="1" spans="1:18" ht="30.75" thickBot="1" x14ac:dyDescent="0.3">
      <c r="A1" s="30" t="s">
        <v>80</v>
      </c>
      <c r="B1" s="34" t="s">
        <v>189</v>
      </c>
      <c r="C1" s="42" t="s">
        <v>49</v>
      </c>
      <c r="D1" s="42" t="s">
        <v>50</v>
      </c>
      <c r="E1" s="42" t="s">
        <v>51</v>
      </c>
      <c r="F1" s="42" t="s">
        <v>52</v>
      </c>
      <c r="G1" s="42" t="s">
        <v>53</v>
      </c>
      <c r="H1" s="43" t="s">
        <v>54</v>
      </c>
      <c r="I1" s="42" t="s">
        <v>57</v>
      </c>
      <c r="J1" s="42" t="s">
        <v>58</v>
      </c>
      <c r="K1" s="42" t="s">
        <v>59</v>
      </c>
      <c r="L1" s="42" t="s">
        <v>60</v>
      </c>
      <c r="M1" s="42" t="s">
        <v>61</v>
      </c>
      <c r="N1" s="42" t="s">
        <v>62</v>
      </c>
      <c r="O1" s="42" t="s">
        <v>63</v>
      </c>
      <c r="P1" s="42" t="s">
        <v>64</v>
      </c>
      <c r="Q1" s="43" t="s">
        <v>65</v>
      </c>
      <c r="R1" s="83" t="s">
        <v>188</v>
      </c>
    </row>
    <row r="2" spans="1:18" ht="15.75" thickTop="1" x14ac:dyDescent="0.25">
      <c r="A2" s="22" t="s">
        <v>47</v>
      </c>
      <c r="B2" s="35"/>
      <c r="C2" s="2">
        <v>2.6444616060000001</v>
      </c>
      <c r="D2" s="2">
        <v>2.358872538</v>
      </c>
      <c r="E2" s="2">
        <v>0.96346842700000002</v>
      </c>
      <c r="F2" s="2">
        <v>0.93843280500000004</v>
      </c>
      <c r="G2" s="2">
        <v>10.799516519999999</v>
      </c>
      <c r="H2" s="11">
        <v>2.5984890100000002</v>
      </c>
      <c r="I2">
        <v>42.525399999999998</v>
      </c>
      <c r="J2">
        <v>16.0807</v>
      </c>
      <c r="K2">
        <v>5.3658999999999999</v>
      </c>
      <c r="L2">
        <v>8.0584000000000007</v>
      </c>
      <c r="M2">
        <v>6.9038000000000004</v>
      </c>
      <c r="N2" s="140">
        <v>3.2606000000000002</v>
      </c>
      <c r="O2">
        <v>3.5291000000000001</v>
      </c>
      <c r="P2">
        <v>5.8552</v>
      </c>
      <c r="Q2" s="9">
        <v>9.6347000000000005</v>
      </c>
    </row>
    <row r="3" spans="1:18" x14ac:dyDescent="0.25">
      <c r="A3" s="23" t="s">
        <v>66</v>
      </c>
      <c r="B3" s="35"/>
      <c r="C3" s="2"/>
      <c r="D3" s="2"/>
      <c r="E3" s="2"/>
      <c r="F3" s="2"/>
      <c r="G3" s="2"/>
      <c r="H3" s="11"/>
      <c r="J3">
        <f>J2/I2*100</f>
        <v>37.814341546464</v>
      </c>
      <c r="K3">
        <f>K2/I2*100</f>
        <v>12.618105884953462</v>
      </c>
      <c r="L3">
        <f>(L2/I2*100)</f>
        <v>18.949615994205818</v>
      </c>
      <c r="M3">
        <f>M2/I2*100</f>
        <v>16.234532773354278</v>
      </c>
      <c r="N3" s="140">
        <f>N2/I2*100</f>
        <v>7.6674175904283093</v>
      </c>
      <c r="O3">
        <f>O2/Q2*100</f>
        <v>36.629059545185633</v>
      </c>
      <c r="P3">
        <f>P2/Q2*100</f>
        <v>60.772001203981439</v>
      </c>
      <c r="Q3" s="9"/>
    </row>
    <row r="4" spans="1:18" x14ac:dyDescent="0.25">
      <c r="A4" s="22" t="s">
        <v>32</v>
      </c>
      <c r="B4" s="35"/>
      <c r="C4" s="2">
        <v>2.6484923</v>
      </c>
      <c r="D4" s="2">
        <v>2.1801699480000001</v>
      </c>
      <c r="E4" s="2">
        <v>2.431944857</v>
      </c>
      <c r="F4" s="2">
        <v>2.1999491959999999</v>
      </c>
      <c r="G4">
        <v>17.682601989999998</v>
      </c>
      <c r="H4" s="11">
        <v>9.5395115589999993</v>
      </c>
      <c r="I4">
        <v>45.176099999999998</v>
      </c>
      <c r="J4">
        <v>18.691199999999998</v>
      </c>
      <c r="K4">
        <v>6.4180000000000001</v>
      </c>
      <c r="L4">
        <v>6.1288999999999998</v>
      </c>
      <c r="M4">
        <v>7.7488000000000001</v>
      </c>
      <c r="N4" s="140">
        <v>1.506</v>
      </c>
      <c r="O4">
        <v>16.589400000000001</v>
      </c>
      <c r="P4">
        <v>5.4100999999999999</v>
      </c>
      <c r="Q4" s="9">
        <v>24.319400000000002</v>
      </c>
    </row>
    <row r="5" spans="1:18" x14ac:dyDescent="0.25">
      <c r="A5" s="24" t="s">
        <v>67</v>
      </c>
      <c r="B5" s="35"/>
      <c r="C5" s="2"/>
      <c r="D5" s="2"/>
      <c r="E5" s="2"/>
      <c r="F5" s="2"/>
      <c r="G5" s="2"/>
      <c r="H5" s="11"/>
      <c r="J5">
        <f>J4/I4*100</f>
        <v>41.374089396827081</v>
      </c>
      <c r="K5">
        <f>K4/I4*100</f>
        <v>14.206626955403411</v>
      </c>
      <c r="L5">
        <f>L4/I4*100</f>
        <v>13.566686810061071</v>
      </c>
      <c r="M5">
        <f>M4/I4*100</f>
        <v>17.152432370213454</v>
      </c>
      <c r="N5" s="140">
        <f>N4/I4*100</f>
        <v>3.3336210961105541</v>
      </c>
      <c r="O5">
        <f>O4/Q4*100</f>
        <v>68.214676348923092</v>
      </c>
      <c r="P5">
        <f>P4/Q4*100</f>
        <v>22.246025806557725</v>
      </c>
      <c r="Q5" s="9"/>
    </row>
    <row r="6" spans="1:18" ht="15.75" thickBot="1" x14ac:dyDescent="0.3">
      <c r="A6" s="25" t="s">
        <v>68</v>
      </c>
      <c r="B6" s="36"/>
      <c r="C6" s="6">
        <f>(C4-C2)/C2*100</f>
        <v>0.15242021252472251</v>
      </c>
      <c r="D6" s="6">
        <f t="shared" ref="D6:Q6" si="0">(D4-D2)/D2*100</f>
        <v>-7.5757628748993433</v>
      </c>
      <c r="E6" s="6">
        <f t="shared" si="0"/>
        <v>152.41562555116298</v>
      </c>
      <c r="F6" s="6">
        <f t="shared" si="0"/>
        <v>134.42799359513009</v>
      </c>
      <c r="G6" s="6"/>
      <c r="H6" s="10"/>
      <c r="I6" s="6">
        <f t="shared" si="0"/>
        <v>6.2332159133129856</v>
      </c>
      <c r="J6" s="6">
        <f t="shared" si="0"/>
        <v>16.233746043393623</v>
      </c>
      <c r="K6" s="6">
        <f t="shared" si="0"/>
        <v>19.607148847350871</v>
      </c>
      <c r="L6" s="6">
        <f t="shared" si="0"/>
        <v>-23.943959098580372</v>
      </c>
      <c r="M6" s="6">
        <f t="shared" si="0"/>
        <v>12.239636142414319</v>
      </c>
      <c r="N6" s="142">
        <f t="shared" si="0"/>
        <v>-53.812181807029383</v>
      </c>
      <c r="O6" s="6">
        <f t="shared" si="0"/>
        <v>370.07452324955375</v>
      </c>
      <c r="P6" s="6">
        <f t="shared" si="0"/>
        <v>-7.6017898620030069</v>
      </c>
      <c r="Q6" s="10">
        <f t="shared" si="0"/>
        <v>152.4147093318941</v>
      </c>
    </row>
    <row r="7" spans="1:18" x14ac:dyDescent="0.25">
      <c r="A7" s="50" t="s">
        <v>4</v>
      </c>
      <c r="B7" s="35"/>
      <c r="C7" s="19">
        <v>2.4641999999999999</v>
      </c>
      <c r="D7" s="19">
        <v>1.6169</v>
      </c>
      <c r="E7" s="19">
        <v>0.53349999999999997</v>
      </c>
      <c r="F7" s="19">
        <v>0.71340000000000003</v>
      </c>
      <c r="G7" s="134">
        <v>34.3812</v>
      </c>
      <c r="H7" s="152">
        <v>-33.7149</v>
      </c>
      <c r="I7" s="19">
        <v>43.837000000000003</v>
      </c>
      <c r="J7" s="19">
        <v>19.195399999999999</v>
      </c>
      <c r="K7" s="19">
        <v>4.7603999999999997</v>
      </c>
      <c r="L7" s="19">
        <v>4.5991</v>
      </c>
      <c r="M7" s="19">
        <v>4.5792999999999999</v>
      </c>
      <c r="N7" s="153">
        <v>2.2305999999999999</v>
      </c>
      <c r="O7" s="19">
        <v>2.3068</v>
      </c>
      <c r="P7" s="19">
        <v>4.8274999999999997</v>
      </c>
      <c r="Q7" s="37">
        <v>5.3353999999999999</v>
      </c>
    </row>
    <row r="8" spans="1:18" x14ac:dyDescent="0.25">
      <c r="A8" s="51" t="s">
        <v>66</v>
      </c>
      <c r="B8" s="35"/>
      <c r="C8" s="2"/>
      <c r="D8" s="2"/>
      <c r="E8" s="2"/>
      <c r="F8" s="2"/>
      <c r="G8" s="2"/>
      <c r="H8" s="11"/>
      <c r="J8" s="33"/>
      <c r="K8" s="19"/>
      <c r="L8" s="19"/>
      <c r="M8" s="19"/>
      <c r="N8" s="141"/>
      <c r="O8" s="19"/>
      <c r="P8" s="19"/>
      <c r="Q8" s="9"/>
    </row>
    <row r="9" spans="1:18" x14ac:dyDescent="0.25">
      <c r="A9" s="50" t="s">
        <v>5</v>
      </c>
      <c r="B9" s="35"/>
      <c r="C9" s="19">
        <v>5.2904999999999998</v>
      </c>
      <c r="D9" s="19">
        <v>3.6008</v>
      </c>
      <c r="E9" s="19">
        <v>3.4355000000000002</v>
      </c>
      <c r="F9" s="19">
        <v>3.0903</v>
      </c>
      <c r="G9" s="134">
        <v>31.938099999999999</v>
      </c>
      <c r="H9" s="37">
        <v>10.048500000000001</v>
      </c>
      <c r="I9" s="19">
        <v>64.244799999999998</v>
      </c>
      <c r="J9" s="19">
        <v>11.339600000000001</v>
      </c>
      <c r="K9" s="19">
        <v>9.0066000000000006</v>
      </c>
      <c r="L9" s="19">
        <v>7.9218999999999999</v>
      </c>
      <c r="M9" s="19">
        <v>17.805</v>
      </c>
      <c r="N9" s="141">
        <v>1.2747999999999999</v>
      </c>
      <c r="O9" s="19">
        <v>23.805700000000002</v>
      </c>
      <c r="P9" s="19">
        <v>7.0970000000000004</v>
      </c>
      <c r="Q9" s="37">
        <v>34.354799999999997</v>
      </c>
    </row>
    <row r="10" spans="1:18" x14ac:dyDescent="0.25">
      <c r="A10" s="52" t="s">
        <v>67</v>
      </c>
      <c r="B10" s="35"/>
      <c r="C10" s="2"/>
      <c r="D10" s="2"/>
      <c r="E10" s="2"/>
      <c r="F10" s="2"/>
      <c r="G10" s="2"/>
      <c r="H10" s="11"/>
      <c r="N10" s="140"/>
      <c r="Q10" s="9"/>
    </row>
    <row r="11" spans="1:18" ht="15.75" thickBot="1" x14ac:dyDescent="0.3">
      <c r="A11" s="53" t="s">
        <v>68</v>
      </c>
      <c r="B11" s="36"/>
      <c r="C11" s="6">
        <f>(C9-C7)/C7*100</f>
        <v>114.6944241538836</v>
      </c>
      <c r="D11" s="6">
        <f t="shared" ref="D11:Q11" si="1">(D9-D7)/D7*100</f>
        <v>122.69775496320119</v>
      </c>
      <c r="E11" s="6">
        <f t="shared" si="1"/>
        <v>543.95501405810694</v>
      </c>
      <c r="F11" s="6">
        <f t="shared" si="1"/>
        <v>333.17914213624891</v>
      </c>
      <c r="G11" s="6"/>
      <c r="H11" s="10"/>
      <c r="I11" s="6">
        <f t="shared" si="1"/>
        <v>46.55382439491752</v>
      </c>
      <c r="J11" s="6">
        <f t="shared" si="1"/>
        <v>-40.9254300509497</v>
      </c>
      <c r="K11" s="6">
        <f t="shared" si="1"/>
        <v>89.198386690194127</v>
      </c>
      <c r="L11" s="6">
        <f t="shared" si="1"/>
        <v>72.24891826661738</v>
      </c>
      <c r="M11" s="6">
        <f t="shared" si="1"/>
        <v>288.81488437097374</v>
      </c>
      <c r="N11" s="142">
        <f t="shared" si="1"/>
        <v>-42.849457545055145</v>
      </c>
      <c r="O11" s="6">
        <f t="shared" si="1"/>
        <v>931.97936535460394</v>
      </c>
      <c r="P11" s="6">
        <f t="shared" si="1"/>
        <v>47.01191092698086</v>
      </c>
      <c r="Q11" s="10">
        <f t="shared" si="1"/>
        <v>543.90298759230791</v>
      </c>
    </row>
    <row r="12" spans="1:18" x14ac:dyDescent="0.25">
      <c r="A12" s="22" t="s">
        <v>6</v>
      </c>
      <c r="B12" s="35"/>
      <c r="C12" s="19">
        <v>3.0748000000000002</v>
      </c>
      <c r="D12" s="19">
        <v>2.3525</v>
      </c>
      <c r="E12" s="19">
        <v>1.4450000000000001</v>
      </c>
      <c r="F12" s="19">
        <v>1.0629</v>
      </c>
      <c r="G12">
        <v>23.493200000000002</v>
      </c>
      <c r="H12" s="152">
        <v>26.4392</v>
      </c>
      <c r="I12">
        <v>40.649900000000002</v>
      </c>
      <c r="J12">
        <v>9.9016999999999999</v>
      </c>
      <c r="K12">
        <v>6.8773</v>
      </c>
      <c r="L12">
        <v>5.2328999999999999</v>
      </c>
      <c r="M12">
        <v>8.0868000000000002</v>
      </c>
      <c r="N12" s="140">
        <v>3.3275999999999999</v>
      </c>
      <c r="O12">
        <v>6.2393000000000001</v>
      </c>
      <c r="P12">
        <v>4.3899999999999997</v>
      </c>
      <c r="Q12" s="9">
        <v>14.4496</v>
      </c>
    </row>
    <row r="13" spans="1:18" x14ac:dyDescent="0.25">
      <c r="A13" s="23" t="s">
        <v>66</v>
      </c>
      <c r="B13" s="35"/>
      <c r="C13" s="2"/>
      <c r="D13" s="2"/>
      <c r="E13" s="2"/>
      <c r="F13" s="2"/>
      <c r="G13" s="2"/>
      <c r="H13" s="11"/>
      <c r="J13" s="19">
        <v>24.3583</v>
      </c>
      <c r="K13" s="19">
        <v>16.918199999999999</v>
      </c>
      <c r="L13" s="19">
        <v>12.873100000000001</v>
      </c>
      <c r="M13" s="19">
        <v>19.893699999999999</v>
      </c>
      <c r="N13" s="141">
        <v>8.1859999999999999</v>
      </c>
      <c r="O13" s="19">
        <v>43.1798</v>
      </c>
      <c r="P13" s="19">
        <v>30.381</v>
      </c>
      <c r="Q13" s="9"/>
    </row>
    <row r="14" spans="1:18" x14ac:dyDescent="0.25">
      <c r="A14" s="22" t="s">
        <v>13</v>
      </c>
      <c r="B14" s="35"/>
      <c r="C14" s="19">
        <v>3.5226000000000002</v>
      </c>
      <c r="D14" s="19">
        <v>2.7887</v>
      </c>
      <c r="E14" s="19">
        <v>1.8331</v>
      </c>
      <c r="F14" s="19">
        <v>1.7506999999999999</v>
      </c>
      <c r="G14">
        <v>20.834800000000001</v>
      </c>
      <c r="H14" s="37">
        <v>4.4931999999999999</v>
      </c>
      <c r="I14">
        <v>44.404000000000003</v>
      </c>
      <c r="J14">
        <v>9.1780000000000008</v>
      </c>
      <c r="K14">
        <v>6.2512999999999996</v>
      </c>
      <c r="L14">
        <v>5.8617999999999997</v>
      </c>
      <c r="M14">
        <v>10.3423</v>
      </c>
      <c r="N14" s="140">
        <v>5.4313000000000002</v>
      </c>
      <c r="O14">
        <v>13.9627</v>
      </c>
      <c r="P14">
        <v>3.5442999999999998</v>
      </c>
      <c r="Q14" s="9">
        <v>18.3307</v>
      </c>
    </row>
    <row r="15" spans="1:18" x14ac:dyDescent="0.25">
      <c r="A15" s="24" t="s">
        <v>67</v>
      </c>
      <c r="B15" s="35"/>
      <c r="C15" s="2"/>
      <c r="D15" s="2"/>
      <c r="E15" s="2"/>
      <c r="F15" s="2"/>
      <c r="G15" s="2"/>
      <c r="H15" s="11"/>
      <c r="J15" s="19">
        <v>20.6693</v>
      </c>
      <c r="K15" s="19">
        <v>14.078099999999999</v>
      </c>
      <c r="L15" s="19">
        <v>13.2011</v>
      </c>
      <c r="M15" s="19">
        <v>23.291399999999999</v>
      </c>
      <c r="N15" s="141">
        <v>12.2316</v>
      </c>
      <c r="O15" s="19">
        <v>76.171300000000002</v>
      </c>
      <c r="P15" s="19">
        <v>19.3355</v>
      </c>
      <c r="Q15" s="9"/>
    </row>
    <row r="16" spans="1:18" ht="15.75" thickBot="1" x14ac:dyDescent="0.3">
      <c r="A16" s="25" t="s">
        <v>68</v>
      </c>
      <c r="B16" s="36"/>
      <c r="C16" s="56">
        <f>(C14-C12)/C12*100</f>
        <v>14.563548848705604</v>
      </c>
      <c r="D16" s="6">
        <f t="shared" ref="D16:Q16" si="2">(D14-D12)/D12*100</f>
        <v>18.541976620616364</v>
      </c>
      <c r="E16" s="6">
        <f t="shared" si="2"/>
        <v>26.858131487889263</v>
      </c>
      <c r="F16" s="6">
        <f t="shared" si="2"/>
        <v>64.709756327029822</v>
      </c>
      <c r="G16" s="6"/>
      <c r="H16" s="10"/>
      <c r="I16" s="6">
        <f t="shared" si="2"/>
        <v>9.235201070605342</v>
      </c>
      <c r="J16" s="6">
        <f t="shared" si="2"/>
        <v>-7.3088459557449639</v>
      </c>
      <c r="K16" s="6">
        <f t="shared" si="2"/>
        <v>-9.1024093757724724</v>
      </c>
      <c r="L16" s="6">
        <f t="shared" si="2"/>
        <v>12.01819258919528</v>
      </c>
      <c r="M16" s="6">
        <f t="shared" si="2"/>
        <v>27.891131226195771</v>
      </c>
      <c r="N16" s="142">
        <f t="shared" si="2"/>
        <v>63.219737949272755</v>
      </c>
      <c r="O16" s="6">
        <f t="shared" si="2"/>
        <v>123.78632218357828</v>
      </c>
      <c r="P16" s="6">
        <f t="shared" si="2"/>
        <v>-19.264236902050115</v>
      </c>
      <c r="Q16" s="10">
        <f t="shared" si="2"/>
        <v>26.859567046838666</v>
      </c>
    </row>
    <row r="24" spans="2:17" ht="15.75" thickBot="1" x14ac:dyDescent="0.3"/>
    <row r="25" spans="2:17" x14ac:dyDescent="0.25">
      <c r="B25" s="49" t="s">
        <v>82</v>
      </c>
      <c r="C25" s="160">
        <f>AVERAGE(C12,C2)</f>
        <v>2.8596308029999999</v>
      </c>
      <c r="D25" s="160">
        <f t="shared" ref="D25:Q25" si="3">AVERAGE(D12,D2)</f>
        <v>2.355686269</v>
      </c>
      <c r="E25" s="160">
        <f t="shared" si="3"/>
        <v>1.2042342134999999</v>
      </c>
      <c r="F25" s="160">
        <f t="shared" si="3"/>
        <v>1.0006664025000001</v>
      </c>
      <c r="G25" s="160">
        <f t="shared" si="3"/>
        <v>17.14635826</v>
      </c>
      <c r="H25" s="157">
        <f t="shared" si="3"/>
        <v>14.518844505000001</v>
      </c>
      <c r="I25" s="160">
        <f t="shared" si="3"/>
        <v>41.587649999999996</v>
      </c>
      <c r="J25" s="160">
        <f t="shared" si="3"/>
        <v>12.991199999999999</v>
      </c>
      <c r="K25" s="160">
        <f t="shared" si="3"/>
        <v>6.1215999999999999</v>
      </c>
      <c r="L25" s="160">
        <f t="shared" si="3"/>
        <v>6.6456499999999998</v>
      </c>
      <c r="M25" s="160">
        <f t="shared" si="3"/>
        <v>7.4953000000000003</v>
      </c>
      <c r="N25" s="158">
        <f t="shared" si="3"/>
        <v>3.2941000000000003</v>
      </c>
      <c r="O25" s="160">
        <f t="shared" si="3"/>
        <v>4.8841999999999999</v>
      </c>
      <c r="P25" s="160">
        <f t="shared" si="3"/>
        <v>5.1226000000000003</v>
      </c>
      <c r="Q25" s="157">
        <f t="shared" si="3"/>
        <v>12.042149999999999</v>
      </c>
    </row>
    <row r="26" spans="2:17" x14ac:dyDescent="0.25">
      <c r="B26" s="35" t="s">
        <v>83</v>
      </c>
      <c r="C26" s="64">
        <f>AVERAGE(C14,C4)</f>
        <v>3.0855461499999999</v>
      </c>
      <c r="D26" s="64">
        <f t="shared" ref="D26:Q26" si="4">AVERAGE(D14,D4)</f>
        <v>2.484434974</v>
      </c>
      <c r="E26" s="64">
        <f t="shared" si="4"/>
        <v>2.1325224284999997</v>
      </c>
      <c r="F26" s="64">
        <f t="shared" si="4"/>
        <v>1.9753245979999998</v>
      </c>
      <c r="G26" s="64">
        <f t="shared" si="4"/>
        <v>19.258700994999998</v>
      </c>
      <c r="H26" s="11">
        <f t="shared" si="4"/>
        <v>7.0163557794999996</v>
      </c>
      <c r="I26" s="64">
        <f t="shared" si="4"/>
        <v>44.790050000000001</v>
      </c>
      <c r="J26" s="64">
        <f t="shared" si="4"/>
        <v>13.9346</v>
      </c>
      <c r="K26" s="64">
        <f t="shared" si="4"/>
        <v>6.3346499999999999</v>
      </c>
      <c r="L26" s="64">
        <f t="shared" si="4"/>
        <v>5.9953500000000002</v>
      </c>
      <c r="M26" s="64">
        <f t="shared" si="4"/>
        <v>9.0455500000000004</v>
      </c>
      <c r="N26" s="154">
        <f t="shared" si="4"/>
        <v>3.4686500000000002</v>
      </c>
      <c r="O26" s="64">
        <f t="shared" si="4"/>
        <v>15.276050000000001</v>
      </c>
      <c r="P26" s="64">
        <f t="shared" si="4"/>
        <v>4.4771999999999998</v>
      </c>
      <c r="Q26" s="11">
        <f t="shared" si="4"/>
        <v>21.325050000000001</v>
      </c>
    </row>
    <row r="27" spans="2:17" x14ac:dyDescent="0.25">
      <c r="B27" s="112" t="s">
        <v>112</v>
      </c>
      <c r="C27" s="33">
        <f>AVERAGE(C16,C6)</f>
        <v>7.3579845306151634</v>
      </c>
      <c r="D27" s="33">
        <f t="shared" ref="D27:Q27" si="5">AVERAGE(D16,D6)</f>
        <v>5.4831068728585102</v>
      </c>
      <c r="E27" s="33">
        <f t="shared" si="5"/>
        <v>89.636878519526121</v>
      </c>
      <c r="F27" s="33">
        <f t="shared" si="5"/>
        <v>99.568874961079956</v>
      </c>
      <c r="G27" s="33"/>
      <c r="H27" s="9"/>
      <c r="I27" s="33">
        <f t="shared" si="5"/>
        <v>7.7342084919591638</v>
      </c>
      <c r="J27" s="33">
        <f t="shared" si="5"/>
        <v>4.4624500438243295</v>
      </c>
      <c r="K27" s="33">
        <f t="shared" si="5"/>
        <v>5.2523697357891992</v>
      </c>
      <c r="L27" s="33">
        <f t="shared" si="5"/>
        <v>-5.9628832546925459</v>
      </c>
      <c r="M27" s="33">
        <f t="shared" si="5"/>
        <v>20.065383684305047</v>
      </c>
      <c r="N27" s="140">
        <f t="shared" si="5"/>
        <v>4.7037780711216861</v>
      </c>
      <c r="O27" s="33">
        <f t="shared" si="5"/>
        <v>246.930422716566</v>
      </c>
      <c r="P27" s="33">
        <f t="shared" si="5"/>
        <v>-13.43301338202656</v>
      </c>
      <c r="Q27" s="9">
        <f t="shared" si="5"/>
        <v>89.637138189366382</v>
      </c>
    </row>
    <row r="28" spans="2:17" x14ac:dyDescent="0.25">
      <c r="B28" s="35" t="s">
        <v>86</v>
      </c>
      <c r="C28" s="33">
        <f>_xlfn.STDEV.P(C2,C12)</f>
        <v>0.21516919700000003</v>
      </c>
      <c r="D28" s="33">
        <f t="shared" ref="D28:Q28" si="6">_xlfn.STDEV.P(D2,D12)</f>
        <v>3.1862689999999638E-3</v>
      </c>
      <c r="E28" s="33">
        <f t="shared" si="6"/>
        <v>0.24076578650000036</v>
      </c>
      <c r="F28" s="33">
        <f t="shared" si="6"/>
        <v>6.223359749999996E-2</v>
      </c>
      <c r="G28" s="33">
        <f t="shared" si="6"/>
        <v>6.346841740000003</v>
      </c>
      <c r="H28" s="9">
        <f t="shared" si="6"/>
        <v>11.920355494999999</v>
      </c>
      <c r="I28" s="33">
        <f t="shared" si="6"/>
        <v>0.93774999999999764</v>
      </c>
      <c r="J28" s="33">
        <f t="shared" si="6"/>
        <v>3.0895000000000028</v>
      </c>
      <c r="K28" s="33">
        <f t="shared" si="6"/>
        <v>0.75570000000000137</v>
      </c>
      <c r="L28" s="33">
        <f t="shared" si="6"/>
        <v>1.4127500000000028</v>
      </c>
      <c r="M28" s="33">
        <f t="shared" si="6"/>
        <v>0.59149999999999991</v>
      </c>
      <c r="N28" s="140">
        <f t="shared" si="6"/>
        <v>3.3499999999999863E-2</v>
      </c>
      <c r="O28" s="33">
        <f t="shared" si="6"/>
        <v>1.355100000000002</v>
      </c>
      <c r="P28" s="33">
        <f t="shared" si="6"/>
        <v>0.73259999999999803</v>
      </c>
      <c r="Q28" s="9">
        <f t="shared" si="6"/>
        <v>2.407450000000007</v>
      </c>
    </row>
    <row r="29" spans="2:17" x14ac:dyDescent="0.25">
      <c r="B29" s="35" t="s">
        <v>87</v>
      </c>
      <c r="C29" s="33">
        <f>_xlfn.STDEV.P(C4,C14)</f>
        <v>0.43705385000000152</v>
      </c>
      <c r="D29" s="33">
        <f t="shared" ref="D29:Q29" si="7">_xlfn.STDEV.P(D4,D14)</f>
        <v>0.30426502600000033</v>
      </c>
      <c r="E29" s="33">
        <f t="shared" si="7"/>
        <v>0.29942242850000095</v>
      </c>
      <c r="F29" s="33">
        <f t="shared" si="7"/>
        <v>0.22462459800000065</v>
      </c>
      <c r="G29" s="33">
        <f t="shared" si="7"/>
        <v>1.5760990050000014</v>
      </c>
      <c r="H29" s="9">
        <f t="shared" si="7"/>
        <v>2.5231557794999997</v>
      </c>
      <c r="I29" s="33">
        <f t="shared" si="7"/>
        <v>0.38604999999999734</v>
      </c>
      <c r="J29" s="33">
        <f t="shared" si="7"/>
        <v>4.7565999999999997</v>
      </c>
      <c r="K29" s="33">
        <f t="shared" si="7"/>
        <v>8.3350000000000257E-2</v>
      </c>
      <c r="L29" s="33">
        <f t="shared" si="7"/>
        <v>0.13355000000000006</v>
      </c>
      <c r="M29" s="33">
        <f t="shared" si="7"/>
        <v>1.2967499999999985</v>
      </c>
      <c r="N29" s="140">
        <f t="shared" si="7"/>
        <v>1.9626500000000002</v>
      </c>
      <c r="O29" s="33">
        <f t="shared" si="7"/>
        <v>1.3133500000000007</v>
      </c>
      <c r="P29" s="33">
        <f t="shared" si="7"/>
        <v>0.9329000000000004</v>
      </c>
      <c r="Q29" s="9">
        <f t="shared" si="7"/>
        <v>2.9943499999999972</v>
      </c>
    </row>
    <row r="30" spans="2:17" x14ac:dyDescent="0.25">
      <c r="B30" s="112" t="s">
        <v>113</v>
      </c>
      <c r="C30" s="33">
        <f>_xlfn.STDEV.P(C16,C6)</f>
        <v>7.2055643180904418</v>
      </c>
      <c r="D30" s="33">
        <f t="shared" ref="D30:Q30" si="8">_xlfn.STDEV.P(D16,D6)</f>
        <v>13.058869747757855</v>
      </c>
      <c r="E30" s="33">
        <f t="shared" si="8"/>
        <v>62.778747031636847</v>
      </c>
      <c r="F30" s="33">
        <f t="shared" si="8"/>
        <v>34.859118634050112</v>
      </c>
      <c r="G30" s="33"/>
      <c r="H30" s="9"/>
      <c r="I30" s="33">
        <f t="shared" si="8"/>
        <v>1.5009925786461804</v>
      </c>
      <c r="J30" s="33">
        <f t="shared" si="8"/>
        <v>11.771295999569293</v>
      </c>
      <c r="K30" s="33">
        <f t="shared" si="8"/>
        <v>14.354779111561671</v>
      </c>
      <c r="L30" s="33">
        <f t="shared" si="8"/>
        <v>17.981075843887826</v>
      </c>
      <c r="M30" s="33">
        <f t="shared" si="8"/>
        <v>7.8257475418907214</v>
      </c>
      <c r="N30" s="140">
        <f t="shared" si="8"/>
        <v>58.515959878151072</v>
      </c>
      <c r="O30" s="33">
        <f t="shared" si="8"/>
        <v>123.14410053298778</v>
      </c>
      <c r="P30" s="33">
        <f t="shared" si="8"/>
        <v>5.8312235200235554</v>
      </c>
      <c r="Q30" s="9">
        <f t="shared" si="8"/>
        <v>62.777571142527727</v>
      </c>
    </row>
    <row r="31" spans="2:17" x14ac:dyDescent="0.25">
      <c r="B31" s="113" t="s">
        <v>158</v>
      </c>
      <c r="C31" s="33">
        <v>0.05</v>
      </c>
      <c r="D31" s="33">
        <v>0.05</v>
      </c>
      <c r="E31" s="33">
        <v>0.05</v>
      </c>
      <c r="F31" s="33">
        <v>0.05</v>
      </c>
      <c r="G31" s="33">
        <v>0.05</v>
      </c>
      <c r="H31" s="9">
        <v>0.05</v>
      </c>
      <c r="I31" s="33">
        <v>0.05</v>
      </c>
      <c r="J31" s="33">
        <v>0.05</v>
      </c>
      <c r="K31" s="33">
        <v>0.05</v>
      </c>
      <c r="L31" s="33">
        <v>0.05</v>
      </c>
      <c r="M31" s="33">
        <v>0.05</v>
      </c>
      <c r="N31" s="140">
        <v>0.05</v>
      </c>
      <c r="O31" s="33">
        <v>0.05</v>
      </c>
      <c r="P31" s="33">
        <v>0.05</v>
      </c>
      <c r="Q31" s="9">
        <v>0.05</v>
      </c>
    </row>
    <row r="32" spans="2:17" x14ac:dyDescent="0.25">
      <c r="B32" s="114" t="s">
        <v>151</v>
      </c>
      <c r="C32" s="33"/>
      <c r="D32" s="33"/>
      <c r="E32" s="33"/>
      <c r="F32" s="33"/>
      <c r="G32" s="33"/>
      <c r="H32" s="9"/>
      <c r="I32" s="33"/>
      <c r="J32" s="33"/>
      <c r="K32" s="33"/>
      <c r="L32" s="33"/>
      <c r="M32" s="33"/>
      <c r="N32" s="140"/>
      <c r="O32" s="33"/>
      <c r="P32" s="33"/>
      <c r="Q32" s="9"/>
    </row>
    <row r="33" spans="2:17" x14ac:dyDescent="0.25">
      <c r="B33" s="115" t="s">
        <v>144</v>
      </c>
      <c r="C33" s="33"/>
      <c r="D33" s="33"/>
      <c r="E33" s="33"/>
      <c r="F33" s="33"/>
      <c r="G33" s="33"/>
      <c r="H33" s="9"/>
      <c r="I33" s="33"/>
      <c r="J33" s="33"/>
      <c r="K33" s="33"/>
      <c r="L33" s="33"/>
      <c r="M33" s="33"/>
      <c r="N33" s="140"/>
      <c r="O33" s="33"/>
      <c r="P33" s="33"/>
      <c r="Q33" s="9"/>
    </row>
    <row r="34" spans="2:17" x14ac:dyDescent="0.25">
      <c r="B34" s="115" t="s">
        <v>152</v>
      </c>
      <c r="C34" s="33"/>
      <c r="D34" s="33"/>
      <c r="E34" s="33"/>
      <c r="F34" s="33"/>
      <c r="G34" s="33"/>
      <c r="H34" s="9"/>
      <c r="I34" s="33"/>
      <c r="J34" s="33"/>
      <c r="K34" s="33"/>
      <c r="L34" s="33"/>
      <c r="M34" s="33"/>
      <c r="N34" s="140"/>
      <c r="O34" s="33"/>
      <c r="P34" s="33"/>
      <c r="Q34" s="9"/>
    </row>
    <row r="35" spans="2:17" x14ac:dyDescent="0.25">
      <c r="B35" s="116" t="s">
        <v>153</v>
      </c>
      <c r="C35" s="33"/>
      <c r="D35" s="33"/>
      <c r="E35" s="33"/>
      <c r="F35" s="33"/>
      <c r="G35" s="33"/>
      <c r="H35" s="9"/>
      <c r="I35" s="33"/>
      <c r="J35" s="33"/>
      <c r="K35" s="33"/>
      <c r="L35" s="33"/>
      <c r="M35" s="33"/>
      <c r="N35" s="140"/>
      <c r="O35" s="33"/>
      <c r="P35" s="33"/>
      <c r="Q35" s="9"/>
    </row>
    <row r="36" spans="2:17" x14ac:dyDescent="0.25">
      <c r="B36" s="115" t="s">
        <v>145</v>
      </c>
      <c r="C36" s="33"/>
      <c r="D36" s="33"/>
      <c r="E36" s="33"/>
      <c r="F36" s="33"/>
      <c r="G36" s="33"/>
      <c r="H36" s="9"/>
      <c r="I36" s="33"/>
      <c r="J36" s="33"/>
      <c r="K36" s="33"/>
      <c r="L36" s="33"/>
      <c r="M36" s="33"/>
      <c r="N36" s="140"/>
      <c r="O36" s="33"/>
      <c r="P36" s="33"/>
      <c r="Q36" s="9"/>
    </row>
    <row r="37" spans="2:17" x14ac:dyDescent="0.25">
      <c r="B37" s="115" t="s">
        <v>146</v>
      </c>
      <c r="C37" s="33"/>
      <c r="D37" s="33"/>
      <c r="E37" s="33"/>
      <c r="F37" s="33"/>
      <c r="G37" s="33"/>
      <c r="H37" s="9"/>
      <c r="I37" s="33"/>
      <c r="J37" s="33"/>
      <c r="K37" s="33"/>
      <c r="L37" s="33"/>
      <c r="M37" s="33"/>
      <c r="N37" s="140"/>
      <c r="O37" s="33"/>
      <c r="P37" s="33"/>
      <c r="Q37" s="9"/>
    </row>
    <row r="38" spans="2:17" x14ac:dyDescent="0.25">
      <c r="B38" s="114" t="s">
        <v>156</v>
      </c>
      <c r="C38" s="33"/>
      <c r="D38" s="33"/>
      <c r="E38" s="33"/>
      <c r="F38" s="33"/>
      <c r="G38" s="33"/>
      <c r="H38" s="9"/>
      <c r="I38" s="33"/>
      <c r="J38" s="33"/>
      <c r="K38" s="33"/>
      <c r="L38" s="33"/>
      <c r="M38" s="33"/>
      <c r="N38" s="140"/>
      <c r="O38" s="33"/>
      <c r="P38" s="33"/>
      <c r="Q38" s="9"/>
    </row>
    <row r="39" spans="2:17" ht="15.75" thickBot="1" x14ac:dyDescent="0.3">
      <c r="B39" s="117" t="s">
        <v>157</v>
      </c>
      <c r="C39" s="6"/>
      <c r="D39" s="6"/>
      <c r="E39" s="6"/>
      <c r="F39" s="6"/>
      <c r="G39" s="6"/>
      <c r="H39" s="10"/>
      <c r="I39" s="6"/>
      <c r="J39" s="6"/>
      <c r="K39" s="6"/>
      <c r="L39" s="6"/>
      <c r="M39" s="6"/>
      <c r="N39" s="142"/>
      <c r="O39" s="6"/>
      <c r="P39" s="6"/>
      <c r="Q39" s="10"/>
    </row>
    <row r="41" spans="2:17" x14ac:dyDescent="0.25">
      <c r="C41">
        <v>3.9787055555555551</v>
      </c>
      <c r="D41">
        <v>3.2675722222222223</v>
      </c>
      <c r="E41">
        <v>1.7675444444444444</v>
      </c>
      <c r="F41">
        <v>1.6136944444444443</v>
      </c>
      <c r="G41">
        <v>15.477882352941181</v>
      </c>
      <c r="H41">
        <v>7.099516666666668</v>
      </c>
      <c r="I41">
        <v>57.176766666666673</v>
      </c>
      <c r="J41">
        <v>16.432147058823531</v>
      </c>
      <c r="K41">
        <v>6.5907000000000009</v>
      </c>
      <c r="L41">
        <v>6.6390888888888888</v>
      </c>
      <c r="M41">
        <v>7.5666388888888889</v>
      </c>
      <c r="N41">
        <v>15.589877777777778</v>
      </c>
      <c r="O41">
        <v>10.39335</v>
      </c>
      <c r="P41">
        <v>8.2103611111111103</v>
      </c>
      <c r="Q41">
        <v>17.675405555555557</v>
      </c>
    </row>
    <row r="42" spans="2:17" x14ac:dyDescent="0.25">
      <c r="C42">
        <v>4.9843944444444439</v>
      </c>
      <c r="D42">
        <v>3.8624944444444438</v>
      </c>
      <c r="E42">
        <v>2.6395500000000007</v>
      </c>
      <c r="F42">
        <v>2.4690055555555559</v>
      </c>
      <c r="G42">
        <v>22.916805555555559</v>
      </c>
      <c r="H42">
        <v>6.0965388888888894</v>
      </c>
      <c r="I42">
        <v>67.842627777777778</v>
      </c>
      <c r="J42">
        <v>17.943216666666668</v>
      </c>
      <c r="K42">
        <v>6.3650833333333336</v>
      </c>
      <c r="L42">
        <v>7.0062999999999995</v>
      </c>
      <c r="M42">
        <v>13.740833333333335</v>
      </c>
      <c r="N42">
        <v>12.521833333333335</v>
      </c>
      <c r="O42">
        <v>17.824727777777774</v>
      </c>
      <c r="P42">
        <v>7.7432411764705877</v>
      </c>
      <c r="Q42">
        <v>26.395522222222223</v>
      </c>
    </row>
    <row r="43" spans="2:17" x14ac:dyDescent="0.25">
      <c r="C43">
        <v>18.680794673878854</v>
      </c>
      <c r="D43">
        <v>13.530999555023071</v>
      </c>
      <c r="E43">
        <v>33.134283079103845</v>
      </c>
      <c r="F43">
        <v>38.734701361215052</v>
      </c>
      <c r="I43">
        <v>10.949553079832892</v>
      </c>
      <c r="J43">
        <v>-7.2289846593066089</v>
      </c>
      <c r="K43">
        <v>-2.3007471791292144</v>
      </c>
      <c r="L43">
        <v>2.0051505739848503</v>
      </c>
      <c r="M43">
        <v>67.987032814135986</v>
      </c>
      <c r="N43">
        <v>-7.0352028344107413</v>
      </c>
      <c r="O43">
        <v>75.993334465361343</v>
      </c>
      <c r="P43">
        <v>-10.339990950923953</v>
      </c>
      <c r="Q43">
        <v>33.134686573237417</v>
      </c>
    </row>
  </sheetData>
  <conditionalFormatting sqref="C11:Q11 C6:Q6 C16:Q16">
    <cfRule type="colorScale" priority="6">
      <colorScale>
        <cfvo type="num" val="-100"/>
        <cfvo type="num" val="0"/>
        <cfvo type="num" val="100"/>
        <color rgb="FFF8696B"/>
        <color theme="0"/>
        <color rgb="FF63BE7B"/>
      </colorScale>
    </cfRule>
  </conditionalFormatting>
  <conditionalFormatting sqref="C27:Q27">
    <cfRule type="colorScale" priority="5">
      <colorScale>
        <cfvo type="num" val="-100"/>
        <cfvo type="num" val="0"/>
        <cfvo type="num" val="100"/>
        <color rgb="FFF8696B"/>
        <color theme="0"/>
        <color rgb="FF63BE7B"/>
      </colorScale>
    </cfRule>
  </conditionalFormatting>
  <conditionalFormatting sqref="C43:Q43">
    <cfRule type="colorScale" priority="2">
      <colorScale>
        <cfvo type="num" val="-100"/>
        <cfvo type="num" val="0"/>
        <cfvo type="num" val="100"/>
        <color rgb="FFF8696B"/>
        <color theme="0"/>
        <color rgb="FF63BE7B"/>
      </colorScale>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119"/>
  <sheetViews>
    <sheetView topLeftCell="A61" workbookViewId="0">
      <selection activeCell="B83" sqref="B83:B87"/>
    </sheetView>
  </sheetViews>
  <sheetFormatPr defaultRowHeight="15" x14ac:dyDescent="0.25"/>
  <cols>
    <col min="1" max="1" width="32" customWidth="1"/>
    <col min="2" max="2" width="37.28515625" customWidth="1"/>
    <col min="3" max="4" width="11.85546875" customWidth="1"/>
    <col min="5" max="5" width="13.140625" customWidth="1"/>
    <col min="6" max="6" width="12.42578125" customWidth="1"/>
    <col min="7" max="7" width="14.42578125" customWidth="1"/>
    <col min="8" max="8" width="18.28515625" customWidth="1"/>
    <col min="9" max="9" width="11" customWidth="1"/>
    <col min="10" max="14" width="9.140625" customWidth="1"/>
    <col min="15" max="15" width="12" bestFit="1" customWidth="1"/>
    <col min="18" max="18" width="17.28515625" customWidth="1"/>
  </cols>
  <sheetData>
    <row r="1" spans="1:18" ht="30.75" thickBot="1" x14ac:dyDescent="0.3">
      <c r="A1" s="30" t="s">
        <v>80</v>
      </c>
      <c r="B1" s="34" t="s">
        <v>189</v>
      </c>
      <c r="C1" s="42" t="s">
        <v>49</v>
      </c>
      <c r="D1" s="42" t="s">
        <v>50</v>
      </c>
      <c r="E1" s="42" t="s">
        <v>51</v>
      </c>
      <c r="F1" s="42" t="s">
        <v>52</v>
      </c>
      <c r="G1" s="42" t="s">
        <v>53</v>
      </c>
      <c r="H1" s="43" t="s">
        <v>54</v>
      </c>
      <c r="I1" s="42" t="s">
        <v>57</v>
      </c>
      <c r="J1" s="42" t="s">
        <v>58</v>
      </c>
      <c r="K1" s="42" t="s">
        <v>59</v>
      </c>
      <c r="L1" s="42" t="s">
        <v>60</v>
      </c>
      <c r="M1" s="42" t="s">
        <v>61</v>
      </c>
      <c r="N1" s="139" t="s">
        <v>62</v>
      </c>
      <c r="O1" s="42" t="s">
        <v>63</v>
      </c>
      <c r="P1" s="42" t="s">
        <v>64</v>
      </c>
      <c r="Q1" s="43" t="s">
        <v>65</v>
      </c>
      <c r="R1" s="83" t="s">
        <v>188</v>
      </c>
    </row>
    <row r="2" spans="1:18" ht="15.75" thickTop="1" x14ac:dyDescent="0.25">
      <c r="A2" s="22" t="s">
        <v>0</v>
      </c>
      <c r="B2" s="35"/>
      <c r="C2" s="19">
        <v>0.82969999999999999</v>
      </c>
      <c r="D2" s="19">
        <v>0.80600000000000005</v>
      </c>
      <c r="E2" s="19">
        <v>0.69679999999999997</v>
      </c>
      <c r="F2" s="19">
        <v>0.63959999999999995</v>
      </c>
      <c r="G2" s="19">
        <v>2.8584999999999998</v>
      </c>
      <c r="H2" s="37">
        <v>8.2036999999999995</v>
      </c>
      <c r="I2">
        <v>29.1449</v>
      </c>
      <c r="J2">
        <v>20.8474</v>
      </c>
      <c r="K2">
        <v>2.2791000000000001</v>
      </c>
      <c r="L2">
        <v>1.7206999999999999</v>
      </c>
      <c r="M2">
        <v>1.8166</v>
      </c>
      <c r="N2" s="140">
        <v>2.2439</v>
      </c>
      <c r="O2">
        <v>4.9667000000000003</v>
      </c>
      <c r="P2">
        <v>1.4294</v>
      </c>
      <c r="Q2" s="9">
        <v>6.9678000000000004</v>
      </c>
    </row>
    <row r="3" spans="1:18" x14ac:dyDescent="0.25">
      <c r="A3" s="23" t="s">
        <v>66</v>
      </c>
      <c r="B3" s="35"/>
      <c r="H3" s="9"/>
      <c r="J3" s="19">
        <v>81.368700000000004</v>
      </c>
      <c r="K3" s="19">
        <v>8.1191999999999993</v>
      </c>
      <c r="L3" s="19">
        <v>6.1298000000000004</v>
      </c>
      <c r="M3" s="19">
        <v>1.4562999999999999</v>
      </c>
      <c r="N3" s="141">
        <v>3.4432</v>
      </c>
      <c r="O3" s="19">
        <v>71.281099999999995</v>
      </c>
      <c r="P3" s="19">
        <v>20.5151</v>
      </c>
      <c r="Q3" s="9"/>
    </row>
    <row r="4" spans="1:18" x14ac:dyDescent="0.25">
      <c r="A4" s="22" t="s">
        <v>1</v>
      </c>
      <c r="B4" s="35"/>
      <c r="C4" s="19">
        <v>1.0266</v>
      </c>
      <c r="D4" s="19">
        <v>0.81859999999999999</v>
      </c>
      <c r="E4" s="19">
        <v>0.46629999999999999</v>
      </c>
      <c r="F4" s="19">
        <v>0.47910000000000003</v>
      </c>
      <c r="G4" s="151">
        <v>20.262599999999999</v>
      </c>
      <c r="H4" s="37">
        <v>-2.7498</v>
      </c>
      <c r="I4">
        <v>27.2773</v>
      </c>
      <c r="J4">
        <v>17.011099999999999</v>
      </c>
      <c r="K4">
        <v>2.0478000000000001</v>
      </c>
      <c r="L4">
        <v>1.7445999999999999</v>
      </c>
      <c r="M4">
        <v>1.984</v>
      </c>
      <c r="N4" s="140">
        <v>2.4096000000000002</v>
      </c>
      <c r="O4">
        <v>3.4607000000000001</v>
      </c>
      <c r="P4">
        <v>1.3307</v>
      </c>
      <c r="Q4" s="9">
        <v>4.6631999999999998</v>
      </c>
    </row>
    <row r="5" spans="1:18" x14ac:dyDescent="0.25">
      <c r="A5" s="24" t="s">
        <v>67</v>
      </c>
      <c r="B5" s="35"/>
      <c r="H5" s="9"/>
      <c r="J5" s="19">
        <v>71.530299999999997</v>
      </c>
      <c r="K5" s="19">
        <v>7.82</v>
      </c>
      <c r="L5" s="19">
        <v>5.9039000000000001</v>
      </c>
      <c r="M5" s="19">
        <v>6.2329999999999997</v>
      </c>
      <c r="N5" s="141">
        <v>7.6989999999999998</v>
      </c>
      <c r="O5" s="19">
        <v>71.281099999999995</v>
      </c>
      <c r="P5" s="19">
        <v>20.5151</v>
      </c>
      <c r="Q5" s="37"/>
    </row>
    <row r="6" spans="1:18" ht="15.75" thickBot="1" x14ac:dyDescent="0.3">
      <c r="A6" s="25" t="s">
        <v>68</v>
      </c>
      <c r="B6" s="36"/>
      <c r="C6" s="6">
        <f>(C4-C2)/C4*100</f>
        <v>19.179816871225402</v>
      </c>
      <c r="D6" s="6">
        <f>(D4-D2)/D4*100</f>
        <v>1.539213290984601</v>
      </c>
      <c r="E6" s="6">
        <f>(E4-E2)/E4*100</f>
        <v>-49.431696332832935</v>
      </c>
      <c r="F6" s="6">
        <f>(F4-F2)/F4*100</f>
        <v>-33.50031308703818</v>
      </c>
      <c r="G6" s="6"/>
      <c r="H6" s="10"/>
      <c r="I6" s="6">
        <f>(I4-I2)/I2*100</f>
        <v>-6.4079821855624806</v>
      </c>
      <c r="J6" s="6">
        <f t="shared" ref="J6:Q6" si="0">(J4-J2)/J2*100</f>
        <v>-18.401815094448235</v>
      </c>
      <c r="K6" s="6">
        <f t="shared" si="0"/>
        <v>-10.148742924838754</v>
      </c>
      <c r="L6" s="6">
        <f t="shared" si="0"/>
        <v>1.3889696053931559</v>
      </c>
      <c r="M6" s="6">
        <f t="shared" si="0"/>
        <v>9.2150170648464158</v>
      </c>
      <c r="N6" s="142">
        <f t="shared" si="0"/>
        <v>7.3844645483310396</v>
      </c>
      <c r="O6" s="6">
        <f t="shared" si="0"/>
        <v>-30.321944148025853</v>
      </c>
      <c r="P6" s="6">
        <f t="shared" si="0"/>
        <v>-6.9049951028403527</v>
      </c>
      <c r="Q6" s="10">
        <f t="shared" si="0"/>
        <v>-33.075002152759851</v>
      </c>
    </row>
    <row r="7" spans="1:18" x14ac:dyDescent="0.25">
      <c r="A7" s="22" t="s">
        <v>36</v>
      </c>
      <c r="B7" s="208" t="s">
        <v>90</v>
      </c>
      <c r="C7" s="2">
        <v>3.8964343123288954</v>
      </c>
      <c r="D7" s="2">
        <v>3.578577133092689</v>
      </c>
      <c r="E7" s="2">
        <v>1.2215457732938146</v>
      </c>
      <c r="F7" s="2">
        <v>1.2131573405651579</v>
      </c>
      <c r="G7" s="2">
        <v>8.1576424432579078</v>
      </c>
      <c r="H7" s="11">
        <v>0.68670637744813379</v>
      </c>
      <c r="I7">
        <v>52.604500000000002</v>
      </c>
      <c r="J7">
        <v>13.6402</v>
      </c>
      <c r="K7">
        <v>15.644</v>
      </c>
      <c r="L7">
        <v>11.472</v>
      </c>
      <c r="M7">
        <v>3.948</v>
      </c>
      <c r="N7" s="140">
        <v>4.7218</v>
      </c>
      <c r="O7">
        <v>7.7462</v>
      </c>
      <c r="P7">
        <v>4.3853999999999997</v>
      </c>
      <c r="Q7" s="9">
        <v>12.2155</v>
      </c>
    </row>
    <row r="8" spans="1:18" x14ac:dyDescent="0.25">
      <c r="A8" s="23" t="s">
        <v>66</v>
      </c>
      <c r="B8" s="209"/>
      <c r="C8" s="2"/>
      <c r="D8" s="2"/>
      <c r="E8" s="2"/>
      <c r="F8" s="2"/>
      <c r="G8" s="2"/>
      <c r="H8" s="11"/>
      <c r="J8">
        <f>J7/I7*100</f>
        <v>25.929720841372884</v>
      </c>
      <c r="K8">
        <v>29.738858258891582</v>
      </c>
      <c r="L8">
        <v>21.807939141046518</v>
      </c>
      <c r="M8">
        <v>7.5051021737421149</v>
      </c>
      <c r="N8" s="140">
        <v>8.976003819260109</v>
      </c>
      <c r="O8">
        <v>63.413044300633779</v>
      </c>
      <c r="P8">
        <v>35.900249321918068</v>
      </c>
      <c r="Q8" s="9"/>
    </row>
    <row r="9" spans="1:18" x14ac:dyDescent="0.25">
      <c r="A9" s="22" t="s">
        <v>20</v>
      </c>
      <c r="B9" s="209"/>
      <c r="C9" s="19">
        <v>2.4117000000000002</v>
      </c>
      <c r="D9" s="19">
        <v>2.9965999999999999</v>
      </c>
      <c r="E9" s="19">
        <v>1.5216000000000001</v>
      </c>
      <c r="F9" s="19">
        <v>1.6830000000000001</v>
      </c>
      <c r="G9" s="151">
        <v>-24.255700000000001</v>
      </c>
      <c r="H9" s="9">
        <v>-10.6069</v>
      </c>
      <c r="I9" s="27">
        <v>37.655999999999999</v>
      </c>
      <c r="J9">
        <v>17.796199999999999</v>
      </c>
      <c r="K9">
        <v>14.9015</v>
      </c>
      <c r="L9">
        <v>6.6033999999999997</v>
      </c>
      <c r="M9">
        <v>4.2045000000000003</v>
      </c>
      <c r="N9" s="143">
        <v>4.2568000000000001</v>
      </c>
      <c r="O9">
        <v>14.0725</v>
      </c>
      <c r="P9">
        <v>2.7576000000000001</v>
      </c>
      <c r="Q9" s="9">
        <v>15.216200000000001</v>
      </c>
    </row>
    <row r="10" spans="1:18" x14ac:dyDescent="0.25">
      <c r="A10" s="24" t="s">
        <v>67</v>
      </c>
      <c r="B10" s="209"/>
      <c r="C10" s="2"/>
      <c r="D10" s="2"/>
      <c r="E10" s="2"/>
      <c r="F10" s="2"/>
      <c r="G10" s="2"/>
      <c r="H10" s="11"/>
      <c r="J10">
        <f>J9/I9*100</f>
        <v>47.259932016146159</v>
      </c>
      <c r="K10">
        <v>48.347796802525984</v>
      </c>
      <c r="L10">
        <v>21.424798867180069</v>
      </c>
      <c r="M10">
        <v>13.64155759971365</v>
      </c>
      <c r="N10" s="140">
        <v>13.811220323836046</v>
      </c>
      <c r="O10">
        <v>92.484097878844167</v>
      </c>
      <c r="P10">
        <v>18.122813782515941</v>
      </c>
      <c r="Q10" s="9"/>
    </row>
    <row r="11" spans="1:18" ht="15.75" thickBot="1" x14ac:dyDescent="0.3">
      <c r="A11" s="25" t="s">
        <v>68</v>
      </c>
      <c r="B11" s="210"/>
      <c r="C11" s="6">
        <f>(C9-C7)/C9*100</f>
        <v>-61.563806125508769</v>
      </c>
      <c r="D11" s="6">
        <f>(D9-D7)/D9*100</f>
        <v>-19.421248518076791</v>
      </c>
      <c r="E11" s="6">
        <f>(E9-E7)/E9*100</f>
        <v>19.719652123172015</v>
      </c>
      <c r="F11" s="6">
        <f>(F9-F7)/F9*100</f>
        <v>27.916973228451702</v>
      </c>
      <c r="G11" s="6"/>
      <c r="H11" s="10"/>
      <c r="I11" s="6">
        <f>(I9-I7)/I7*100</f>
        <v>-28.416770428385409</v>
      </c>
      <c r="J11" s="6">
        <f t="shared" ref="J11:Q11" si="1">(J9-J7)/J7*100</f>
        <v>30.46876145511062</v>
      </c>
      <c r="K11" s="6">
        <f t="shared" si="1"/>
        <v>-4.7462285860393738</v>
      </c>
      <c r="L11" s="6">
        <f t="shared" si="1"/>
        <v>-42.438981868898182</v>
      </c>
      <c r="M11" s="6">
        <f t="shared" si="1"/>
        <v>6.4969604863221981</v>
      </c>
      <c r="N11" s="142">
        <f t="shared" si="1"/>
        <v>-9.8479393451649759</v>
      </c>
      <c r="O11" s="6">
        <f t="shared" si="1"/>
        <v>81.669721928171242</v>
      </c>
      <c r="P11" s="6">
        <f t="shared" si="1"/>
        <v>-37.118620878369128</v>
      </c>
      <c r="Q11" s="10">
        <f t="shared" si="1"/>
        <v>24.56469239900127</v>
      </c>
    </row>
    <row r="12" spans="1:18" x14ac:dyDescent="0.25">
      <c r="A12" s="22" t="s">
        <v>43</v>
      </c>
      <c r="B12" s="35"/>
      <c r="C12" s="2">
        <v>1.6468178529999999</v>
      </c>
      <c r="D12" s="2">
        <v>1.9125328049999999</v>
      </c>
      <c r="E12" s="2">
        <v>1.5238418810000001</v>
      </c>
      <c r="F12" s="2">
        <v>1.194789941</v>
      </c>
      <c r="G12" s="151">
        <v>-16.13505412</v>
      </c>
      <c r="H12" s="77">
        <v>21.59357507</v>
      </c>
      <c r="I12">
        <v>28.914000000000001</v>
      </c>
      <c r="J12">
        <v>12.4458</v>
      </c>
      <c r="K12">
        <v>2.2063999999999999</v>
      </c>
      <c r="L12">
        <v>2.5880999999999998</v>
      </c>
      <c r="M12">
        <v>7.9950999999999999</v>
      </c>
      <c r="N12" s="140">
        <v>6.3357000000000001</v>
      </c>
      <c r="O12">
        <v>8.5901999999999994</v>
      </c>
      <c r="P12">
        <v>3.3576999999999999</v>
      </c>
      <c r="Q12" s="9">
        <v>15.2384</v>
      </c>
    </row>
    <row r="13" spans="1:18" x14ac:dyDescent="0.25">
      <c r="A13" s="23" t="s">
        <v>66</v>
      </c>
      <c r="B13" s="35"/>
      <c r="C13" s="2"/>
      <c r="D13" s="2"/>
      <c r="E13" s="2"/>
      <c r="F13" s="2"/>
      <c r="G13" s="2"/>
      <c r="H13" s="11"/>
      <c r="J13">
        <f>J12/I12*100</f>
        <v>43.044200041502386</v>
      </c>
      <c r="K13">
        <v>7.6307904539999996</v>
      </c>
      <c r="L13">
        <v>8.9510289249999992</v>
      </c>
      <c r="M13">
        <v>27.651485359999999</v>
      </c>
      <c r="N13" s="140">
        <v>21.91233209</v>
      </c>
      <c r="O13">
        <v>56.372036360000003</v>
      </c>
      <c r="P13">
        <v>22.034388570000001</v>
      </c>
      <c r="Q13" s="9"/>
    </row>
    <row r="14" spans="1:18" x14ac:dyDescent="0.25">
      <c r="A14" s="22" t="s">
        <v>29</v>
      </c>
      <c r="B14" s="35"/>
      <c r="C14" s="2">
        <v>1.782916146</v>
      </c>
      <c r="D14" s="2">
        <v>1.9482186610000001</v>
      </c>
      <c r="E14" s="2">
        <v>1.3317435550000001</v>
      </c>
      <c r="F14" s="2">
        <v>1.292758088</v>
      </c>
      <c r="G14" s="2">
        <v>-9.2714688540000001</v>
      </c>
      <c r="H14" s="11">
        <v>2.9274004699999998</v>
      </c>
      <c r="I14">
        <v>28.816800000000001</v>
      </c>
      <c r="J14">
        <v>10.9877</v>
      </c>
      <c r="K14">
        <v>2.1585000000000001</v>
      </c>
      <c r="L14">
        <v>2.6185</v>
      </c>
      <c r="M14">
        <v>8.1638000000000002</v>
      </c>
      <c r="N14" s="140">
        <v>6.5414000000000003</v>
      </c>
      <c r="O14">
        <v>9.3684999999999992</v>
      </c>
      <c r="P14">
        <v>3.5590999999999999</v>
      </c>
      <c r="Q14" s="9">
        <v>13.317399999999999</v>
      </c>
    </row>
    <row r="15" spans="1:18" x14ac:dyDescent="0.25">
      <c r="A15" s="24" t="s">
        <v>67</v>
      </c>
      <c r="B15" s="35"/>
      <c r="H15" s="9"/>
      <c r="J15">
        <f>J14/I14*100</f>
        <v>38.129493906332421</v>
      </c>
      <c r="K15">
        <v>7.6307904539999996</v>
      </c>
      <c r="L15">
        <v>8.9510289249999992</v>
      </c>
      <c r="M15">
        <v>27.651485359999999</v>
      </c>
      <c r="N15" s="140">
        <v>21.91233209</v>
      </c>
      <c r="O15">
        <v>56.372036360000003</v>
      </c>
      <c r="P15">
        <v>22.034388570000001</v>
      </c>
      <c r="Q15" s="9"/>
    </row>
    <row r="16" spans="1:18" ht="15.75" thickBot="1" x14ac:dyDescent="0.3">
      <c r="A16" s="25" t="s">
        <v>68</v>
      </c>
      <c r="B16" s="36"/>
      <c r="C16" s="6">
        <f>(C14-C12)/C14*100</f>
        <v>7.6334657300254269</v>
      </c>
      <c r="D16" s="6">
        <f>(D14-D12)/D14*100</f>
        <v>1.831717184234495</v>
      </c>
      <c r="E16" s="6">
        <f>(E14-E12)/E14*100</f>
        <v>-14.424573355641279</v>
      </c>
      <c r="F16" s="6">
        <f>(F14-F12)/F14*100</f>
        <v>7.5782273504522841</v>
      </c>
      <c r="G16" s="6"/>
      <c r="H16" s="10"/>
      <c r="I16" s="6">
        <f>(I14-I12)/I12*100</f>
        <v>-0.33616932973646274</v>
      </c>
      <c r="J16" s="6">
        <f t="shared" ref="J16:Q16" si="2">(J14-J12)/J12*100</f>
        <v>-11.715598836555303</v>
      </c>
      <c r="K16" s="6">
        <f t="shared" si="2"/>
        <v>-2.1709572153734515</v>
      </c>
      <c r="L16" s="6">
        <f t="shared" si="2"/>
        <v>1.1746068544492179</v>
      </c>
      <c r="M16" s="6">
        <f t="shared" si="2"/>
        <v>2.110042400970598</v>
      </c>
      <c r="N16" s="142">
        <f t="shared" si="2"/>
        <v>3.246681503227745</v>
      </c>
      <c r="O16" s="6">
        <f t="shared" si="2"/>
        <v>9.0603245558892667</v>
      </c>
      <c r="P16" s="6">
        <f t="shared" si="2"/>
        <v>5.9981534979301321</v>
      </c>
      <c r="Q16" s="10">
        <f t="shared" si="2"/>
        <v>-12.606310373792532</v>
      </c>
    </row>
    <row r="17" spans="1:18" x14ac:dyDescent="0.25">
      <c r="A17" s="22" t="s">
        <v>9</v>
      </c>
      <c r="B17" s="35"/>
      <c r="C17" s="19">
        <v>1.8148</v>
      </c>
      <c r="D17" s="19">
        <v>1.3076000000000001</v>
      </c>
      <c r="E17" s="19">
        <v>1.389</v>
      </c>
      <c r="F17" s="19">
        <v>1.1576</v>
      </c>
      <c r="G17" s="134">
        <v>27.950500000000002</v>
      </c>
      <c r="H17" s="77">
        <v>16.662400000000002</v>
      </c>
      <c r="I17">
        <v>26.5853</v>
      </c>
      <c r="J17">
        <v>8.4372000000000007</v>
      </c>
      <c r="K17">
        <v>1.4953000000000001</v>
      </c>
      <c r="L17">
        <v>2.5007000000000001</v>
      </c>
      <c r="M17">
        <v>4.1384999999999996</v>
      </c>
      <c r="N17" s="140">
        <v>4.9410999999999996</v>
      </c>
      <c r="O17">
        <v>8.2721999999999998</v>
      </c>
      <c r="P17">
        <v>3.3035000000000001</v>
      </c>
      <c r="Q17" s="9">
        <v>13.8902</v>
      </c>
    </row>
    <row r="18" spans="1:18" x14ac:dyDescent="0.25">
      <c r="A18" s="23" t="s">
        <v>66</v>
      </c>
      <c r="B18" s="35"/>
      <c r="C18" s="2"/>
      <c r="D18" s="2"/>
      <c r="E18" s="2"/>
      <c r="F18" s="2"/>
      <c r="G18" s="2"/>
      <c r="H18" s="11"/>
      <c r="J18" s="19">
        <v>31.736499999999999</v>
      </c>
      <c r="K18" s="19">
        <v>5.6246</v>
      </c>
      <c r="L18" s="19">
        <v>9.4062000000000001</v>
      </c>
      <c r="M18" s="19">
        <v>15.567</v>
      </c>
      <c r="N18" s="141">
        <v>18.585699999999999</v>
      </c>
      <c r="O18" s="19">
        <v>59.554499999999997</v>
      </c>
      <c r="P18" s="19">
        <v>23.783200000000001</v>
      </c>
      <c r="Q18" s="9"/>
    </row>
    <row r="19" spans="1:18" x14ac:dyDescent="0.25">
      <c r="A19" s="22" t="s">
        <v>16</v>
      </c>
      <c r="B19" s="35"/>
      <c r="C19" s="19">
        <v>2.0746000000000002</v>
      </c>
      <c r="D19" s="19">
        <v>1.4114</v>
      </c>
      <c r="E19" s="19">
        <v>1.9045000000000001</v>
      </c>
      <c r="F19" s="19">
        <v>1.7472000000000001</v>
      </c>
      <c r="G19" s="134">
        <v>31.968499999999999</v>
      </c>
      <c r="H19" s="37">
        <v>8.2588000000000008</v>
      </c>
      <c r="I19">
        <v>27.657499999999999</v>
      </c>
      <c r="J19">
        <v>6.9112</v>
      </c>
      <c r="K19">
        <v>0.50019999999999998</v>
      </c>
      <c r="L19">
        <v>1.2805</v>
      </c>
      <c r="M19">
        <v>6.8437999999999999</v>
      </c>
      <c r="N19" s="140">
        <v>5.4894999999999996</v>
      </c>
      <c r="O19">
        <v>14.270200000000001</v>
      </c>
      <c r="P19">
        <v>3.202</v>
      </c>
      <c r="Q19" s="9">
        <v>19.045100000000001</v>
      </c>
    </row>
    <row r="20" spans="1:18" x14ac:dyDescent="0.25">
      <c r="A20" s="24" t="s">
        <v>67</v>
      </c>
      <c r="B20" s="35"/>
      <c r="C20" s="2"/>
      <c r="D20" s="2"/>
      <c r="E20" s="2"/>
      <c r="F20" s="2"/>
      <c r="G20" s="2"/>
      <c r="H20" s="11"/>
      <c r="J20" s="19">
        <v>24.988499999999998</v>
      </c>
      <c r="K20" s="19">
        <v>1.8084</v>
      </c>
      <c r="L20" s="19">
        <v>4.63</v>
      </c>
      <c r="M20" s="19">
        <v>24.744900000000001</v>
      </c>
      <c r="N20" s="141">
        <v>19.848199999999999</v>
      </c>
      <c r="O20" s="19">
        <v>74.9285</v>
      </c>
      <c r="P20" s="19">
        <v>16.812799999999999</v>
      </c>
      <c r="Q20" s="9"/>
    </row>
    <row r="21" spans="1:18" ht="15.75" thickBot="1" x14ac:dyDescent="0.3">
      <c r="A21" s="25" t="s">
        <v>68</v>
      </c>
      <c r="B21" s="36"/>
      <c r="C21" s="56">
        <f>(C19-C17)/C19*100</f>
        <v>12.522895979947954</v>
      </c>
      <c r="D21" s="6">
        <f>(D19-D17)/D19*100</f>
        <v>7.3543998866373732</v>
      </c>
      <c r="E21" s="6">
        <f>(E19-E17)/E19*100</f>
        <v>27.067471777369391</v>
      </c>
      <c r="F21" s="6">
        <f>(F19-F17)/F19*100</f>
        <v>33.745421245421255</v>
      </c>
      <c r="G21" s="6"/>
      <c r="H21" s="10"/>
      <c r="I21" s="6">
        <f>(I19-I17)/I17*100</f>
        <v>4.033055861698001</v>
      </c>
      <c r="J21" s="6">
        <f t="shared" ref="J21:Q21" si="3">(J19-J17)/J17*100</f>
        <v>-18.086569003934962</v>
      </c>
      <c r="K21" s="6">
        <f t="shared" si="3"/>
        <v>-66.548518691901293</v>
      </c>
      <c r="L21" s="6">
        <f t="shared" si="3"/>
        <v>-48.794337585476072</v>
      </c>
      <c r="M21" s="6">
        <f t="shared" si="3"/>
        <v>65.369095082759472</v>
      </c>
      <c r="N21" s="142">
        <f t="shared" si="3"/>
        <v>11.098743194835158</v>
      </c>
      <c r="O21" s="6">
        <f t="shared" si="3"/>
        <v>72.507918087086892</v>
      </c>
      <c r="P21" s="6">
        <f t="shared" si="3"/>
        <v>-3.0724988648403251</v>
      </c>
      <c r="Q21" s="10">
        <f t="shared" si="3"/>
        <v>37.111776648284412</v>
      </c>
    </row>
    <row r="22" spans="1:18" x14ac:dyDescent="0.25">
      <c r="A22" s="22" t="s">
        <v>10</v>
      </c>
      <c r="B22" s="208" t="s">
        <v>187</v>
      </c>
      <c r="C22" s="19">
        <v>2.867</v>
      </c>
      <c r="D22" s="19">
        <v>2.7989999999999999</v>
      </c>
      <c r="E22" s="19">
        <v>2.2372000000000001</v>
      </c>
      <c r="F22" s="19">
        <v>1.8822000000000001</v>
      </c>
      <c r="G22" s="19">
        <v>2.3717999999999999</v>
      </c>
      <c r="H22" s="37">
        <v>15.869199999999999</v>
      </c>
      <c r="I22">
        <v>28.67</v>
      </c>
      <c r="J22" s="1"/>
      <c r="K22">
        <v>2.0869</v>
      </c>
      <c r="L22">
        <v>3.6472000000000002</v>
      </c>
      <c r="M22">
        <v>13.822800000000001</v>
      </c>
      <c r="N22" s="140">
        <v>8.4330999999999996</v>
      </c>
      <c r="O22">
        <v>9.4426000000000005</v>
      </c>
      <c r="P22">
        <v>9.3789999999999996</v>
      </c>
      <c r="Q22" s="59">
        <v>22.3719</v>
      </c>
    </row>
    <row r="23" spans="1:18" x14ac:dyDescent="0.25">
      <c r="A23" s="23" t="s">
        <v>66</v>
      </c>
      <c r="B23" s="209"/>
      <c r="C23" s="2"/>
      <c r="D23" s="2"/>
      <c r="E23" s="2"/>
      <c r="F23" s="2"/>
      <c r="G23" s="2"/>
      <c r="H23" s="11"/>
      <c r="K23" s="19">
        <v>7.2790999999999997</v>
      </c>
      <c r="L23" s="19">
        <v>12.7211</v>
      </c>
      <c r="M23" s="19">
        <v>48.2134</v>
      </c>
      <c r="N23" s="141">
        <v>29.4145</v>
      </c>
      <c r="O23" s="19">
        <v>42.2074</v>
      </c>
      <c r="P23" s="19">
        <v>41.923400000000001</v>
      </c>
      <c r="Q23" s="9"/>
    </row>
    <row r="24" spans="1:18" x14ac:dyDescent="0.25">
      <c r="A24" s="22" t="s">
        <v>17</v>
      </c>
      <c r="B24" s="209"/>
      <c r="C24" s="19">
        <v>2.9982000000000002</v>
      </c>
      <c r="D24" s="19">
        <v>2.9552999999999998</v>
      </c>
      <c r="E24" s="19">
        <v>2.5198</v>
      </c>
      <c r="F24" s="19">
        <v>2.2063000000000001</v>
      </c>
      <c r="G24" s="19">
        <v>1.4316</v>
      </c>
      <c r="H24" s="37">
        <v>12.4419</v>
      </c>
      <c r="I24">
        <v>30.043099999999999</v>
      </c>
      <c r="J24" s="1"/>
      <c r="K24">
        <v>1.2708999999999999</v>
      </c>
      <c r="L24">
        <v>0.30919999999999997</v>
      </c>
      <c r="M24">
        <v>20.067900000000002</v>
      </c>
      <c r="N24" s="140">
        <v>7.9050000000000002</v>
      </c>
      <c r="O24">
        <v>16.801500000000001</v>
      </c>
      <c r="P24">
        <v>5.2613000000000003</v>
      </c>
      <c r="Q24" s="9">
        <v>25.197900000000001</v>
      </c>
    </row>
    <row r="25" spans="1:18" x14ac:dyDescent="0.25">
      <c r="A25" s="24" t="s">
        <v>67</v>
      </c>
      <c r="B25" s="209"/>
      <c r="C25" s="2"/>
      <c r="D25" s="2"/>
      <c r="E25" s="2"/>
      <c r="F25" s="2"/>
      <c r="G25" s="2"/>
      <c r="H25" s="11"/>
      <c r="K25" s="19">
        <v>4.2302</v>
      </c>
      <c r="L25" s="19">
        <v>1.0290999999999999</v>
      </c>
      <c r="M25" s="19">
        <v>66.796899999999994</v>
      </c>
      <c r="N25" s="141">
        <v>26.312100000000001</v>
      </c>
      <c r="O25" s="19">
        <v>66.678100000000001</v>
      </c>
      <c r="P25" s="19">
        <v>20.88</v>
      </c>
      <c r="Q25" s="9"/>
    </row>
    <row r="26" spans="1:18" ht="15.75" thickBot="1" x14ac:dyDescent="0.3">
      <c r="A26" s="25" t="s">
        <v>68</v>
      </c>
      <c r="B26" s="210"/>
      <c r="C26" s="6">
        <f>(C24-C22)/C24*100</f>
        <v>4.3759589086785473</v>
      </c>
      <c r="D26" s="6">
        <f>(D24-D22)/D24*100</f>
        <v>5.2888031671911442</v>
      </c>
      <c r="E26" s="6">
        <f>(E24-E22)/E24*100</f>
        <v>11.215175807603776</v>
      </c>
      <c r="F26" s="6">
        <f>(F24-F22)/F24*100</f>
        <v>14.689752073607398</v>
      </c>
      <c r="G26" s="6"/>
      <c r="H26" s="10"/>
      <c r="I26" s="6">
        <f>(I24-I22)/I22*100</f>
        <v>4.7893268224624945</v>
      </c>
      <c r="J26" s="6"/>
      <c r="K26" s="6">
        <f t="shared" ref="K26:Q26" si="4">(K24-K22)/K22*100</f>
        <v>-39.101058987014234</v>
      </c>
      <c r="L26" s="6">
        <f t="shared" si="4"/>
        <v>-91.522263654310152</v>
      </c>
      <c r="M26" s="6">
        <f t="shared" si="4"/>
        <v>45.179703099227368</v>
      </c>
      <c r="N26" s="142">
        <f t="shared" si="4"/>
        <v>-6.2622285992102471</v>
      </c>
      <c r="O26" s="6">
        <f t="shared" si="4"/>
        <v>77.93298455933747</v>
      </c>
      <c r="P26" s="6">
        <f t="shared" si="4"/>
        <v>-43.903401215481388</v>
      </c>
      <c r="Q26" s="10">
        <f t="shared" si="4"/>
        <v>12.631917718209005</v>
      </c>
    </row>
    <row r="27" spans="1:18" x14ac:dyDescent="0.25">
      <c r="A27" s="22" t="s">
        <v>11</v>
      </c>
      <c r="B27" s="229" t="s">
        <v>258</v>
      </c>
      <c r="C27" s="19">
        <v>2.0813000000000001</v>
      </c>
      <c r="D27" s="19">
        <v>2.8936999999999999</v>
      </c>
      <c r="E27" s="19">
        <v>2.3584000000000001</v>
      </c>
      <c r="F27" s="19">
        <v>2.4133</v>
      </c>
      <c r="G27" s="134">
        <v>-39.030999999999999</v>
      </c>
      <c r="H27" s="37">
        <v>-2.3298000000000001</v>
      </c>
      <c r="I27">
        <v>38.082000000000001</v>
      </c>
      <c r="J27">
        <v>17.2685</v>
      </c>
      <c r="K27">
        <v>5.5462999999999996</v>
      </c>
      <c r="L27" s="1"/>
      <c r="M27">
        <v>3.1053999999999999</v>
      </c>
      <c r="N27" s="140">
        <v>20.285399999999999</v>
      </c>
      <c r="O27">
        <v>7.3202999999999996</v>
      </c>
      <c r="P27">
        <v>16.812799999999999</v>
      </c>
      <c r="Q27" s="9">
        <v>23.583600000000001</v>
      </c>
    </row>
    <row r="28" spans="1:18" x14ac:dyDescent="0.25">
      <c r="A28" s="23" t="s">
        <v>66</v>
      </c>
      <c r="B28" s="229"/>
      <c r="H28" s="9"/>
      <c r="J28" s="19">
        <v>45.345700000000001</v>
      </c>
      <c r="K28" s="19">
        <v>14.5642</v>
      </c>
      <c r="M28" s="19">
        <v>8.1546000000000003</v>
      </c>
      <c r="N28" s="141">
        <v>53.267600000000002</v>
      </c>
      <c r="O28" s="19">
        <v>31.0396</v>
      </c>
      <c r="P28" s="19">
        <v>71.290199999999999</v>
      </c>
      <c r="Q28" s="9"/>
    </row>
    <row r="29" spans="1:18" x14ac:dyDescent="0.25">
      <c r="A29" s="22" t="s">
        <v>18</v>
      </c>
      <c r="B29" s="229"/>
      <c r="C29" s="19">
        <v>2.1597</v>
      </c>
      <c r="D29" s="19">
        <v>3.5348000000000002</v>
      </c>
      <c r="E29" s="19">
        <v>3.0613000000000001</v>
      </c>
      <c r="F29" s="19">
        <v>3.0251999999999999</v>
      </c>
      <c r="G29" s="134">
        <v>-63.6678</v>
      </c>
      <c r="H29" s="37">
        <v>1.1794</v>
      </c>
      <c r="I29">
        <v>41.871499999999997</v>
      </c>
      <c r="J29">
        <v>20.2742</v>
      </c>
      <c r="K29">
        <v>5.4162999999999997</v>
      </c>
      <c r="L29" s="1"/>
      <c r="M29">
        <v>9.3501999999999992</v>
      </c>
      <c r="N29" s="140">
        <v>20.581199999999999</v>
      </c>
      <c r="O29">
        <v>12.6228</v>
      </c>
      <c r="P29">
        <v>17.629300000000001</v>
      </c>
      <c r="Q29" s="9">
        <v>30.613099999999999</v>
      </c>
    </row>
    <row r="30" spans="1:18" x14ac:dyDescent="0.25">
      <c r="A30" s="24" t="s">
        <v>67</v>
      </c>
      <c r="B30" s="229"/>
      <c r="C30" s="2"/>
      <c r="D30" s="2"/>
      <c r="E30" s="2"/>
      <c r="F30" s="2"/>
      <c r="G30" s="2"/>
      <c r="H30" s="11"/>
      <c r="J30" s="19">
        <v>48.420200000000001</v>
      </c>
      <c r="K30" s="19">
        <v>12.935499999999999</v>
      </c>
      <c r="M30" s="19">
        <v>22.3308</v>
      </c>
      <c r="N30" s="141">
        <v>49.153300000000002</v>
      </c>
      <c r="O30" s="19">
        <v>41.233400000000003</v>
      </c>
      <c r="P30" s="19">
        <v>57.587299999999999</v>
      </c>
      <c r="Q30" s="9"/>
    </row>
    <row r="31" spans="1:18" ht="15.75" thickBot="1" x14ac:dyDescent="0.3">
      <c r="A31" s="25" t="s">
        <v>68</v>
      </c>
      <c r="B31" s="230"/>
      <c r="C31" s="6">
        <f>(C29-C27)/C27*100</f>
        <v>3.7668764714361118</v>
      </c>
      <c r="D31" s="6">
        <f t="shared" ref="D31:Q31" si="5">(D29-D27)/D27*100</f>
        <v>22.155026436741895</v>
      </c>
      <c r="E31" s="6">
        <f t="shared" si="5"/>
        <v>29.804104477611943</v>
      </c>
      <c r="F31" s="6">
        <f t="shared" si="5"/>
        <v>25.355322587328548</v>
      </c>
      <c r="G31" s="6"/>
      <c r="H31" s="10"/>
      <c r="I31" s="6">
        <f t="shared" si="5"/>
        <v>9.9508954361640587</v>
      </c>
      <c r="J31" s="6">
        <f t="shared" si="5"/>
        <v>17.405680864000932</v>
      </c>
      <c r="K31" s="6">
        <f t="shared" si="5"/>
        <v>-2.3439049456394336</v>
      </c>
      <c r="L31" s="6"/>
      <c r="M31" s="6">
        <f t="shared" si="5"/>
        <v>201.09486700586078</v>
      </c>
      <c r="N31" s="142">
        <f t="shared" si="5"/>
        <v>1.4581916057854412</v>
      </c>
      <c r="O31" s="6">
        <f t="shared" si="5"/>
        <v>72.435555919839359</v>
      </c>
      <c r="P31" s="6">
        <f t="shared" si="5"/>
        <v>4.8564189189189273</v>
      </c>
      <c r="Q31" s="10">
        <f t="shared" si="5"/>
        <v>29.80673010057836</v>
      </c>
    </row>
    <row r="32" spans="1:18" x14ac:dyDescent="0.25">
      <c r="A32" s="22" t="s">
        <v>45</v>
      </c>
      <c r="B32" s="214"/>
      <c r="C32" s="2">
        <v>3.0493997020000001</v>
      </c>
      <c r="D32" s="2">
        <v>3.3193693789999998</v>
      </c>
      <c r="E32" s="2">
        <v>1.3129793380000001</v>
      </c>
      <c r="F32" s="2">
        <v>1.1942640449999999</v>
      </c>
      <c r="G32" s="2">
        <v>-8.8532072970000009</v>
      </c>
      <c r="H32" s="11">
        <v>9.0416725459999991</v>
      </c>
      <c r="I32">
        <v>55.1051</v>
      </c>
      <c r="J32">
        <v>24.6111</v>
      </c>
      <c r="K32">
        <v>9.5079999999999991</v>
      </c>
      <c r="L32">
        <v>8.0714000000000006</v>
      </c>
      <c r="M32">
        <v>11.316800000000001</v>
      </c>
      <c r="N32" s="140">
        <v>4.2975000000000003</v>
      </c>
      <c r="O32" s="207">
        <v>3.7080000000000002</v>
      </c>
      <c r="P32">
        <v>10.3032</v>
      </c>
      <c r="Q32" s="9">
        <v>13.129799999999999</v>
      </c>
    </row>
    <row r="33" spans="1:18" x14ac:dyDescent="0.25">
      <c r="A33" s="23" t="s">
        <v>66</v>
      </c>
      <c r="B33" s="215"/>
      <c r="C33" s="2"/>
      <c r="D33" s="2"/>
      <c r="E33" s="2"/>
      <c r="F33" s="2"/>
      <c r="G33" s="2"/>
      <c r="H33" s="11"/>
      <c r="J33" s="19">
        <v>44.662199999999999</v>
      </c>
      <c r="K33" s="19">
        <v>17.254200000000001</v>
      </c>
      <c r="L33" s="19">
        <v>14.6473</v>
      </c>
      <c r="M33" s="19">
        <v>20.536799999999999</v>
      </c>
      <c r="N33" s="19">
        <v>7.7988</v>
      </c>
      <c r="O33" s="19">
        <f>O32/Q32*100</f>
        <v>28.241100397568893</v>
      </c>
      <c r="P33" s="19">
        <v>78.471900000000005</v>
      </c>
      <c r="Q33" s="9"/>
    </row>
    <row r="34" spans="1:18" x14ac:dyDescent="0.25">
      <c r="A34" s="22" t="s">
        <v>30</v>
      </c>
      <c r="B34" s="215"/>
      <c r="C34" s="19">
        <v>2.9889999999999999</v>
      </c>
      <c r="D34" s="19">
        <v>2.5066000000000002</v>
      </c>
      <c r="E34" s="19">
        <v>1.8946000000000001</v>
      </c>
      <c r="F34" s="19">
        <v>2.0011999999999999</v>
      </c>
      <c r="G34" s="19">
        <v>16.1374</v>
      </c>
      <c r="H34" s="19">
        <v>-5.6269999999999998</v>
      </c>
      <c r="I34" s="19">
        <v>53.440899999999999</v>
      </c>
      <c r="J34" s="19">
        <v>23.550999999999998</v>
      </c>
      <c r="K34" s="19">
        <v>4.7762000000000002</v>
      </c>
      <c r="L34" s="19">
        <v>4.3986000000000001</v>
      </c>
      <c r="M34" s="19">
        <v>13.424899999999999</v>
      </c>
      <c r="N34" s="19">
        <v>2.4666999999999999</v>
      </c>
      <c r="O34" s="19">
        <v>13.9168</v>
      </c>
      <c r="P34" s="19">
        <v>6.0952999999999999</v>
      </c>
      <c r="Q34" s="19">
        <v>18.946100000000001</v>
      </c>
    </row>
    <row r="35" spans="1:18" x14ac:dyDescent="0.25">
      <c r="A35" s="24" t="s">
        <v>67</v>
      </c>
      <c r="B35" s="215"/>
      <c r="C35" s="2"/>
      <c r="D35" s="2"/>
      <c r="E35" s="2"/>
      <c r="F35" s="2"/>
      <c r="G35" s="2"/>
      <c r="H35" s="11"/>
      <c r="J35" s="19">
        <v>44.069299999999998</v>
      </c>
      <c r="K35" s="19">
        <v>8.9373000000000005</v>
      </c>
      <c r="L35" s="19">
        <v>8.2308000000000003</v>
      </c>
      <c r="M35" s="19">
        <v>25.120999999999999</v>
      </c>
      <c r="N35" s="19">
        <v>4.6158000000000001</v>
      </c>
      <c r="O35" s="19">
        <v>73.454999999999998</v>
      </c>
      <c r="P35" s="19">
        <v>32.171999999999997</v>
      </c>
      <c r="Q35" s="9"/>
    </row>
    <row r="36" spans="1:18" ht="15.75" thickBot="1" x14ac:dyDescent="0.3">
      <c r="A36" s="25" t="s">
        <v>68</v>
      </c>
      <c r="B36" s="216"/>
      <c r="C36" s="6">
        <f>(C34-C32)/C32*100</f>
        <v>-1.9807079393490481</v>
      </c>
      <c r="D36" s="172">
        <f t="shared" ref="D36:Q36" si="6">(D34-D32)/D32*100</f>
        <v>-24.485656346111632</v>
      </c>
      <c r="E36" s="172">
        <f t="shared" si="6"/>
        <v>44.297777213002867</v>
      </c>
      <c r="F36" s="172">
        <f t="shared" si="6"/>
        <v>67.567633671831757</v>
      </c>
      <c r="G36" s="172"/>
      <c r="H36" s="172"/>
      <c r="I36" s="172">
        <f t="shared" si="6"/>
        <v>-3.0200471462713994</v>
      </c>
      <c r="J36" s="172">
        <f t="shared" si="6"/>
        <v>-4.3074060078582512</v>
      </c>
      <c r="K36" s="172">
        <f t="shared" si="6"/>
        <v>-49.766512410601592</v>
      </c>
      <c r="L36" s="172">
        <f t="shared" si="6"/>
        <v>-45.503877889833241</v>
      </c>
      <c r="M36" s="172">
        <f t="shared" si="6"/>
        <v>18.628057401385536</v>
      </c>
      <c r="N36" s="172">
        <f t="shared" si="6"/>
        <v>-42.601512507271678</v>
      </c>
      <c r="O36" s="172">
        <f t="shared" si="6"/>
        <v>275.31823085221146</v>
      </c>
      <c r="P36" s="172">
        <f t="shared" si="6"/>
        <v>-40.840709682428759</v>
      </c>
      <c r="Q36" s="172">
        <f t="shared" si="6"/>
        <v>44.298466084784252</v>
      </c>
    </row>
    <row r="37" spans="1:18" x14ac:dyDescent="0.25">
      <c r="A37" s="22" t="s">
        <v>42</v>
      </c>
      <c r="B37" s="35"/>
      <c r="C37" s="2">
        <v>2.5689508449999998</v>
      </c>
      <c r="D37" s="2">
        <v>2.5441572689999998</v>
      </c>
      <c r="E37" s="2">
        <v>0.88277152599999997</v>
      </c>
      <c r="F37" s="2">
        <v>1.1893718559999999</v>
      </c>
      <c r="G37" s="2">
        <v>0.96512458000000001</v>
      </c>
      <c r="H37" s="152">
        <v>-34.731560889999997</v>
      </c>
      <c r="I37">
        <v>36.803600000000003</v>
      </c>
      <c r="J37">
        <v>11.114100000000001</v>
      </c>
      <c r="K37">
        <v>5.3175999999999997</v>
      </c>
      <c r="L37">
        <v>6.2454999999999998</v>
      </c>
      <c r="M37">
        <v>11.8224</v>
      </c>
      <c r="N37" s="140">
        <v>2.056</v>
      </c>
      <c r="O37">
        <v>7.4200999999999997</v>
      </c>
      <c r="P37">
        <v>4.4736000000000002</v>
      </c>
      <c r="Q37" s="9">
        <v>8.8277000000000001</v>
      </c>
    </row>
    <row r="38" spans="1:18" x14ac:dyDescent="0.25">
      <c r="A38" s="23" t="s">
        <v>66</v>
      </c>
      <c r="B38" s="35"/>
      <c r="H38" s="9"/>
      <c r="J38">
        <f>J37/I37*100</f>
        <v>30.198404503907227</v>
      </c>
      <c r="K38">
        <v>14.44861702</v>
      </c>
      <c r="L38">
        <v>16.96985656</v>
      </c>
      <c r="M38">
        <v>32.122965960000002</v>
      </c>
      <c r="N38" s="140">
        <v>5.5865482530000001</v>
      </c>
      <c r="O38">
        <v>84.054399849999996</v>
      </c>
      <c r="P38">
        <v>50.677161040000001</v>
      </c>
      <c r="Q38" s="9"/>
    </row>
    <row r="39" spans="1:18" x14ac:dyDescent="0.25">
      <c r="A39" s="22" t="s">
        <v>28</v>
      </c>
      <c r="B39" s="35"/>
      <c r="C39" s="2">
        <v>3.6127270280000001</v>
      </c>
      <c r="D39" s="2">
        <v>2.1966360370000002</v>
      </c>
      <c r="E39" s="2">
        <v>1.3762474039999999</v>
      </c>
      <c r="F39" s="2">
        <v>1.6535963149999999</v>
      </c>
      <c r="G39" s="134">
        <v>39.197287250000002</v>
      </c>
      <c r="H39" s="77">
        <v>-20.152547439999999</v>
      </c>
      <c r="I39">
        <v>48.339199999999998</v>
      </c>
      <c r="J39">
        <v>12.212</v>
      </c>
      <c r="K39">
        <v>5.3883000000000001</v>
      </c>
      <c r="L39">
        <v>7.0106000000000002</v>
      </c>
      <c r="M39">
        <v>9.5675000000000008</v>
      </c>
      <c r="N39" s="140">
        <v>3.3563000000000001</v>
      </c>
      <c r="O39">
        <v>13.5771</v>
      </c>
      <c r="P39">
        <v>2.9588000000000001</v>
      </c>
      <c r="Q39" s="9">
        <v>13.762499999999999</v>
      </c>
    </row>
    <row r="40" spans="1:18" x14ac:dyDescent="0.25">
      <c r="A40" s="24" t="s">
        <v>67</v>
      </c>
      <c r="B40" s="35"/>
      <c r="H40" s="9"/>
      <c r="J40">
        <f>J39/I39*100</f>
        <v>25.263140473983846</v>
      </c>
      <c r="K40">
        <v>11.14680939</v>
      </c>
      <c r="L40">
        <v>14.502887940000001</v>
      </c>
      <c r="M40">
        <v>19.792396579999998</v>
      </c>
      <c r="N40" s="140">
        <v>3.8235364299999999</v>
      </c>
      <c r="O40">
        <v>98.653151309999998</v>
      </c>
      <c r="P40">
        <v>21.499396130000001</v>
      </c>
      <c r="Q40" s="9"/>
    </row>
    <row r="41" spans="1:18" ht="15.75" thickBot="1" x14ac:dyDescent="0.3">
      <c r="A41" s="25" t="s">
        <v>68</v>
      </c>
      <c r="B41" s="36"/>
      <c r="C41" s="6">
        <f>(C39-C37)/C37*100</f>
        <v>40.630445889282882</v>
      </c>
      <c r="D41" s="6">
        <f t="shared" ref="D41:Q41" si="7">(D39-D37)/D37*100</f>
        <v>-13.659581356642919</v>
      </c>
      <c r="E41" s="6">
        <f t="shared" si="7"/>
        <v>55.90074707507047</v>
      </c>
      <c r="F41" s="6">
        <f t="shared" si="7"/>
        <v>39.031061367236525</v>
      </c>
      <c r="G41" s="6"/>
      <c r="H41" s="10"/>
      <c r="I41" s="6">
        <f t="shared" si="7"/>
        <v>31.343672901563963</v>
      </c>
      <c r="J41" s="6">
        <f t="shared" si="7"/>
        <v>9.8784426989139842</v>
      </c>
      <c r="K41" s="6">
        <f t="shared" si="7"/>
        <v>1.329547164134204</v>
      </c>
      <c r="L41" s="6">
        <f t="shared" si="7"/>
        <v>12.250420302617892</v>
      </c>
      <c r="M41" s="6">
        <f t="shared" si="7"/>
        <v>-19.07311544187305</v>
      </c>
      <c r="N41" s="142">
        <f t="shared" si="7"/>
        <v>63.244163424124508</v>
      </c>
      <c r="O41" s="6">
        <f t="shared" si="7"/>
        <v>82.977318364981613</v>
      </c>
      <c r="P41" s="6">
        <f t="shared" si="7"/>
        <v>-33.860872675250356</v>
      </c>
      <c r="Q41" s="10">
        <f t="shared" si="7"/>
        <v>55.901310647167421</v>
      </c>
    </row>
    <row r="42" spans="1:18" ht="15" customHeight="1" x14ac:dyDescent="0.25">
      <c r="A42" s="22" t="s">
        <v>7</v>
      </c>
      <c r="B42" s="219" t="s">
        <v>257</v>
      </c>
      <c r="C42" s="19">
        <v>3.4430000000000001</v>
      </c>
      <c r="D42" s="19">
        <v>5.1723999999999997</v>
      </c>
      <c r="E42" s="19">
        <v>2.8247</v>
      </c>
      <c r="F42" s="19">
        <v>2.9864999999999999</v>
      </c>
      <c r="G42" s="21">
        <v>-50.229500000000002</v>
      </c>
      <c r="H42" s="19">
        <v>-5.7302</v>
      </c>
      <c r="I42">
        <v>62.292700000000004</v>
      </c>
      <c r="J42">
        <v>27.8627</v>
      </c>
      <c r="K42">
        <v>10.5748</v>
      </c>
      <c r="M42">
        <v>14.803599999999999</v>
      </c>
      <c r="N42">
        <v>21.3733</v>
      </c>
      <c r="O42">
        <v>20.853100000000001</v>
      </c>
      <c r="P42">
        <v>9.0122999999999998</v>
      </c>
      <c r="Q42" s="198">
        <v>28.246700000000001</v>
      </c>
    </row>
    <row r="43" spans="1:18" x14ac:dyDescent="0.25">
      <c r="A43" s="23" t="s">
        <v>66</v>
      </c>
      <c r="B43" s="219"/>
      <c r="C43" s="2"/>
      <c r="D43" s="2"/>
      <c r="E43" s="2"/>
      <c r="F43" s="2"/>
      <c r="G43" s="2"/>
      <c r="H43" s="11"/>
      <c r="J43" s="19">
        <v>44.728700000000003</v>
      </c>
      <c r="K43" s="19">
        <v>16.975999999999999</v>
      </c>
      <c r="L43" s="19"/>
      <c r="M43" s="19">
        <v>23.764600000000002</v>
      </c>
      <c r="N43" s="19">
        <v>34.311100000000003</v>
      </c>
      <c r="O43" s="19">
        <v>73.824700000000007</v>
      </c>
      <c r="P43" s="19">
        <v>31.9055</v>
      </c>
      <c r="Q43" s="198"/>
    </row>
    <row r="44" spans="1:18" x14ac:dyDescent="0.25">
      <c r="A44" s="22" t="s">
        <v>14</v>
      </c>
      <c r="B44" s="219"/>
      <c r="C44" s="19">
        <v>3.0042</v>
      </c>
      <c r="D44" s="19">
        <v>5.9485000000000001</v>
      </c>
      <c r="E44" s="19">
        <v>4.0224000000000002</v>
      </c>
      <c r="F44" s="19">
        <v>3.6179000000000001</v>
      </c>
      <c r="G44" s="21">
        <v>-98.005700000000004</v>
      </c>
      <c r="H44" s="19">
        <v>10.057</v>
      </c>
      <c r="I44">
        <v>59.2121</v>
      </c>
      <c r="J44">
        <v>29.170100000000001</v>
      </c>
      <c r="K44">
        <v>11.661799999999999</v>
      </c>
      <c r="M44">
        <v>15.911300000000001</v>
      </c>
      <c r="N44">
        <v>26.939499999999999</v>
      </c>
      <c r="O44">
        <v>24.840900000000001</v>
      </c>
      <c r="P44">
        <v>11.338100000000001</v>
      </c>
      <c r="Q44" s="198">
        <v>40.224400000000003</v>
      </c>
    </row>
    <row r="45" spans="1:18" x14ac:dyDescent="0.25">
      <c r="A45" s="24" t="s">
        <v>67</v>
      </c>
      <c r="B45" s="219"/>
      <c r="C45" s="2"/>
      <c r="D45" s="2"/>
      <c r="E45" s="2"/>
      <c r="F45" s="2"/>
      <c r="G45" s="2"/>
      <c r="H45" s="11"/>
      <c r="J45" s="19">
        <v>49.2637</v>
      </c>
      <c r="K45" s="19">
        <v>19.694900000000001</v>
      </c>
      <c r="L45" s="19"/>
      <c r="M45" s="19">
        <v>26.871700000000001</v>
      </c>
      <c r="N45" s="19">
        <v>45.496600000000001</v>
      </c>
      <c r="O45" s="19">
        <v>61.755899999999997</v>
      </c>
      <c r="P45" s="19">
        <v>28.187200000000001</v>
      </c>
      <c r="Q45" s="198"/>
    </row>
    <row r="46" spans="1:18" ht="15.75" thickBot="1" x14ac:dyDescent="0.3">
      <c r="A46" s="25" t="s">
        <v>68</v>
      </c>
      <c r="B46" s="219"/>
      <c r="C46" s="199">
        <f>(C44-C42)/C42*100</f>
        <v>-12.744699390066804</v>
      </c>
      <c r="D46" s="199">
        <f t="shared" ref="D46:Q46" si="8">(D44-D42)/D42*100</f>
        <v>15.004640012373377</v>
      </c>
      <c r="E46" s="199">
        <f t="shared" si="8"/>
        <v>42.400962934116905</v>
      </c>
      <c r="F46" s="199">
        <f t="shared" si="8"/>
        <v>21.141804788213634</v>
      </c>
      <c r="G46" s="199"/>
      <c r="H46" s="199"/>
      <c r="I46" s="199">
        <f t="shared" si="8"/>
        <v>-4.9453627792662758</v>
      </c>
      <c r="J46" s="199">
        <f t="shared" si="8"/>
        <v>4.6922947165924374</v>
      </c>
      <c r="K46" s="199">
        <f t="shared" si="8"/>
        <v>10.279154215682563</v>
      </c>
      <c r="L46" s="199"/>
      <c r="M46" s="199">
        <f t="shared" si="8"/>
        <v>7.4826393579940103</v>
      </c>
      <c r="N46" s="199">
        <f t="shared" si="8"/>
        <v>26.042772992471907</v>
      </c>
      <c r="O46" s="199">
        <f t="shared" si="8"/>
        <v>19.123295816928898</v>
      </c>
      <c r="P46" s="199">
        <f t="shared" si="8"/>
        <v>25.806952720171335</v>
      </c>
      <c r="Q46" s="199">
        <f t="shared" si="8"/>
        <v>42.403891428025226</v>
      </c>
    </row>
    <row r="48" spans="1:18" x14ac:dyDescent="0.25">
      <c r="A48" s="226" t="s">
        <v>200</v>
      </c>
      <c r="B48" s="227"/>
      <c r="C48" s="227"/>
      <c r="D48" s="227"/>
      <c r="E48" s="227"/>
      <c r="F48" s="227"/>
      <c r="G48" s="227"/>
      <c r="H48" s="227"/>
      <c r="I48" s="227"/>
      <c r="J48" s="227"/>
      <c r="K48" s="227"/>
      <c r="L48" s="227"/>
      <c r="M48" s="227"/>
      <c r="N48" s="227"/>
      <c r="O48" s="227"/>
      <c r="P48" s="227"/>
      <c r="Q48" s="227"/>
    </row>
    <row r="49" spans="1:18" ht="15.75" thickBot="1" x14ac:dyDescent="0.3">
      <c r="C49" s="6"/>
      <c r="D49" s="6"/>
      <c r="E49" s="6"/>
      <c r="F49" s="6"/>
      <c r="G49" s="6"/>
      <c r="H49" s="6"/>
      <c r="I49" s="6"/>
      <c r="J49" s="6"/>
      <c r="K49" s="6"/>
      <c r="L49" s="6"/>
      <c r="M49" s="6"/>
      <c r="N49" s="6"/>
      <c r="O49" s="6"/>
      <c r="P49" s="6"/>
      <c r="Q49" s="6"/>
    </row>
    <row r="50" spans="1:18" x14ac:dyDescent="0.25">
      <c r="A50" s="67" t="s">
        <v>35</v>
      </c>
      <c r="B50" s="228" t="s">
        <v>91</v>
      </c>
      <c r="C50" s="19">
        <v>3.8281999999999998</v>
      </c>
      <c r="D50" s="19">
        <v>2.6456</v>
      </c>
      <c r="E50" s="19">
        <v>1.8717999999999999</v>
      </c>
      <c r="F50" s="19">
        <v>1.8488</v>
      </c>
      <c r="G50" s="135">
        <v>30.8917</v>
      </c>
      <c r="H50" s="37">
        <v>1.2272000000000001</v>
      </c>
      <c r="I50">
        <v>49.028100000000002</v>
      </c>
      <c r="J50">
        <v>10.7461</v>
      </c>
      <c r="K50">
        <v>7.6551</v>
      </c>
      <c r="L50">
        <v>4.5468999999999999</v>
      </c>
      <c r="M50">
        <v>14.2539</v>
      </c>
      <c r="N50" s="159"/>
      <c r="O50">
        <v>13.7646</v>
      </c>
      <c r="P50">
        <v>4.7237</v>
      </c>
      <c r="Q50" s="9">
        <v>18.718</v>
      </c>
    </row>
    <row r="51" spans="1:18" x14ac:dyDescent="0.25">
      <c r="A51" s="68" t="s">
        <v>66</v>
      </c>
      <c r="B51" s="229"/>
      <c r="H51" s="9"/>
      <c r="J51" s="19">
        <v>21.918399999999998</v>
      </c>
      <c r="K51" s="19">
        <v>15.613799999999999</v>
      </c>
      <c r="L51" s="19">
        <v>9.2742000000000004</v>
      </c>
      <c r="M51" s="19">
        <v>29.072900000000001</v>
      </c>
      <c r="N51" s="140"/>
      <c r="O51" s="19">
        <v>73.536900000000003</v>
      </c>
      <c r="P51" s="19">
        <v>25.235900000000001</v>
      </c>
      <c r="Q51" s="9"/>
    </row>
    <row r="52" spans="1:18" x14ac:dyDescent="0.25">
      <c r="A52" s="69" t="s">
        <v>22</v>
      </c>
      <c r="B52" s="229"/>
      <c r="C52" s="19">
        <v>3.8708999999999998</v>
      </c>
      <c r="D52" s="19">
        <v>3.0015999999999998</v>
      </c>
      <c r="E52" s="19">
        <v>2.0607000000000002</v>
      </c>
      <c r="F52" s="19">
        <v>2.1476999999999999</v>
      </c>
      <c r="G52" s="29">
        <v>22.457799999999999</v>
      </c>
      <c r="H52" s="37">
        <v>-4.2252999999999998</v>
      </c>
      <c r="I52">
        <v>54.317799999999998</v>
      </c>
      <c r="J52">
        <v>15.6091</v>
      </c>
      <c r="K52">
        <v>7.7991999999999999</v>
      </c>
      <c r="L52">
        <v>5.1436000000000002</v>
      </c>
      <c r="M52">
        <v>17.072800000000001</v>
      </c>
      <c r="N52" s="143"/>
      <c r="O52">
        <v>19.282399999999999</v>
      </c>
      <c r="P52">
        <v>2.1947999999999999</v>
      </c>
      <c r="Q52" s="9">
        <v>20.6066</v>
      </c>
    </row>
    <row r="53" spans="1:18" x14ac:dyDescent="0.25">
      <c r="A53" s="70" t="s">
        <v>67</v>
      </c>
      <c r="B53" s="229"/>
      <c r="H53" s="9"/>
      <c r="J53" s="19">
        <v>28.736599999999999</v>
      </c>
      <c r="K53" s="19">
        <v>14.3584</v>
      </c>
      <c r="L53" s="19">
        <v>9.4694000000000003</v>
      </c>
      <c r="M53" s="19">
        <v>31.4314</v>
      </c>
      <c r="N53" s="140"/>
      <c r="O53" s="19">
        <v>93.574200000000005</v>
      </c>
      <c r="P53" s="19">
        <v>10.6511</v>
      </c>
      <c r="Q53" s="9"/>
    </row>
    <row r="54" spans="1:18" ht="15.75" thickBot="1" x14ac:dyDescent="0.3">
      <c r="A54" s="71" t="s">
        <v>68</v>
      </c>
      <c r="B54" s="230"/>
      <c r="C54" s="6">
        <f>(C52-C50)/C52*100</f>
        <v>1.103102637629491</v>
      </c>
      <c r="D54" s="6">
        <f>(D52-D50)/D52*100</f>
        <v>11.860341151385924</v>
      </c>
      <c r="E54" s="6">
        <f>(E52-E50)/E52*100</f>
        <v>9.1667879846654188</v>
      </c>
      <c r="F54" s="6">
        <f>(F52-F50)/F52*100</f>
        <v>13.917213763561017</v>
      </c>
      <c r="G54" s="6"/>
      <c r="H54" s="10"/>
      <c r="I54" s="6">
        <f>(I52-I50)/I50*100</f>
        <v>10.789118893042961</v>
      </c>
      <c r="J54" s="6">
        <f>(J52-J50)/J50*100</f>
        <v>45.253626897199908</v>
      </c>
      <c r="K54" s="6">
        <f>(K52-K50)/K50*100</f>
        <v>1.8824051939230042</v>
      </c>
      <c r="L54" s="6">
        <f>(L52-L50)/L50*100</f>
        <v>13.123226813873194</v>
      </c>
      <c r="M54" s="6">
        <f>(M52-M50)/M50*100</f>
        <v>19.776341913441243</v>
      </c>
      <c r="N54" s="142"/>
      <c r="O54" s="6">
        <f>(O52-O50)/O50*100</f>
        <v>40.086889557270098</v>
      </c>
      <c r="P54" s="6">
        <f>(P52-P50)/P50*100</f>
        <v>-53.536422719478381</v>
      </c>
      <c r="Q54" s="10">
        <f>(Q52-Q50)/Q50*100</f>
        <v>10.089753178758416</v>
      </c>
    </row>
    <row r="55" spans="1:18" x14ac:dyDescent="0.25">
      <c r="A55" s="136" t="s">
        <v>41</v>
      </c>
      <c r="B55" s="35"/>
      <c r="C55" s="2">
        <v>1.8946765270000001</v>
      </c>
      <c r="D55" s="2">
        <v>2.1183304509999998</v>
      </c>
      <c r="E55" s="2">
        <v>1.416649048</v>
      </c>
      <c r="F55" s="2">
        <v>1.308661512</v>
      </c>
      <c r="G55" s="2">
        <v>-11.804332840000001</v>
      </c>
      <c r="H55" s="11">
        <v>7.622744419</v>
      </c>
      <c r="I55">
        <v>48.685000000000002</v>
      </c>
      <c r="J55">
        <v>29.738199999999999</v>
      </c>
      <c r="K55">
        <v>4.7439</v>
      </c>
      <c r="L55">
        <v>6.1173000000000002</v>
      </c>
      <c r="M55">
        <v>6.9657999999999998</v>
      </c>
      <c r="N55" s="140">
        <v>3.3563000000000001</v>
      </c>
      <c r="O55">
        <v>9.9181000000000008</v>
      </c>
      <c r="P55">
        <v>3.1686000000000001</v>
      </c>
      <c r="Q55" s="9">
        <v>14.166499999999999</v>
      </c>
    </row>
    <row r="56" spans="1:18" x14ac:dyDescent="0.25">
      <c r="A56" s="137" t="s">
        <v>66</v>
      </c>
      <c r="B56" s="35"/>
      <c r="H56" s="9"/>
      <c r="J56">
        <f>J55/I55*100</f>
        <v>61.082879737085335</v>
      </c>
      <c r="K56" s="19">
        <v>9.7439999999999998</v>
      </c>
      <c r="L56" s="19">
        <v>12.565099999999999</v>
      </c>
      <c r="M56" s="19">
        <v>14.3079</v>
      </c>
      <c r="N56" s="141">
        <v>6.8939000000000004</v>
      </c>
      <c r="O56" s="19">
        <v>70.0107</v>
      </c>
      <c r="P56" s="19">
        <v>22.366499999999998</v>
      </c>
      <c r="Q56" s="9"/>
    </row>
    <row r="57" spans="1:18" x14ac:dyDescent="0.25">
      <c r="A57" s="136" t="s">
        <v>27</v>
      </c>
      <c r="B57" s="35"/>
      <c r="C57">
        <v>2.2313288706548602</v>
      </c>
      <c r="D57">
        <v>2.0654734306169602</v>
      </c>
      <c r="E57">
        <v>1.41943847150958</v>
      </c>
      <c r="F57">
        <v>1.15619253008475</v>
      </c>
      <c r="G57">
        <v>7.4330342881829496</v>
      </c>
      <c r="H57" s="9">
        <v>18.545780370801602</v>
      </c>
      <c r="I57">
        <v>50.236400000000003</v>
      </c>
      <c r="J57">
        <v>27.923100000000002</v>
      </c>
      <c r="K57">
        <v>4.7317999999999998</v>
      </c>
      <c r="L57">
        <v>5.7503000000000002</v>
      </c>
      <c r="M57">
        <v>7.0925000000000002</v>
      </c>
      <c r="N57" s="140">
        <v>3.0800999999999998</v>
      </c>
      <c r="O57">
        <v>9.2786000000000008</v>
      </c>
      <c r="P57">
        <v>2.2833000000000001</v>
      </c>
      <c r="Q57" s="9">
        <v>14.1944</v>
      </c>
    </row>
    <row r="58" spans="1:18" x14ac:dyDescent="0.25">
      <c r="A58" s="137" t="s">
        <v>67</v>
      </c>
      <c r="B58" s="35"/>
      <c r="H58" s="9"/>
      <c r="J58">
        <v>55.583411183307</v>
      </c>
      <c r="K58">
        <v>9.4190429971128804</v>
      </c>
      <c r="L58">
        <v>11.446570403328399</v>
      </c>
      <c r="M58">
        <v>14.1182006366212</v>
      </c>
      <c r="N58" s="140">
        <v>6.1312745032444997</v>
      </c>
      <c r="O58">
        <v>65.367961071571997</v>
      </c>
      <c r="P58">
        <v>16.086258557626401</v>
      </c>
      <c r="Q58" s="9"/>
    </row>
    <row r="59" spans="1:18" ht="15.75" thickBot="1" x14ac:dyDescent="0.3">
      <c r="A59" s="138" t="s">
        <v>68</v>
      </c>
      <c r="B59" s="36"/>
      <c r="C59" s="6">
        <f>(C57-C55)/C55*100</f>
        <v>17.768328200482323</v>
      </c>
      <c r="D59" s="6">
        <f>(D57-D55)/D55*100</f>
        <v>-2.4952207224367395</v>
      </c>
      <c r="E59" s="6">
        <f>(E57-E55)/E55*100</f>
        <v>0.19690293185302749</v>
      </c>
      <c r="F59" s="6">
        <f>(F57-F55)/F55*100</f>
        <v>-11.65075770297813</v>
      </c>
      <c r="G59" s="6"/>
      <c r="H59" s="10"/>
      <c r="I59" s="6">
        <f>(I57-I55)/I55*100</f>
        <v>3.1866077847386278</v>
      </c>
      <c r="J59" s="6">
        <f t="shared" ref="J59:Q59" si="9">(J57-J55)/J55*100</f>
        <v>-6.1035973932517686</v>
      </c>
      <c r="K59" s="6">
        <f t="shared" si="9"/>
        <v>-0.25506439849069795</v>
      </c>
      <c r="L59" s="6">
        <f t="shared" si="9"/>
        <v>-5.9993788109133108</v>
      </c>
      <c r="M59" s="6">
        <f t="shared" si="9"/>
        <v>1.8188865600505393</v>
      </c>
      <c r="N59" s="142">
        <f t="shared" si="9"/>
        <v>-8.2293001221583353</v>
      </c>
      <c r="O59" s="6">
        <f t="shared" si="9"/>
        <v>-6.4478075437835862</v>
      </c>
      <c r="P59" s="6">
        <f t="shared" si="9"/>
        <v>-27.939784131793221</v>
      </c>
      <c r="Q59" s="10">
        <f t="shared" si="9"/>
        <v>0.19694349345286913</v>
      </c>
    </row>
    <row r="60" spans="1:18" x14ac:dyDescent="0.25">
      <c r="A60" s="134"/>
    </row>
    <row r="61" spans="1:18" x14ac:dyDescent="0.25">
      <c r="A61" s="226" t="s">
        <v>202</v>
      </c>
      <c r="B61" s="227"/>
      <c r="C61" s="227"/>
      <c r="D61" s="227"/>
      <c r="E61" s="227"/>
      <c r="F61" s="227"/>
      <c r="G61" s="227"/>
      <c r="H61" s="227"/>
      <c r="I61" s="227"/>
      <c r="J61" s="227"/>
      <c r="K61" s="227"/>
      <c r="L61" s="227"/>
      <c r="M61" s="227"/>
      <c r="N61" s="227"/>
      <c r="O61" s="227"/>
      <c r="P61" s="227"/>
      <c r="Q61" s="227"/>
    </row>
    <row r="62" spans="1:18" ht="15.75" thickBot="1" x14ac:dyDescent="0.3">
      <c r="A62" s="6"/>
      <c r="B62" s="6"/>
      <c r="C62" s="6"/>
      <c r="D62" s="6"/>
      <c r="E62" s="6"/>
      <c r="F62" s="6"/>
      <c r="G62" s="6"/>
      <c r="H62" s="6"/>
      <c r="I62" s="6"/>
      <c r="J62" s="6"/>
      <c r="K62" s="6"/>
      <c r="L62" s="6"/>
      <c r="M62" s="6"/>
      <c r="N62" s="6"/>
      <c r="O62" s="6"/>
      <c r="P62" s="6"/>
      <c r="Q62" s="6"/>
    </row>
    <row r="63" spans="1:18" x14ac:dyDescent="0.25">
      <c r="A63" s="26" t="s">
        <v>72</v>
      </c>
      <c r="B63" s="214" t="s">
        <v>249</v>
      </c>
      <c r="C63" s="2"/>
      <c r="D63" s="2"/>
      <c r="E63" s="2"/>
      <c r="F63" s="2"/>
      <c r="G63" s="2"/>
      <c r="H63" s="11"/>
      <c r="N63" s="140"/>
      <c r="Q63" s="9"/>
    </row>
    <row r="64" spans="1:18" x14ac:dyDescent="0.25">
      <c r="A64" s="149" t="s">
        <v>66</v>
      </c>
      <c r="B64" s="215"/>
      <c r="C64" s="2"/>
      <c r="D64" s="2"/>
      <c r="E64" s="2"/>
      <c r="F64" s="2"/>
      <c r="G64" s="2"/>
      <c r="H64" s="11"/>
      <c r="K64" s="19"/>
      <c r="L64" s="19"/>
      <c r="M64" s="19"/>
      <c r="N64" s="141"/>
      <c r="O64" s="19"/>
      <c r="P64" s="19"/>
      <c r="Q64" s="9"/>
    </row>
    <row r="65" spans="1:17" x14ac:dyDescent="0.25">
      <c r="A65" s="26" t="s">
        <v>201</v>
      </c>
      <c r="B65" s="215"/>
      <c r="C65" s="2"/>
      <c r="D65" s="2"/>
      <c r="E65" s="2"/>
      <c r="F65" s="2"/>
      <c r="G65" s="2"/>
      <c r="H65" s="11"/>
      <c r="N65" s="140"/>
      <c r="Q65" s="9"/>
    </row>
    <row r="66" spans="1:17" x14ac:dyDescent="0.25">
      <c r="A66" s="150" t="s">
        <v>67</v>
      </c>
      <c r="B66" s="215"/>
      <c r="C66" s="2"/>
      <c r="D66" s="2"/>
      <c r="E66" s="2"/>
      <c r="F66" s="2"/>
      <c r="G66" s="2"/>
      <c r="H66" s="11"/>
      <c r="N66" s="140"/>
      <c r="Q66" s="9"/>
    </row>
    <row r="67" spans="1:17" ht="15.75" thickBot="1" x14ac:dyDescent="0.3">
      <c r="A67" s="65" t="s">
        <v>68</v>
      </c>
      <c r="B67" s="216"/>
      <c r="C67" s="6"/>
      <c r="D67" s="6"/>
      <c r="E67" s="6"/>
      <c r="F67" s="6"/>
      <c r="G67" s="6"/>
      <c r="H67" s="10"/>
      <c r="I67" s="6"/>
      <c r="J67" s="6"/>
      <c r="K67" s="6"/>
      <c r="L67" s="6"/>
      <c r="M67" s="6"/>
      <c r="N67" s="142"/>
      <c r="O67" s="6"/>
      <c r="P67" s="6"/>
      <c r="Q67" s="10"/>
    </row>
    <row r="68" spans="1:17" x14ac:dyDescent="0.25">
      <c r="A68" t="s">
        <v>198</v>
      </c>
      <c r="B68" s="214"/>
      <c r="C68" s="2"/>
      <c r="D68" s="2"/>
      <c r="E68" s="2"/>
      <c r="F68" s="2"/>
      <c r="G68" s="2"/>
      <c r="H68" s="11"/>
      <c r="N68" s="140"/>
      <c r="Q68" s="9"/>
    </row>
    <row r="69" spans="1:17" x14ac:dyDescent="0.25">
      <c r="A69" s="202" t="s">
        <v>66</v>
      </c>
      <c r="B69" s="215"/>
      <c r="C69" s="2"/>
      <c r="D69" s="2"/>
      <c r="E69" s="2"/>
      <c r="F69" s="2"/>
      <c r="G69" s="2"/>
      <c r="H69" s="11"/>
      <c r="K69" s="19"/>
      <c r="L69" s="19"/>
      <c r="M69" s="19"/>
      <c r="N69" s="141"/>
      <c r="O69" s="19"/>
      <c r="P69" s="19"/>
      <c r="Q69" s="9"/>
    </row>
    <row r="70" spans="1:17" x14ac:dyDescent="0.25">
      <c r="A70" t="s">
        <v>199</v>
      </c>
      <c r="B70" s="215"/>
      <c r="C70" s="2"/>
      <c r="D70" s="2"/>
      <c r="E70" s="2"/>
      <c r="F70" s="2"/>
      <c r="G70" s="2"/>
      <c r="H70" s="11"/>
      <c r="N70" s="140"/>
      <c r="Q70" s="9"/>
    </row>
    <row r="71" spans="1:17" x14ac:dyDescent="0.25">
      <c r="A71" s="202" t="s">
        <v>67</v>
      </c>
      <c r="B71" s="215"/>
      <c r="C71" s="2"/>
      <c r="D71" s="2"/>
      <c r="E71" s="2"/>
      <c r="F71" s="2"/>
      <c r="G71" s="2"/>
      <c r="H71" s="11"/>
      <c r="N71" s="140"/>
      <c r="Q71" s="9"/>
    </row>
    <row r="72" spans="1:17" ht="15.75" thickBot="1" x14ac:dyDescent="0.3">
      <c r="A72" s="202" t="s">
        <v>68</v>
      </c>
      <c r="B72" s="216"/>
      <c r="C72" s="6"/>
      <c r="D72" s="6"/>
      <c r="E72" s="6"/>
      <c r="F72" s="6"/>
      <c r="G72" s="6"/>
      <c r="H72" s="10"/>
      <c r="I72" s="6"/>
      <c r="J72" s="6"/>
      <c r="K72" s="6"/>
      <c r="L72" s="6"/>
      <c r="M72" s="6"/>
      <c r="N72" s="142"/>
      <c r="O72" s="6"/>
      <c r="P72" s="6"/>
      <c r="Q72" s="10"/>
    </row>
    <row r="73" spans="1:17" x14ac:dyDescent="0.25">
      <c r="A73" s="22" t="s">
        <v>12</v>
      </c>
      <c r="B73" s="208" t="s">
        <v>93</v>
      </c>
      <c r="C73" s="19">
        <v>4.7192999999999996</v>
      </c>
      <c r="D73" s="19">
        <v>4.6006</v>
      </c>
      <c r="E73" s="19">
        <v>0.2019</v>
      </c>
      <c r="F73" s="19">
        <v>0.34470000000000001</v>
      </c>
      <c r="G73" s="19">
        <v>2.5169999999999999</v>
      </c>
      <c r="H73" s="46">
        <v>-70.718599999999995</v>
      </c>
      <c r="I73">
        <v>67.366100000000003</v>
      </c>
      <c r="J73">
        <v>20.172699999999999</v>
      </c>
      <c r="K73">
        <v>5.8189000000000002</v>
      </c>
      <c r="L73">
        <v>8.6563999999999997</v>
      </c>
      <c r="M73">
        <v>13.123900000000001</v>
      </c>
      <c r="N73" s="1">
        <v>18.406400000000001</v>
      </c>
      <c r="O73">
        <v>10.607900000000001</v>
      </c>
      <c r="P73">
        <v>-7.1609999999999996</v>
      </c>
      <c r="Q73" s="9">
        <v>2.0190999999999999</v>
      </c>
    </row>
    <row r="74" spans="1:17" x14ac:dyDescent="0.25">
      <c r="A74" s="23" t="s">
        <v>66</v>
      </c>
      <c r="B74" s="209"/>
      <c r="C74" s="2"/>
      <c r="D74" s="2"/>
      <c r="E74" s="2"/>
      <c r="F74" s="2"/>
      <c r="G74" s="2"/>
      <c r="H74" s="11"/>
      <c r="J74" s="19">
        <v>29.944900000000001</v>
      </c>
      <c r="K74" s="19">
        <v>8.6377000000000006</v>
      </c>
      <c r="L74" s="19">
        <v>12.8498</v>
      </c>
      <c r="M74" s="19">
        <v>19.481400000000001</v>
      </c>
      <c r="N74" s="19">
        <v>1.84E-2</v>
      </c>
      <c r="O74" s="29">
        <v>525.38400000000001</v>
      </c>
      <c r="P74" s="29">
        <v>-354.6653</v>
      </c>
      <c r="Q74" s="9"/>
    </row>
    <row r="75" spans="1:17" x14ac:dyDescent="0.25">
      <c r="A75" s="22" t="s">
        <v>19</v>
      </c>
      <c r="B75" s="209"/>
      <c r="C75" s="19">
        <v>5.4916999999999998</v>
      </c>
      <c r="D75" s="19">
        <v>4.8251999999999997</v>
      </c>
      <c r="E75" s="19">
        <v>0.47520000000000001</v>
      </c>
      <c r="F75" s="19">
        <v>0.3952</v>
      </c>
      <c r="G75" s="19">
        <v>12.137</v>
      </c>
      <c r="H75" s="58">
        <v>16.843900000000001</v>
      </c>
      <c r="I75" s="19">
        <v>74.093199999999996</v>
      </c>
      <c r="J75" s="19">
        <v>19.175999999999998</v>
      </c>
      <c r="K75" s="19">
        <v>6.5979999999999999</v>
      </c>
      <c r="L75" s="19">
        <v>7.3207000000000004</v>
      </c>
      <c r="M75" s="19">
        <v>9.6822999999999997</v>
      </c>
      <c r="N75" s="29">
        <v>24.6508</v>
      </c>
      <c r="O75" s="19">
        <v>10.1496</v>
      </c>
      <c r="P75" s="19">
        <v>-6.1980000000000004</v>
      </c>
      <c r="Q75" s="37">
        <v>4.7519999999999998</v>
      </c>
    </row>
    <row r="76" spans="1:17" x14ac:dyDescent="0.25">
      <c r="A76" s="24" t="s">
        <v>67</v>
      </c>
      <c r="B76" s="209"/>
      <c r="C76" s="2"/>
      <c r="D76" s="2"/>
      <c r="E76" s="2"/>
      <c r="F76" s="2"/>
      <c r="G76" s="2"/>
      <c r="H76" s="11"/>
      <c r="J76" s="19">
        <v>25.881</v>
      </c>
      <c r="K76" s="19">
        <v>8.9049999999999994</v>
      </c>
      <c r="L76" s="19">
        <v>9.8803999999999998</v>
      </c>
      <c r="M76" s="19">
        <v>13.0678</v>
      </c>
      <c r="N76" s="19">
        <v>7.0092999999999996</v>
      </c>
      <c r="O76" s="29">
        <v>213.58449999999999</v>
      </c>
      <c r="P76" s="29">
        <v>130.42850000000001</v>
      </c>
      <c r="Q76" s="9"/>
    </row>
    <row r="77" spans="1:17" ht="15.75" thickBot="1" x14ac:dyDescent="0.3">
      <c r="A77" s="25" t="s">
        <v>68</v>
      </c>
      <c r="B77" s="210"/>
      <c r="C77" s="6">
        <f>(C75-C73)/C73*100</f>
        <v>16.366834064373958</v>
      </c>
      <c r="D77" s="6">
        <f t="shared" ref="D77:Q77" si="10">(D75-D73)/D73*100</f>
        <v>4.8819719167065099</v>
      </c>
      <c r="E77" s="6">
        <f t="shared" si="10"/>
        <v>135.36404160475482</v>
      </c>
      <c r="F77" s="6">
        <f t="shared" si="10"/>
        <v>14.650420655642584</v>
      </c>
      <c r="G77" s="6"/>
      <c r="H77" s="6"/>
      <c r="I77" s="6">
        <f t="shared" si="10"/>
        <v>9.9858831073789229</v>
      </c>
      <c r="J77" s="6">
        <f t="shared" si="10"/>
        <v>-4.9408358821575726</v>
      </c>
      <c r="K77" s="6">
        <f t="shared" si="10"/>
        <v>13.389128529447142</v>
      </c>
      <c r="L77" s="6">
        <f t="shared" si="10"/>
        <v>-15.430201931518866</v>
      </c>
      <c r="M77" s="6">
        <f t="shared" si="10"/>
        <v>-26.223912099299756</v>
      </c>
      <c r="N77" s="6">
        <f t="shared" si="10"/>
        <v>33.925156467315709</v>
      </c>
      <c r="O77" s="6">
        <f t="shared" si="10"/>
        <v>-4.3203650109823926</v>
      </c>
      <c r="P77" s="6">
        <f t="shared" si="10"/>
        <v>-13.447842480100533</v>
      </c>
      <c r="Q77" s="6">
        <f t="shared" si="10"/>
        <v>135.35238472586798</v>
      </c>
    </row>
    <row r="78" spans="1:17" ht="18" customHeight="1" x14ac:dyDescent="0.25">
      <c r="A78" t="s">
        <v>44</v>
      </c>
      <c r="B78" s="214"/>
      <c r="C78" s="2">
        <f>(I78-J78)/10</f>
        <v>5.8489999999999993</v>
      </c>
      <c r="D78" s="2">
        <f>(K78+L78+M78+N78)/10</f>
        <v>4.3519999999999994</v>
      </c>
      <c r="E78" s="2">
        <f>Q78/10</f>
        <v>2.19</v>
      </c>
      <c r="F78" s="2">
        <f>(O78+P78)/10</f>
        <v>1.8509999999999998</v>
      </c>
      <c r="G78" s="206">
        <v>-25.72</v>
      </c>
      <c r="H78" s="11">
        <v>-15.48</v>
      </c>
      <c r="I78" s="2">
        <v>63.41</v>
      </c>
      <c r="J78" s="19">
        <v>4.92</v>
      </c>
      <c r="K78" s="19">
        <v>5.39</v>
      </c>
      <c r="L78" s="19">
        <v>6.21</v>
      </c>
      <c r="M78" s="205">
        <v>5.43</v>
      </c>
      <c r="N78" s="140">
        <v>26.49</v>
      </c>
      <c r="O78" s="205">
        <v>5.77</v>
      </c>
      <c r="P78" s="205">
        <v>12.74</v>
      </c>
      <c r="Q78" s="9">
        <v>21.9</v>
      </c>
    </row>
    <row r="79" spans="1:17" ht="18.75" customHeight="1" x14ac:dyDescent="0.25">
      <c r="A79" s="202" t="s">
        <v>66</v>
      </c>
      <c r="B79" s="215"/>
      <c r="C79" s="2"/>
      <c r="D79" s="2"/>
      <c r="E79" s="2"/>
      <c r="F79" s="2"/>
      <c r="H79" s="9"/>
      <c r="J79" s="19">
        <v>7.75</v>
      </c>
      <c r="K79" s="19">
        <v>8.49</v>
      </c>
      <c r="L79" s="19">
        <v>9.7799999999999994</v>
      </c>
      <c r="M79" s="19">
        <v>8.5500000000000007</v>
      </c>
      <c r="N79" s="141">
        <v>41.71</v>
      </c>
      <c r="O79" s="19">
        <v>58.2</v>
      </c>
      <c r="P79" s="19">
        <v>26.3</v>
      </c>
      <c r="Q79" s="9"/>
    </row>
    <row r="80" spans="1:17" ht="18.75" customHeight="1" x14ac:dyDescent="0.25">
      <c r="A80" t="s">
        <v>197</v>
      </c>
      <c r="B80" s="215"/>
      <c r="C80" s="2">
        <f t="shared" ref="C80" si="11">(I80-J80)/10</f>
        <v>5.89</v>
      </c>
      <c r="D80" s="2">
        <f t="shared" ref="D80" si="12">(K80+L80+M80+N80)/10</f>
        <v>5.234</v>
      </c>
      <c r="E80" s="2">
        <f t="shared" ref="E80" si="13">Q80/10</f>
        <v>3.7320000000000002</v>
      </c>
      <c r="F80" s="2">
        <f t="shared" ref="F80" si="14">(O80+P80)/10</f>
        <v>3.6489999999999996</v>
      </c>
      <c r="G80">
        <v>-11.14</v>
      </c>
      <c r="H80" s="9">
        <v>-2.2200000000000002</v>
      </c>
      <c r="I80">
        <v>63.85</v>
      </c>
      <c r="J80" s="19">
        <v>4.95</v>
      </c>
      <c r="K80" s="19">
        <v>4.26</v>
      </c>
      <c r="L80" s="19">
        <v>5.97</v>
      </c>
      <c r="M80" s="205">
        <v>22.49</v>
      </c>
      <c r="N80" s="140">
        <v>19.62</v>
      </c>
      <c r="O80" s="205">
        <v>26.56</v>
      </c>
      <c r="P80" s="205">
        <v>9.93</v>
      </c>
      <c r="Q80" s="9">
        <v>37.32</v>
      </c>
    </row>
    <row r="81" spans="1:17" ht="18" customHeight="1" x14ac:dyDescent="0.25">
      <c r="A81" s="202" t="s">
        <v>67</v>
      </c>
      <c r="B81" s="215"/>
      <c r="H81" s="9"/>
      <c r="J81" s="19">
        <v>7.75</v>
      </c>
      <c r="K81" s="19">
        <v>6.67</v>
      </c>
      <c r="L81" s="19">
        <v>9.35</v>
      </c>
      <c r="M81" s="19">
        <v>35.22</v>
      </c>
      <c r="N81" s="140">
        <v>30.73</v>
      </c>
      <c r="O81" s="205">
        <v>71.17</v>
      </c>
      <c r="P81" s="205">
        <v>26.61</v>
      </c>
      <c r="Q81" s="9"/>
    </row>
    <row r="82" spans="1:17" ht="21.75" customHeight="1" thickBot="1" x14ac:dyDescent="0.3">
      <c r="A82" s="202" t="s">
        <v>68</v>
      </c>
      <c r="B82" s="216"/>
      <c r="C82" s="6">
        <f>(C80-C78)/C78*100</f>
        <v>0.70097452555993123</v>
      </c>
      <c r="D82" s="197">
        <f t="shared" ref="D82:Q82" si="15">(D80-D78)/D78*100</f>
        <v>20.266544117647076</v>
      </c>
      <c r="E82" s="197">
        <f t="shared" si="15"/>
        <v>70.410958904109606</v>
      </c>
      <c r="F82" s="197">
        <f t="shared" si="15"/>
        <v>97.136682874122101</v>
      </c>
      <c r="G82" s="197"/>
      <c r="H82" s="197"/>
      <c r="I82" s="197">
        <f t="shared" si="15"/>
        <v>0.69389686169374687</v>
      </c>
      <c r="J82" s="197">
        <f t="shared" si="15"/>
        <v>0.6097560975609807</v>
      </c>
      <c r="K82" s="197">
        <f t="shared" si="15"/>
        <v>-20.964749536178108</v>
      </c>
      <c r="L82" s="197">
        <f t="shared" si="15"/>
        <v>-3.8647342995169116</v>
      </c>
      <c r="M82" s="197">
        <f t="shared" si="15"/>
        <v>314.18047882136278</v>
      </c>
      <c r="N82" s="197">
        <f t="shared" si="15"/>
        <v>-25.934314835787081</v>
      </c>
      <c r="O82" s="197">
        <f t="shared" si="15"/>
        <v>360.31195840554597</v>
      </c>
      <c r="P82" s="197">
        <f t="shared" si="15"/>
        <v>-22.056514913657775</v>
      </c>
      <c r="Q82" s="197">
        <f t="shared" si="15"/>
        <v>70.410958904109606</v>
      </c>
    </row>
    <row r="83" spans="1:17" x14ac:dyDescent="0.25">
      <c r="A83" s="50" t="s">
        <v>8</v>
      </c>
      <c r="B83" s="208" t="s">
        <v>96</v>
      </c>
      <c r="C83" s="19">
        <v>2.6804000000000001</v>
      </c>
      <c r="D83" s="19">
        <v>5.2622999999999998</v>
      </c>
      <c r="E83" s="19">
        <v>3.8765000000000001</v>
      </c>
      <c r="F83" s="19">
        <v>3.7320000000000002</v>
      </c>
      <c r="G83" s="134">
        <v>-96.322800000000001</v>
      </c>
      <c r="H83" s="37">
        <v>3.7275999999999998</v>
      </c>
      <c r="I83">
        <v>54.444499999999998</v>
      </c>
      <c r="J83">
        <v>27.6402</v>
      </c>
      <c r="K83">
        <v>11.0441</v>
      </c>
      <c r="M83">
        <v>14.0274</v>
      </c>
      <c r="N83">
        <v>27.551600000000001</v>
      </c>
      <c r="O83">
        <v>26.003599999999999</v>
      </c>
      <c r="P83">
        <v>11.316800000000001</v>
      </c>
      <c r="Q83" s="167">
        <v>38.7654</v>
      </c>
    </row>
    <row r="84" spans="1:17" x14ac:dyDescent="0.25">
      <c r="A84" s="51" t="s">
        <v>66</v>
      </c>
      <c r="B84" s="209"/>
      <c r="C84" s="2"/>
      <c r="D84" s="2"/>
      <c r="E84" s="2"/>
      <c r="F84" s="2"/>
      <c r="G84" s="2"/>
      <c r="H84" s="11"/>
      <c r="J84" s="19">
        <v>50.767600000000002</v>
      </c>
      <c r="K84" s="19">
        <v>20.2851</v>
      </c>
      <c r="L84" s="19"/>
      <c r="M84" s="19">
        <v>25.764600000000002</v>
      </c>
      <c r="N84" s="19">
        <v>50.604799999999997</v>
      </c>
      <c r="O84" s="19">
        <v>67.079499999999996</v>
      </c>
      <c r="P84" s="19">
        <v>29.193000000000001</v>
      </c>
      <c r="Q84" s="167"/>
    </row>
    <row r="85" spans="1:17" x14ac:dyDescent="0.25">
      <c r="A85" s="50" t="s">
        <v>15</v>
      </c>
      <c r="B85" s="209"/>
      <c r="C85" s="19">
        <v>4.1505999999999998</v>
      </c>
      <c r="D85" s="19">
        <v>2.9847000000000001</v>
      </c>
      <c r="E85" s="19">
        <v>1.89</v>
      </c>
      <c r="F85" s="19">
        <v>1.8887</v>
      </c>
      <c r="G85" s="134">
        <v>28.089400000000001</v>
      </c>
      <c r="H85" s="37">
        <v>6.9000000000000006E-2</v>
      </c>
      <c r="I85">
        <v>57.023899999999998</v>
      </c>
      <c r="J85">
        <v>15.517899999999999</v>
      </c>
      <c r="K85">
        <v>6.1231</v>
      </c>
      <c r="L85">
        <v>5.2385999999999999</v>
      </c>
      <c r="M85">
        <v>16.776599999999998</v>
      </c>
      <c r="N85">
        <v>1.7089000000000001</v>
      </c>
      <c r="O85">
        <v>11.837999999999999</v>
      </c>
      <c r="P85">
        <v>7.0492999999999997</v>
      </c>
      <c r="Q85" s="167">
        <v>18.900300000000001</v>
      </c>
    </row>
    <row r="86" spans="1:17" x14ac:dyDescent="0.25">
      <c r="A86" s="52" t="s">
        <v>67</v>
      </c>
      <c r="B86" s="209"/>
      <c r="C86" s="2"/>
      <c r="D86" s="2"/>
      <c r="E86" s="2"/>
      <c r="F86" s="2"/>
      <c r="G86" s="2"/>
      <c r="H86" s="11"/>
      <c r="J86" s="19">
        <v>27.212900000000001</v>
      </c>
      <c r="K86" s="19">
        <v>10.7378</v>
      </c>
      <c r="L86" s="19">
        <v>9.1866000000000003</v>
      </c>
      <c r="M86" s="19">
        <v>29.420300000000001</v>
      </c>
      <c r="N86" s="19">
        <v>1.6999999999999999E-3</v>
      </c>
      <c r="O86" s="19">
        <v>62.633699999999997</v>
      </c>
      <c r="P86" s="19">
        <v>37.297199999999997</v>
      </c>
      <c r="Q86" s="167"/>
    </row>
    <row r="87" spans="1:17" ht="15.75" thickBot="1" x14ac:dyDescent="0.3">
      <c r="A87" s="53" t="s">
        <v>68</v>
      </c>
      <c r="B87" s="210"/>
      <c r="C87" s="6">
        <f>(C85-C83)/C83*100</f>
        <v>54.850022384718692</v>
      </c>
      <c r="D87" s="6">
        <f t="shared" ref="D87:Q87" si="16">(D85-D83)/D83*100</f>
        <v>-43.281454877144974</v>
      </c>
      <c r="E87" s="6">
        <f t="shared" si="16"/>
        <v>-51.244679478911394</v>
      </c>
      <c r="F87" s="6">
        <f t="shared" si="16"/>
        <v>-49.39174705251876</v>
      </c>
      <c r="G87" s="6"/>
      <c r="H87" s="6"/>
      <c r="I87" s="6">
        <f t="shared" si="16"/>
        <v>4.7376686350320041</v>
      </c>
      <c r="J87" s="6">
        <f t="shared" si="16"/>
        <v>-43.857497413188042</v>
      </c>
      <c r="K87" s="6">
        <f t="shared" si="16"/>
        <v>-44.557727655490268</v>
      </c>
      <c r="L87" s="6"/>
      <c r="M87" s="6">
        <f t="shared" si="16"/>
        <v>19.598785234612244</v>
      </c>
      <c r="N87" s="6">
        <f t="shared" si="16"/>
        <v>-93.797456409065177</v>
      </c>
      <c r="O87" s="6">
        <f t="shared" si="16"/>
        <v>-54.475534156809061</v>
      </c>
      <c r="P87" s="6">
        <f t="shared" si="16"/>
        <v>-37.70942315849004</v>
      </c>
      <c r="Q87" s="6">
        <f t="shared" si="16"/>
        <v>-51.244408673714183</v>
      </c>
    </row>
    <row r="88" spans="1:17" x14ac:dyDescent="0.25">
      <c r="A88" s="155" t="s">
        <v>233</v>
      </c>
      <c r="B88" s="214" t="s">
        <v>71</v>
      </c>
      <c r="H88" s="9"/>
      <c r="N88" s="156"/>
      <c r="Q88" s="59"/>
    </row>
    <row r="89" spans="1:17" ht="15.75" thickBot="1" x14ac:dyDescent="0.3">
      <c r="A89" s="150" t="s">
        <v>66</v>
      </c>
      <c r="B89" s="215"/>
      <c r="H89" s="9"/>
      <c r="N89" s="140"/>
      <c r="Q89" s="9"/>
    </row>
    <row r="90" spans="1:17" x14ac:dyDescent="0.25">
      <c r="A90" s="155" t="s">
        <v>234</v>
      </c>
      <c r="B90" s="215"/>
      <c r="H90" s="9"/>
      <c r="N90" s="140"/>
      <c r="Q90" s="9"/>
    </row>
    <row r="91" spans="1:17" x14ac:dyDescent="0.25">
      <c r="A91" s="150" t="s">
        <v>67</v>
      </c>
      <c r="B91" s="215"/>
      <c r="H91" s="9"/>
      <c r="N91" s="140"/>
      <c r="Q91" s="9"/>
    </row>
    <row r="92" spans="1:17" ht="15.75" thickBot="1" x14ac:dyDescent="0.3">
      <c r="A92" s="65" t="s">
        <v>68</v>
      </c>
      <c r="B92" s="216"/>
      <c r="C92" s="6"/>
      <c r="D92" s="6"/>
      <c r="E92" s="6"/>
      <c r="F92" s="6"/>
      <c r="G92" s="6"/>
      <c r="H92" s="10"/>
      <c r="I92" s="6"/>
      <c r="J92" s="6"/>
      <c r="K92" s="6"/>
      <c r="L92" s="6"/>
      <c r="M92" s="6"/>
      <c r="N92" s="142"/>
      <c r="O92" s="6"/>
      <c r="P92" s="6"/>
      <c r="Q92" s="10"/>
    </row>
    <row r="93" spans="1:17" x14ac:dyDescent="0.25">
      <c r="A93" t="s">
        <v>255</v>
      </c>
      <c r="B93" s="214"/>
      <c r="C93" s="19">
        <v>2.2042999999999999</v>
      </c>
      <c r="D93" s="19">
        <v>1.3667</v>
      </c>
      <c r="E93" s="19">
        <v>1.2910999999999999</v>
      </c>
      <c r="F93" s="19">
        <v>1.1727000000000001</v>
      </c>
      <c r="G93" s="165">
        <v>37.998800000000003</v>
      </c>
      <c r="H93" s="19">
        <v>9.1755999999999993</v>
      </c>
      <c r="I93" s="19">
        <v>30.679099999999998</v>
      </c>
      <c r="J93" s="19">
        <v>8.6356999999999999</v>
      </c>
      <c r="K93" s="19">
        <v>4.0114000000000001</v>
      </c>
      <c r="L93" s="19">
        <v>3.7982</v>
      </c>
      <c r="M93" s="19">
        <v>3.6884000000000001</v>
      </c>
      <c r="N93" s="19">
        <v>2.1690999999999998</v>
      </c>
      <c r="O93" s="19">
        <v>9.6975999999999996</v>
      </c>
      <c r="P93" s="19">
        <v>2.0291999999999999</v>
      </c>
      <c r="Q93" s="19">
        <v>12.9115</v>
      </c>
    </row>
    <row r="94" spans="1:17" x14ac:dyDescent="0.25">
      <c r="A94" s="202" t="s">
        <v>66</v>
      </c>
      <c r="B94" s="215"/>
      <c r="H94" s="195"/>
      <c r="J94" s="19">
        <v>28.148599999999998</v>
      </c>
      <c r="K94" s="19">
        <v>13.0753</v>
      </c>
      <c r="L94" s="19">
        <v>12.3804</v>
      </c>
      <c r="M94" s="19">
        <v>12.022600000000001</v>
      </c>
      <c r="N94" s="19">
        <v>7.0704000000000002</v>
      </c>
      <c r="O94" s="19">
        <v>75.1083</v>
      </c>
      <c r="P94" s="19">
        <v>15.715999999999999</v>
      </c>
      <c r="Q94" s="195"/>
    </row>
    <row r="95" spans="1:17" x14ac:dyDescent="0.25">
      <c r="A95" t="s">
        <v>256</v>
      </c>
      <c r="B95" s="215"/>
      <c r="C95" s="19">
        <v>2.5653999999999999</v>
      </c>
      <c r="D95" s="19">
        <v>1.9942</v>
      </c>
      <c r="E95" s="19">
        <v>1.6976</v>
      </c>
      <c r="F95" s="19">
        <v>1.4836</v>
      </c>
      <c r="G95" s="19">
        <v>22.264399999999998</v>
      </c>
      <c r="H95" s="19">
        <v>12.6081</v>
      </c>
      <c r="I95" s="19">
        <v>35.707599999999999</v>
      </c>
      <c r="J95" s="19">
        <v>10.053699999999999</v>
      </c>
      <c r="K95" s="19">
        <v>4.3053999999999997</v>
      </c>
      <c r="L95" s="19">
        <v>3.6614</v>
      </c>
      <c r="M95" s="19">
        <v>7.7901999999999996</v>
      </c>
      <c r="N95" s="19">
        <v>4.1852</v>
      </c>
      <c r="O95" s="19">
        <v>13.847300000000001</v>
      </c>
      <c r="P95" s="19">
        <v>0.98860000000000003</v>
      </c>
      <c r="Q95" s="19">
        <v>16.976299999999998</v>
      </c>
    </row>
    <row r="96" spans="1:17" x14ac:dyDescent="0.25">
      <c r="A96" s="202" t="s">
        <v>67</v>
      </c>
      <c r="B96" s="215"/>
      <c r="H96" s="195"/>
      <c r="J96" s="19">
        <v>28.155799999999999</v>
      </c>
      <c r="K96" s="19">
        <v>12.0573</v>
      </c>
      <c r="L96" s="19">
        <v>10.2538</v>
      </c>
      <c r="M96" s="19">
        <v>21.816700000000001</v>
      </c>
      <c r="N96" s="19">
        <v>11.720700000000001</v>
      </c>
      <c r="O96" s="19">
        <v>81.568600000000004</v>
      </c>
      <c r="P96" s="19">
        <v>5.8231999999999999</v>
      </c>
      <c r="Q96" s="195"/>
    </row>
    <row r="97" spans="1:17" ht="15.75" thickBot="1" x14ac:dyDescent="0.3">
      <c r="A97" s="202" t="s">
        <v>68</v>
      </c>
      <c r="B97" s="216"/>
      <c r="C97" s="197">
        <f>(C95-C93)/C93*100</f>
        <v>16.381617747130608</v>
      </c>
      <c r="D97" s="197">
        <f t="shared" ref="D97:Q97" si="17">(D95-D93)/D93*100</f>
        <v>45.913514304529151</v>
      </c>
      <c r="E97" s="197">
        <f t="shared" si="17"/>
        <v>31.484780419797083</v>
      </c>
      <c r="F97" s="197">
        <f t="shared" si="17"/>
        <v>26.511469258975005</v>
      </c>
      <c r="G97" s="197"/>
      <c r="H97" s="197"/>
      <c r="I97" s="197">
        <f t="shared" si="17"/>
        <v>16.390637274235559</v>
      </c>
      <c r="J97" s="197">
        <f t="shared" si="17"/>
        <v>16.420209131859597</v>
      </c>
      <c r="K97" s="197">
        <f t="shared" si="17"/>
        <v>7.3291120307124586</v>
      </c>
      <c r="L97" s="197">
        <f t="shared" si="17"/>
        <v>-3.6017060712969311</v>
      </c>
      <c r="M97" s="197">
        <f t="shared" si="17"/>
        <v>111.20811191844699</v>
      </c>
      <c r="N97" s="197">
        <f t="shared" si="17"/>
        <v>92.946383292609852</v>
      </c>
      <c r="O97" s="197">
        <f t="shared" si="17"/>
        <v>42.790999835010737</v>
      </c>
      <c r="P97" s="197">
        <f t="shared" si="17"/>
        <v>-51.281293120441553</v>
      </c>
      <c r="Q97" s="197">
        <f t="shared" si="17"/>
        <v>31.482012159702577</v>
      </c>
    </row>
    <row r="101" spans="1:17" x14ac:dyDescent="0.25">
      <c r="B101" s="9" t="s">
        <v>82</v>
      </c>
      <c r="C101" s="2">
        <f t="shared" ref="C101:Q101" si="18">AVERAGE(C2,C7,C12,C17,C22,C27,C32,C37,C50,C55,)</f>
        <v>2.2252072035753545</v>
      </c>
      <c r="D101" s="2">
        <f t="shared" si="18"/>
        <v>2.1749879124629716</v>
      </c>
      <c r="E101" s="2">
        <f t="shared" si="18"/>
        <v>1.3555443242085288</v>
      </c>
      <c r="F101" s="2">
        <f t="shared" si="18"/>
        <v>1.276522244960469</v>
      </c>
      <c r="G101" s="2">
        <f t="shared" si="18"/>
        <v>-0.23893883943109887</v>
      </c>
      <c r="H101" s="2">
        <f t="shared" si="18"/>
        <v>3.9859852293134677</v>
      </c>
      <c r="I101" s="2">
        <f t="shared" si="18"/>
        <v>35.783863636363634</v>
      </c>
      <c r="J101" s="2">
        <f t="shared" si="18"/>
        <v>14.88486</v>
      </c>
      <c r="K101" s="2">
        <f t="shared" si="18"/>
        <v>5.1347818181818177</v>
      </c>
      <c r="L101" s="2">
        <f t="shared" si="18"/>
        <v>4.6909800000000006</v>
      </c>
      <c r="M101" s="2">
        <f t="shared" si="18"/>
        <v>7.1986636363636363</v>
      </c>
      <c r="N101" s="2">
        <f t="shared" si="18"/>
        <v>5.6670799999999995</v>
      </c>
      <c r="O101" s="2">
        <f t="shared" si="18"/>
        <v>7.3771818181818167</v>
      </c>
      <c r="P101" s="2">
        <f t="shared" si="18"/>
        <v>5.5760818181818186</v>
      </c>
      <c r="Q101" s="2">
        <f t="shared" si="18"/>
        <v>13.555399999999999</v>
      </c>
    </row>
    <row r="102" spans="1:17" x14ac:dyDescent="0.25">
      <c r="B102" s="9" t="s">
        <v>83</v>
      </c>
      <c r="C102" s="2">
        <f t="shared" ref="C102:Q102" si="19">AVERAGE(C4,C9,C14,C19,C24,C29,C34,C39,C52,C57)</f>
        <v>2.5157672044654862</v>
      </c>
      <c r="D102" s="2">
        <f t="shared" si="19"/>
        <v>2.3435228128616963</v>
      </c>
      <c r="E102" s="2">
        <f t="shared" si="19"/>
        <v>1.7556229430509582</v>
      </c>
      <c r="F102" s="2">
        <f t="shared" si="19"/>
        <v>1.7392246933084745</v>
      </c>
      <c r="G102" s="2">
        <f t="shared" si="19"/>
        <v>4.1693252684182944</v>
      </c>
      <c r="H102" s="2">
        <f t="shared" si="19"/>
        <v>-8.2665991983965625E-4</v>
      </c>
      <c r="I102" s="2">
        <f t="shared" si="19"/>
        <v>39.965649999999997</v>
      </c>
      <c r="J102" s="2">
        <f t="shared" si="19"/>
        <v>16.91951111111111</v>
      </c>
      <c r="K102" s="2">
        <f t="shared" si="19"/>
        <v>4.89907</v>
      </c>
      <c r="L102" s="2">
        <f t="shared" si="19"/>
        <v>3.8732555555555552</v>
      </c>
      <c r="M102" s="2">
        <f t="shared" si="19"/>
        <v>9.7771900000000009</v>
      </c>
      <c r="N102" s="2">
        <f t="shared" si="19"/>
        <v>6.2318444444444445</v>
      </c>
      <c r="O102" s="2">
        <f t="shared" si="19"/>
        <v>12.665109999999999</v>
      </c>
      <c r="P102" s="2">
        <f t="shared" si="19"/>
        <v>4.72722</v>
      </c>
      <c r="Q102" s="2">
        <f t="shared" si="19"/>
        <v>17.556250000000002</v>
      </c>
    </row>
    <row r="103" spans="1:17" x14ac:dyDescent="0.25">
      <c r="B103" s="107" t="s">
        <v>112</v>
      </c>
      <c r="C103">
        <f>AVERAGE(C6,C11,C16,C21,C26,C31,C41,C54,C59,C36)</f>
        <v>4.3436376623850332</v>
      </c>
      <c r="D103">
        <f>AVERAGE(D6,D11,D16,D21,D26,D31,D41,D54,D59,D36)</f>
        <v>-1.0032205826092648</v>
      </c>
      <c r="E103">
        <f>AVERAGE(E6,E11,E16,E21,E26,E31,E41,E54,E59,E36)</f>
        <v>13.351234970187472</v>
      </c>
      <c r="F103">
        <f>AVERAGE(F6,F11,F16,F21,F26,F31,F41,F54,F59,F36)</f>
        <v>18.465053449787415</v>
      </c>
      <c r="I103">
        <f t="shared" ref="I103:Q103" si="20">AVERAGE(I6,I11,I16,I21,I26,I31,I41,I54,I59,I36)</f>
        <v>2.5911708609714355</v>
      </c>
      <c r="J103">
        <f t="shared" si="20"/>
        <v>4.932391731019659</v>
      </c>
      <c r="K103">
        <f t="shared" si="20"/>
        <v>-17.186903580184161</v>
      </c>
      <c r="L103">
        <f t="shared" si="20"/>
        <v>-22.924624025899718</v>
      </c>
      <c r="M103">
        <f t="shared" si="20"/>
        <v>35.061585557299111</v>
      </c>
      <c r="N103">
        <f t="shared" si="20"/>
        <v>2.1656959669442952</v>
      </c>
      <c r="O103">
        <f t="shared" si="20"/>
        <v>67.521919213297792</v>
      </c>
      <c r="P103">
        <f t="shared" si="20"/>
        <v>-23.632273285363283</v>
      </c>
      <c r="Q103">
        <f t="shared" si="20"/>
        <v>16.892027774368362</v>
      </c>
    </row>
    <row r="104" spans="1:17" x14ac:dyDescent="0.25">
      <c r="B104" s="9" t="s">
        <v>86</v>
      </c>
      <c r="C104">
        <f t="shared" ref="C104:Q104" si="21">_xlfn.STDEV.P(C55,C50,C37,C32,C27,C22,C17,C12,C7,C2)</f>
        <v>0.93043810561444651</v>
      </c>
      <c r="D104">
        <f t="shared" si="21"/>
        <v>0.82273305188990975</v>
      </c>
      <c r="E104">
        <f t="shared" si="21"/>
        <v>0.50756367567580363</v>
      </c>
      <c r="F104">
        <f t="shared" si="21"/>
        <v>0.47639924363518982</v>
      </c>
      <c r="G104">
        <f t="shared" si="21"/>
        <v>19.538659901868105</v>
      </c>
      <c r="H104">
        <f t="shared" si="21"/>
        <v>14.9142531287367</v>
      </c>
      <c r="I104">
        <f t="shared" si="21"/>
        <v>10.501701744503105</v>
      </c>
      <c r="J104">
        <f t="shared" si="21"/>
        <v>6.7680284389998802</v>
      </c>
      <c r="K104">
        <f t="shared" si="21"/>
        <v>4.1581897246758714</v>
      </c>
      <c r="L104">
        <f t="shared" si="21"/>
        <v>2.9546120252919814</v>
      </c>
      <c r="M104">
        <f t="shared" si="21"/>
        <v>4.3949154720085373</v>
      </c>
      <c r="N104">
        <f t="shared" si="21"/>
        <v>5.2874998515599891</v>
      </c>
      <c r="O104">
        <f t="shared" si="21"/>
        <v>2.6031920355594202</v>
      </c>
      <c r="P104">
        <f t="shared" si="21"/>
        <v>4.4316918731901938</v>
      </c>
      <c r="Q104">
        <f t="shared" si="21"/>
        <v>5.0755800752623239</v>
      </c>
    </row>
    <row r="105" spans="1:17" x14ac:dyDescent="0.25">
      <c r="B105" s="9" t="s">
        <v>87</v>
      </c>
      <c r="C105">
        <f t="shared" ref="C105:Q105" si="22">_xlfn.STDEV.P(C4,C9,C14,C19,C24,C29,C34,C39,C52,C57)</f>
        <v>0.81634757125174462</v>
      </c>
      <c r="D105">
        <f t="shared" si="22"/>
        <v>0.78287785181778669</v>
      </c>
      <c r="E105">
        <f t="shared" si="22"/>
        <v>0.67653899267027828</v>
      </c>
      <c r="F105">
        <f t="shared" si="22"/>
        <v>0.65154471723398966</v>
      </c>
      <c r="G105">
        <f t="shared" si="22"/>
        <v>28.887901200606969</v>
      </c>
      <c r="H105">
        <f t="shared" si="22"/>
        <v>10.736034923152729</v>
      </c>
      <c r="I105">
        <f t="shared" si="22"/>
        <v>10.52319629041005</v>
      </c>
      <c r="J105">
        <f t="shared" si="22"/>
        <v>6.1129828624447518</v>
      </c>
      <c r="K105">
        <f t="shared" si="22"/>
        <v>3.964384547959495</v>
      </c>
      <c r="L105">
        <f t="shared" si="22"/>
        <v>2.3151706402726013</v>
      </c>
      <c r="M105">
        <f t="shared" si="22"/>
        <v>5.3184656149024789</v>
      </c>
      <c r="N105">
        <f t="shared" si="22"/>
        <v>5.3773110692801174</v>
      </c>
      <c r="O105">
        <f t="shared" si="22"/>
        <v>4.182257815689991</v>
      </c>
      <c r="P105">
        <f t="shared" si="22"/>
        <v>4.5082181559458734</v>
      </c>
      <c r="Q105">
        <f t="shared" si="22"/>
        <v>6.765339128417728</v>
      </c>
    </row>
    <row r="106" spans="1:17" x14ac:dyDescent="0.25">
      <c r="B106" s="107" t="s">
        <v>113</v>
      </c>
      <c r="C106">
        <f>_xlfn.STDEV.P(C59,C54,C41,C36,C31,C26,C21,C16,C11,C6)</f>
        <v>24.878531860867099</v>
      </c>
      <c r="D106">
        <f>_xlfn.STDEV.P(D59,D54,D41,D36,D31,D26,D21,D16,D11,D6)</f>
        <v>13.706837437175322</v>
      </c>
      <c r="E106">
        <f>_xlfn.STDEV.P(E59,E54,E41,E36,E31,E26,E21,E16,E11,E6)</f>
        <v>28.593424155235084</v>
      </c>
      <c r="F106">
        <f>_xlfn.STDEV.P(F59,F54,F41,F36,F31,F26,F21,F16,F11,F6)</f>
        <v>26.391567653112656</v>
      </c>
      <c r="I106">
        <f t="shared" ref="I106:Q106" si="23">_xlfn.STDEV.P(I59,I54,I41,I36,I31,I26,I21,I16,I11,I6)</f>
        <v>14.275419451442197</v>
      </c>
      <c r="J106">
        <f t="shared" si="23"/>
        <v>21.125642174642774</v>
      </c>
      <c r="K106">
        <f t="shared" si="23"/>
        <v>23.709732562715917</v>
      </c>
      <c r="L106">
        <f t="shared" si="23"/>
        <v>33.764922779712393</v>
      </c>
      <c r="M106">
        <f t="shared" si="23"/>
        <v>59.747051391063728</v>
      </c>
      <c r="N106">
        <f t="shared" si="23"/>
        <v>26.176323911168819</v>
      </c>
      <c r="O106">
        <f t="shared" si="23"/>
        <v>79.36694027334498</v>
      </c>
      <c r="P106">
        <f t="shared" si="23"/>
        <v>20.732683051713241</v>
      </c>
      <c r="Q106">
        <f t="shared" si="23"/>
        <v>25.724183026885296</v>
      </c>
    </row>
    <row r="107" spans="1:17" x14ac:dyDescent="0.25">
      <c r="B107" s="108" t="s">
        <v>158</v>
      </c>
      <c r="C107">
        <v>0.05</v>
      </c>
      <c r="D107">
        <v>0.05</v>
      </c>
      <c r="E107">
        <v>0.05</v>
      </c>
      <c r="F107">
        <v>0.05</v>
      </c>
      <c r="G107">
        <v>0.05</v>
      </c>
      <c r="H107" s="9">
        <v>0.05</v>
      </c>
      <c r="I107">
        <v>0.05</v>
      </c>
      <c r="J107">
        <v>0.05</v>
      </c>
      <c r="K107">
        <v>0.05</v>
      </c>
      <c r="L107">
        <v>0.05</v>
      </c>
      <c r="M107">
        <v>0.05</v>
      </c>
      <c r="N107" s="140">
        <v>0.05</v>
      </c>
      <c r="O107">
        <v>0.05</v>
      </c>
      <c r="P107">
        <v>0.05</v>
      </c>
      <c r="Q107" s="9">
        <v>0.05</v>
      </c>
    </row>
    <row r="108" spans="1:17" x14ac:dyDescent="0.25">
      <c r="B108" s="109" t="s">
        <v>151</v>
      </c>
      <c r="H108" s="9"/>
      <c r="N108" s="140"/>
      <c r="Q108" s="9"/>
    </row>
    <row r="109" spans="1:17" x14ac:dyDescent="0.25">
      <c r="B109" s="110" t="s">
        <v>144</v>
      </c>
      <c r="H109" s="9"/>
      <c r="N109" s="140"/>
      <c r="Q109" s="9"/>
    </row>
    <row r="110" spans="1:17" x14ac:dyDescent="0.25">
      <c r="B110" s="110" t="s">
        <v>152</v>
      </c>
      <c r="H110" s="9"/>
      <c r="N110" s="140"/>
      <c r="Q110" s="9"/>
    </row>
    <row r="111" spans="1:17" x14ac:dyDescent="0.25">
      <c r="B111" s="84" t="s">
        <v>153</v>
      </c>
      <c r="H111" s="9"/>
      <c r="N111" s="140"/>
      <c r="Q111" s="9"/>
    </row>
    <row r="112" spans="1:17" x14ac:dyDescent="0.25">
      <c r="B112" s="110" t="s">
        <v>145</v>
      </c>
      <c r="H112" s="9"/>
      <c r="N112" s="140"/>
      <c r="Q112" s="9"/>
    </row>
    <row r="113" spans="2:17" x14ac:dyDescent="0.25">
      <c r="B113" s="110" t="s">
        <v>146</v>
      </c>
      <c r="H113" s="9"/>
      <c r="N113" s="140"/>
      <c r="Q113" s="9"/>
    </row>
    <row r="114" spans="2:17" x14ac:dyDescent="0.25">
      <c r="B114" s="109" t="s">
        <v>156</v>
      </c>
      <c r="H114" s="9"/>
      <c r="N114" s="140"/>
      <c r="Q114" s="9"/>
    </row>
    <row r="115" spans="2:17" ht="15.75" thickBot="1" x14ac:dyDescent="0.3">
      <c r="B115" s="111" t="s">
        <v>157</v>
      </c>
      <c r="C115" s="56"/>
      <c r="D115" s="6"/>
      <c r="E115" s="6"/>
      <c r="F115" s="6"/>
      <c r="G115" s="6"/>
      <c r="H115" s="10"/>
      <c r="I115" s="6"/>
      <c r="J115" s="6"/>
      <c r="K115" s="6"/>
      <c r="L115" s="6"/>
      <c r="M115" s="6"/>
      <c r="N115" s="142"/>
      <c r="O115" s="6"/>
      <c r="P115" s="6"/>
      <c r="Q115" s="10"/>
    </row>
    <row r="117" spans="2:17" x14ac:dyDescent="0.25">
      <c r="C117">
        <v>3.9787055555555551</v>
      </c>
      <c r="D117">
        <v>3.2675722222222223</v>
      </c>
      <c r="E117">
        <v>1.7675444444444444</v>
      </c>
      <c r="F117">
        <v>1.6136944444444443</v>
      </c>
      <c r="G117">
        <v>15.477882352941181</v>
      </c>
      <c r="H117">
        <v>7.099516666666668</v>
      </c>
      <c r="I117">
        <v>57.176766666666673</v>
      </c>
      <c r="J117">
        <v>16.432147058823531</v>
      </c>
      <c r="K117">
        <v>6.5907000000000009</v>
      </c>
      <c r="L117">
        <v>6.6390888888888888</v>
      </c>
      <c r="M117">
        <v>7.5666388888888889</v>
      </c>
      <c r="N117">
        <v>15.589877777777778</v>
      </c>
      <c r="O117">
        <v>10.39335</v>
      </c>
      <c r="P117">
        <v>8.2103611111111103</v>
      </c>
      <c r="Q117">
        <v>17.675405555555557</v>
      </c>
    </row>
    <row r="118" spans="2:17" x14ac:dyDescent="0.25">
      <c r="C118">
        <v>4.9843944444444439</v>
      </c>
      <c r="D118">
        <v>3.8624944444444438</v>
      </c>
      <c r="E118">
        <v>2.6395500000000007</v>
      </c>
      <c r="F118">
        <v>2.4690055555555559</v>
      </c>
      <c r="G118">
        <v>22.916805555555559</v>
      </c>
      <c r="H118">
        <v>6.0965388888888894</v>
      </c>
      <c r="I118">
        <v>67.842627777777778</v>
      </c>
      <c r="J118">
        <v>17.943216666666668</v>
      </c>
      <c r="K118">
        <v>6.3650833333333336</v>
      </c>
      <c r="L118">
        <v>7.0062999999999995</v>
      </c>
      <c r="M118">
        <v>13.740833333333335</v>
      </c>
      <c r="N118">
        <v>12.521833333333335</v>
      </c>
      <c r="O118">
        <v>17.824727777777774</v>
      </c>
      <c r="P118">
        <v>7.7432411764705877</v>
      </c>
      <c r="Q118">
        <v>26.395522222222223</v>
      </c>
    </row>
    <row r="119" spans="2:17" x14ac:dyDescent="0.25">
      <c r="C119">
        <v>18.680794673878854</v>
      </c>
      <c r="D119">
        <v>13.530999555023071</v>
      </c>
      <c r="E119">
        <v>33.134283079103845</v>
      </c>
      <c r="F119">
        <v>38.734701361215052</v>
      </c>
      <c r="I119">
        <v>10.949553079832892</v>
      </c>
      <c r="J119">
        <v>-7.2289846593066089</v>
      </c>
      <c r="K119">
        <v>-2.3007471791292144</v>
      </c>
      <c r="L119">
        <v>2.0051505739848503</v>
      </c>
      <c r="M119">
        <v>67.987032814135986</v>
      </c>
      <c r="N119">
        <v>-7.0352028344107413</v>
      </c>
      <c r="O119">
        <v>75.993334465361343</v>
      </c>
      <c r="P119">
        <v>-10.339990950923953</v>
      </c>
      <c r="Q119">
        <v>33.134686573237417</v>
      </c>
    </row>
  </sheetData>
  <mergeCells count="15">
    <mergeCell ref="A61:Q61"/>
    <mergeCell ref="B63:B67"/>
    <mergeCell ref="B7:B11"/>
    <mergeCell ref="B22:B26"/>
    <mergeCell ref="B50:B54"/>
    <mergeCell ref="B27:B31"/>
    <mergeCell ref="B32:B36"/>
    <mergeCell ref="A48:Q48"/>
    <mergeCell ref="B42:B46"/>
    <mergeCell ref="B93:B97"/>
    <mergeCell ref="B78:B82"/>
    <mergeCell ref="B83:B87"/>
    <mergeCell ref="B88:B92"/>
    <mergeCell ref="B68:B72"/>
    <mergeCell ref="B73:B77"/>
  </mergeCells>
  <conditionalFormatting sqref="I100:Q100">
    <cfRule type="colorScale" priority="44">
      <colorScale>
        <cfvo type="min"/>
        <cfvo type="percentile" val="50"/>
        <cfvo type="max"/>
        <color rgb="FFF8696B"/>
        <color rgb="FFFCFCFF"/>
        <color rgb="FF63BE7B"/>
      </colorScale>
    </cfRule>
  </conditionalFormatting>
  <conditionalFormatting sqref="I36:Q36">
    <cfRule type="colorScale" priority="38">
      <colorScale>
        <cfvo type="min"/>
        <cfvo type="percentile" val="50"/>
        <cfvo type="max"/>
        <color rgb="FFF8696B"/>
        <color rgb="FFFCFCFF"/>
        <color rgb="FF63BE7B"/>
      </colorScale>
    </cfRule>
  </conditionalFormatting>
  <conditionalFormatting sqref="C31:Q31 C26:Q26 C21:Q21 C16:Q16 C11:Q11 C6:Q6 C36:Q36 C41:Q41">
    <cfRule type="colorScale" priority="34">
      <colorScale>
        <cfvo type="num" val="-100"/>
        <cfvo type="num" val="0"/>
        <cfvo type="num" val="100"/>
        <color rgb="FFF8696B"/>
        <color theme="0"/>
        <color rgb="FF63BE7B"/>
      </colorScale>
    </cfRule>
    <cfRule type="colorScale" priority="35">
      <colorScale>
        <cfvo type="num" val="-100"/>
        <cfvo type="num" val="0"/>
        <cfvo type="num" val="100"/>
        <color rgb="FFF8696B"/>
        <color rgb="FFFFEB84"/>
        <color rgb="FF63BE7B"/>
      </colorScale>
    </cfRule>
    <cfRule type="colorScale" priority="36">
      <colorScale>
        <cfvo type="num" val="-50"/>
        <cfvo type="num" val="0"/>
        <cfvo type="num" val="50"/>
        <color rgb="FFFF0000"/>
        <color rgb="FFFFEB84"/>
        <color rgb="FF00B050"/>
      </colorScale>
    </cfRule>
  </conditionalFormatting>
  <conditionalFormatting sqref="T46:U46 S42 R46:R47 R98 C103:Q103">
    <cfRule type="colorScale" priority="31">
      <colorScale>
        <cfvo type="num" val="-100"/>
        <cfvo type="num" val="0"/>
        <cfvo type="num" val="100"/>
        <color rgb="FFF8696B"/>
        <color theme="0"/>
        <color rgb="FF63BE7B"/>
      </colorScale>
    </cfRule>
  </conditionalFormatting>
  <conditionalFormatting sqref="I67:Q67">
    <cfRule type="colorScale" priority="30">
      <colorScale>
        <cfvo type="min"/>
        <cfvo type="percentile" val="50"/>
        <cfvo type="max"/>
        <color rgb="FFF8696B"/>
        <color rgb="FFFCFCFF"/>
        <color rgb="FF63BE7B"/>
      </colorScale>
    </cfRule>
  </conditionalFormatting>
  <conditionalFormatting sqref="C67:Q67">
    <cfRule type="colorScale" priority="27">
      <colorScale>
        <cfvo type="num" val="-100"/>
        <cfvo type="num" val="0"/>
        <cfvo type="num" val="100"/>
        <color rgb="FFF8696B"/>
        <color theme="0"/>
        <color rgb="FF63BE7B"/>
      </colorScale>
    </cfRule>
    <cfRule type="colorScale" priority="28">
      <colorScale>
        <cfvo type="num" val="-100"/>
        <cfvo type="num" val="0"/>
        <cfvo type="num" val="100"/>
        <color rgb="FFF8696B"/>
        <color rgb="FFFFEB84"/>
        <color rgb="FF63BE7B"/>
      </colorScale>
    </cfRule>
    <cfRule type="colorScale" priority="29">
      <colorScale>
        <cfvo type="num" val="-50"/>
        <cfvo type="num" val="0"/>
        <cfvo type="num" val="50"/>
        <color rgb="FFFF0000"/>
        <color rgb="FFFFEB84"/>
        <color rgb="FF00B050"/>
      </colorScale>
    </cfRule>
  </conditionalFormatting>
  <conditionalFormatting sqref="I72:Q72">
    <cfRule type="colorScale" priority="26">
      <colorScale>
        <cfvo type="min"/>
        <cfvo type="percentile" val="50"/>
        <cfvo type="max"/>
        <color rgb="FFF8696B"/>
        <color rgb="FFFCFCFF"/>
        <color rgb="FF63BE7B"/>
      </colorScale>
    </cfRule>
  </conditionalFormatting>
  <conditionalFormatting sqref="C72:Q72">
    <cfRule type="colorScale" priority="23">
      <colorScale>
        <cfvo type="num" val="-100"/>
        <cfvo type="num" val="0"/>
        <cfvo type="num" val="100"/>
        <color rgb="FFF8696B"/>
        <color theme="0"/>
        <color rgb="FF63BE7B"/>
      </colorScale>
    </cfRule>
    <cfRule type="colorScale" priority="24">
      <colorScale>
        <cfvo type="num" val="-100"/>
        <cfvo type="num" val="0"/>
        <cfvo type="num" val="100"/>
        <color rgb="FFF8696B"/>
        <color rgb="FFFFEB84"/>
        <color rgb="FF63BE7B"/>
      </colorScale>
    </cfRule>
    <cfRule type="colorScale" priority="25">
      <colorScale>
        <cfvo type="num" val="-50"/>
        <cfvo type="num" val="0"/>
        <cfvo type="num" val="50"/>
        <color rgb="FFFF0000"/>
        <color rgb="FFFFEB84"/>
        <color rgb="FF00B050"/>
      </colorScale>
    </cfRule>
  </conditionalFormatting>
  <conditionalFormatting sqref="C77:Q77">
    <cfRule type="colorScale" priority="21">
      <colorScale>
        <cfvo type="num" val="-100"/>
        <cfvo type="num" val="0"/>
        <cfvo type="num" val="100"/>
        <color rgb="FFF8696B"/>
        <color theme="0"/>
        <color rgb="FF63BE7B"/>
      </colorScale>
    </cfRule>
  </conditionalFormatting>
  <conditionalFormatting sqref="C59:Q59">
    <cfRule type="colorScale" priority="18">
      <colorScale>
        <cfvo type="num" val="-100"/>
        <cfvo type="num" val="0"/>
        <cfvo type="num" val="100"/>
        <color rgb="FFF8696B"/>
        <color theme="0"/>
        <color rgb="FF63BE7B"/>
      </colorScale>
    </cfRule>
  </conditionalFormatting>
  <conditionalFormatting sqref="C54:Q54">
    <cfRule type="colorScale" priority="17">
      <colorScale>
        <cfvo type="num" val="-100"/>
        <cfvo type="num" val="0"/>
        <cfvo type="num" val="100"/>
        <color rgb="FFF8696B"/>
        <color theme="0"/>
        <color rgb="FF63BE7B"/>
      </colorScale>
    </cfRule>
  </conditionalFormatting>
  <conditionalFormatting sqref="C119:Q119">
    <cfRule type="colorScale" priority="15">
      <colorScale>
        <cfvo type="num" val="-100"/>
        <cfvo type="num" val="0"/>
        <cfvo type="num" val="100"/>
        <color rgb="FFF8696B"/>
        <color theme="0"/>
        <color rgb="FF63BE7B"/>
      </colorScale>
    </cfRule>
  </conditionalFormatting>
  <conditionalFormatting sqref="C82:Q82">
    <cfRule type="colorScale" priority="14">
      <colorScale>
        <cfvo type="num" val="-100"/>
        <cfvo type="num" val="0"/>
        <cfvo type="num" val="100"/>
        <color rgb="FFF8696B"/>
        <color theme="0"/>
        <color rgb="FF63BE7B"/>
      </colorScale>
    </cfRule>
  </conditionalFormatting>
  <conditionalFormatting sqref="C87:Q87">
    <cfRule type="colorScale" priority="13">
      <colorScale>
        <cfvo type="min"/>
        <cfvo type="percentile" val="50"/>
        <cfvo type="max"/>
        <color rgb="FFF8696B"/>
        <color rgb="FFFCFCFF"/>
        <color rgb="FF63BE7B"/>
      </colorScale>
    </cfRule>
  </conditionalFormatting>
  <conditionalFormatting sqref="C92:Q92">
    <cfRule type="colorScale" priority="12">
      <colorScale>
        <cfvo type="num" val="-100"/>
        <cfvo type="num" val="0"/>
        <cfvo type="num" val="100"/>
        <color rgb="FFF8696B"/>
        <color theme="0"/>
        <color rgb="FF63BE7B"/>
      </colorScale>
    </cfRule>
  </conditionalFormatting>
  <conditionalFormatting sqref="C97:Q97">
    <cfRule type="colorScale" priority="2">
      <colorScale>
        <cfvo type="num" val="-100"/>
        <cfvo type="num" val="0"/>
        <cfvo type="num" val="100"/>
        <color rgb="FFF8696B"/>
        <color theme="0"/>
        <color rgb="FF63BE7B"/>
      </colorScale>
    </cfRule>
    <cfRule type="colorScale" priority="3">
      <colorScale>
        <cfvo type="num" val="-100"/>
        <cfvo type="num" val="0"/>
        <cfvo type="num" val="100"/>
        <color rgb="FFF8696B"/>
        <color theme="0"/>
        <color rgb="FF63BE7B"/>
      </colorScale>
    </cfRule>
  </conditionalFormatting>
  <conditionalFormatting sqref="C46:Q46">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O139"/>
  <sheetViews>
    <sheetView tabSelected="1" topLeftCell="A37" zoomScaleNormal="100" workbookViewId="0">
      <selection activeCell="A5" sqref="A5"/>
    </sheetView>
  </sheetViews>
  <sheetFormatPr defaultRowHeight="15" x14ac:dyDescent="0.25"/>
  <cols>
    <col min="1" max="1" width="32" customWidth="1"/>
    <col min="2" max="2" width="29.85546875" customWidth="1"/>
    <col min="3" max="3" width="11.85546875" customWidth="1"/>
    <col min="4" max="4" width="12" customWidth="1"/>
    <col min="5" max="5" width="13" customWidth="1"/>
    <col min="6" max="6" width="13.140625" customWidth="1"/>
    <col min="7" max="8" width="13.7109375" customWidth="1"/>
    <col min="9" max="9" width="11" customWidth="1"/>
    <col min="10" max="14" width="9.140625" customWidth="1"/>
    <col min="15" max="16" width="11.5703125" bestFit="1" customWidth="1"/>
    <col min="19" max="20" width="7.7109375" customWidth="1"/>
    <col min="21" max="21" width="18.7109375" customWidth="1"/>
  </cols>
  <sheetData>
    <row r="1" spans="1:93" ht="16.5" thickBot="1" x14ac:dyDescent="0.3">
      <c r="A1" s="30" t="s">
        <v>73</v>
      </c>
      <c r="B1" s="34" t="s">
        <v>55</v>
      </c>
      <c r="C1" s="31" t="s">
        <v>49</v>
      </c>
      <c r="D1" s="31" t="s">
        <v>50</v>
      </c>
      <c r="E1" s="31" t="s">
        <v>51</v>
      </c>
      <c r="F1" s="31" t="s">
        <v>52</v>
      </c>
      <c r="G1" s="31" t="s">
        <v>53</v>
      </c>
      <c r="H1" s="32" t="s">
        <v>54</v>
      </c>
      <c r="I1" s="31" t="s">
        <v>57</v>
      </c>
      <c r="J1" s="31" t="s">
        <v>58</v>
      </c>
      <c r="K1" s="31" t="s">
        <v>59</v>
      </c>
      <c r="L1" s="31" t="s">
        <v>60</v>
      </c>
      <c r="M1" s="31" t="s">
        <v>61</v>
      </c>
      <c r="N1" s="200" t="s">
        <v>62</v>
      </c>
      <c r="O1" s="31" t="s">
        <v>63</v>
      </c>
      <c r="P1" s="31" t="s">
        <v>64</v>
      </c>
      <c r="Q1" s="32" t="s">
        <v>65</v>
      </c>
      <c r="R1" s="184"/>
      <c r="V1" s="252" t="s">
        <v>159</v>
      </c>
      <c r="W1" s="227"/>
      <c r="X1" s="227"/>
      <c r="Y1" s="227"/>
      <c r="Z1" s="227"/>
      <c r="AA1" s="227"/>
      <c r="AB1" s="227"/>
      <c r="AC1" s="227"/>
      <c r="AD1" s="227"/>
      <c r="AE1" s="227"/>
      <c r="AF1" s="227"/>
      <c r="AG1" s="227"/>
      <c r="AH1" s="227"/>
      <c r="AI1" s="227"/>
      <c r="AJ1" s="227"/>
      <c r="AO1" s="252" t="s">
        <v>240</v>
      </c>
      <c r="AP1" s="227"/>
      <c r="AQ1" s="227"/>
      <c r="AR1" s="227"/>
      <c r="AS1" s="227"/>
      <c r="AT1" s="227"/>
      <c r="AU1" s="227"/>
      <c r="AV1" s="227"/>
      <c r="AW1" s="227"/>
      <c r="AX1" s="227"/>
      <c r="AY1" s="227"/>
      <c r="AZ1" s="227"/>
      <c r="BA1" s="227"/>
      <c r="BB1" s="227"/>
      <c r="BC1" s="227"/>
      <c r="BH1" s="252" t="s">
        <v>241</v>
      </c>
      <c r="BI1" s="227"/>
      <c r="BJ1" s="227"/>
      <c r="BK1" s="227"/>
      <c r="BL1" s="227"/>
      <c r="BM1" s="227"/>
      <c r="BN1" s="227"/>
      <c r="BO1" s="227"/>
      <c r="BP1" s="227"/>
      <c r="BQ1" s="227"/>
      <c r="BR1" s="227"/>
      <c r="BS1" s="227"/>
      <c r="BT1" s="227"/>
      <c r="BU1" s="227"/>
      <c r="BV1" s="227"/>
    </row>
    <row r="2" spans="1:93" ht="16.5" thickTop="1" thickBot="1" x14ac:dyDescent="0.3">
      <c r="A2" s="22" t="s">
        <v>74</v>
      </c>
      <c r="B2" s="35"/>
      <c r="C2" s="19">
        <v>5.7473000000000001</v>
      </c>
      <c r="D2" s="19">
        <v>5.0869999999999997</v>
      </c>
      <c r="E2" s="19">
        <v>2.3347000000000002</v>
      </c>
      <c r="F2" s="19">
        <v>2.2374000000000001</v>
      </c>
      <c r="G2" s="19">
        <v>11.488099999999999</v>
      </c>
      <c r="H2" s="48">
        <v>4.1651999999999996</v>
      </c>
      <c r="I2" s="33">
        <v>77.0792</v>
      </c>
      <c r="J2" s="33">
        <v>19.606400000000001</v>
      </c>
      <c r="K2" s="33">
        <v>12.295500000000001</v>
      </c>
      <c r="L2" s="33">
        <v>11.072900000000001</v>
      </c>
      <c r="M2" s="33">
        <v>11.607699999999999</v>
      </c>
      <c r="N2" s="140">
        <v>15.8942</v>
      </c>
      <c r="O2" s="33">
        <v>15.132</v>
      </c>
      <c r="P2" s="33">
        <v>7.2422000000000004</v>
      </c>
      <c r="Q2" s="9">
        <v>23.346599999999999</v>
      </c>
      <c r="R2" s="184"/>
      <c r="V2" s="31" t="s">
        <v>49</v>
      </c>
      <c r="W2" s="31" t="s">
        <v>50</v>
      </c>
      <c r="X2" s="31" t="s">
        <v>51</v>
      </c>
      <c r="Y2" s="31" t="s">
        <v>52</v>
      </c>
      <c r="Z2" s="31" t="s">
        <v>53</v>
      </c>
      <c r="AA2" s="32" t="s">
        <v>54</v>
      </c>
      <c r="AB2" s="31" t="s">
        <v>57</v>
      </c>
      <c r="AC2" s="31" t="s">
        <v>58</v>
      </c>
      <c r="AD2" s="31" t="s">
        <v>59</v>
      </c>
      <c r="AE2" s="31" t="s">
        <v>60</v>
      </c>
      <c r="AF2" s="31" t="s">
        <v>61</v>
      </c>
      <c r="AG2" s="31" t="s">
        <v>62</v>
      </c>
      <c r="AH2" s="31" t="s">
        <v>63</v>
      </c>
      <c r="AI2" s="31" t="s">
        <v>64</v>
      </c>
      <c r="AJ2" s="32" t="s">
        <v>65</v>
      </c>
      <c r="AO2" s="31" t="s">
        <v>49</v>
      </c>
      <c r="AP2" s="31" t="s">
        <v>50</v>
      </c>
      <c r="AQ2" s="31" t="s">
        <v>51</v>
      </c>
      <c r="AR2" s="31" t="s">
        <v>52</v>
      </c>
      <c r="AS2" s="31" t="s">
        <v>53</v>
      </c>
      <c r="AT2" s="32" t="s">
        <v>54</v>
      </c>
      <c r="AU2" s="31" t="s">
        <v>57</v>
      </c>
      <c r="AV2" s="31" t="s">
        <v>58</v>
      </c>
      <c r="AW2" s="31" t="s">
        <v>59</v>
      </c>
      <c r="AX2" s="31" t="s">
        <v>60</v>
      </c>
      <c r="AY2" s="31" t="s">
        <v>61</v>
      </c>
      <c r="AZ2" s="31" t="s">
        <v>62</v>
      </c>
      <c r="BA2" s="31" t="s">
        <v>63</v>
      </c>
      <c r="BB2" s="31" t="s">
        <v>64</v>
      </c>
      <c r="BC2" s="32" t="s">
        <v>65</v>
      </c>
      <c r="BH2" s="31" t="s">
        <v>49</v>
      </c>
      <c r="BI2" s="31" t="s">
        <v>50</v>
      </c>
      <c r="BJ2" s="31" t="s">
        <v>51</v>
      </c>
      <c r="BK2" s="31" t="s">
        <v>52</v>
      </c>
      <c r="BL2" s="31" t="s">
        <v>53</v>
      </c>
      <c r="BM2" s="32" t="s">
        <v>54</v>
      </c>
      <c r="BN2" s="31" t="s">
        <v>57</v>
      </c>
      <c r="BO2" s="31" t="s">
        <v>58</v>
      </c>
      <c r="BP2" s="31" t="s">
        <v>59</v>
      </c>
      <c r="BQ2" s="31" t="s">
        <v>60</v>
      </c>
      <c r="BR2" s="31" t="s">
        <v>61</v>
      </c>
      <c r="BS2" s="31" t="s">
        <v>62</v>
      </c>
      <c r="BT2" s="31" t="s">
        <v>63</v>
      </c>
      <c r="BU2" s="31" t="s">
        <v>64</v>
      </c>
      <c r="BV2" s="32" t="s">
        <v>65</v>
      </c>
    </row>
    <row r="3" spans="1:93" ht="16.5" thickTop="1" thickBot="1" x14ac:dyDescent="0.3">
      <c r="A3" s="23" t="s">
        <v>66</v>
      </c>
      <c r="B3" s="35"/>
      <c r="C3" s="33"/>
      <c r="D3" s="33"/>
      <c r="E3" s="33"/>
      <c r="F3" s="33"/>
      <c r="G3" s="33"/>
      <c r="H3" s="167"/>
      <c r="I3" s="33"/>
      <c r="J3" s="19">
        <v>25.436699999999998</v>
      </c>
      <c r="K3" s="19">
        <v>15.9518</v>
      </c>
      <c r="L3" s="19">
        <v>14.365600000000001</v>
      </c>
      <c r="M3" s="19">
        <v>15.0595</v>
      </c>
      <c r="N3" s="141">
        <v>20.6206</v>
      </c>
      <c r="O3" s="19">
        <v>64.814499999999995</v>
      </c>
      <c r="P3" s="19">
        <v>31.020299999999999</v>
      </c>
      <c r="Q3" s="9"/>
      <c r="R3" s="184"/>
      <c r="CL3" s="182"/>
    </row>
    <row r="4" spans="1:93" x14ac:dyDescent="0.25">
      <c r="A4" s="22" t="s">
        <v>75</v>
      </c>
      <c r="B4" s="35"/>
      <c r="C4" s="19">
        <v>8.0952000000000002</v>
      </c>
      <c r="D4" s="19">
        <v>5.7937000000000003</v>
      </c>
      <c r="E4" s="19">
        <v>4.5385999999999997</v>
      </c>
      <c r="F4" s="19">
        <v>3.9929999999999999</v>
      </c>
      <c r="G4" s="134">
        <v>28.430399999999999</v>
      </c>
      <c r="H4" s="37">
        <v>12.0229</v>
      </c>
      <c r="I4" s="33">
        <v>100.25409999999999</v>
      </c>
      <c r="J4" s="33">
        <v>19.302299999999999</v>
      </c>
      <c r="K4" s="33">
        <v>9.4443999999999999</v>
      </c>
      <c r="L4" s="33">
        <v>10.4466</v>
      </c>
      <c r="M4" s="33">
        <v>24.418900000000001</v>
      </c>
      <c r="N4" s="140">
        <v>13.627000000000001</v>
      </c>
      <c r="O4" s="33">
        <v>33.357399999999998</v>
      </c>
      <c r="P4" s="33">
        <v>6.5720999999999998</v>
      </c>
      <c r="Q4" s="9">
        <v>45.386299999999999</v>
      </c>
      <c r="R4" s="184"/>
      <c r="U4" t="s">
        <v>236</v>
      </c>
      <c r="V4" s="101">
        <v>5.7473000000000001</v>
      </c>
      <c r="W4" s="102">
        <v>5.0869999999999997</v>
      </c>
      <c r="X4" s="102">
        <v>2.3347000000000002</v>
      </c>
      <c r="Y4" s="102">
        <v>2.2374000000000001</v>
      </c>
      <c r="Z4" s="102">
        <v>11.488099999999999</v>
      </c>
      <c r="AA4" s="178">
        <v>4.1651999999999996</v>
      </c>
      <c r="AB4" s="178">
        <v>77.0792</v>
      </c>
      <c r="AC4" s="178">
        <v>19.606400000000001</v>
      </c>
      <c r="AD4" s="178">
        <v>12.295500000000001</v>
      </c>
      <c r="AE4" s="178">
        <v>11.072900000000001</v>
      </c>
      <c r="AF4" s="178">
        <v>11.607699999999999</v>
      </c>
      <c r="AG4" s="186">
        <v>15.8942</v>
      </c>
      <c r="AH4" s="178">
        <v>15.132</v>
      </c>
      <c r="AI4" s="178">
        <v>7.2422000000000004</v>
      </c>
      <c r="AJ4" s="174">
        <v>23.346599999999999</v>
      </c>
      <c r="AN4" t="s">
        <v>236</v>
      </c>
      <c r="AO4" s="101">
        <v>0.82969999999999999</v>
      </c>
      <c r="AP4" s="102">
        <v>0.80600000000000005</v>
      </c>
      <c r="AQ4" s="102">
        <v>0.69679999999999997</v>
      </c>
      <c r="AR4" s="102">
        <v>0.63959999999999995</v>
      </c>
      <c r="AS4" s="102">
        <v>2.8584999999999998</v>
      </c>
      <c r="AT4" s="103">
        <v>8.2036999999999995</v>
      </c>
      <c r="AU4" s="178">
        <v>29.1449</v>
      </c>
      <c r="AV4" s="178">
        <v>20.8474</v>
      </c>
      <c r="AW4" s="178">
        <v>2.2791000000000001</v>
      </c>
      <c r="AX4" s="178">
        <v>1.7206999999999999</v>
      </c>
      <c r="AY4" s="178">
        <v>1.8166</v>
      </c>
      <c r="AZ4" s="156">
        <v>2.2439</v>
      </c>
      <c r="BA4" s="178">
        <v>4.9667000000000003</v>
      </c>
      <c r="BB4" s="178">
        <v>1.4294</v>
      </c>
      <c r="BC4" s="174">
        <v>6.9678000000000004</v>
      </c>
      <c r="BG4" t="s">
        <v>236</v>
      </c>
      <c r="BH4" s="101">
        <v>4.1322000000000001</v>
      </c>
      <c r="BI4" s="102">
        <v>3.2328999999999999</v>
      </c>
      <c r="BJ4" s="102">
        <v>1.5245</v>
      </c>
      <c r="BK4" s="102">
        <v>1.7796000000000001</v>
      </c>
      <c r="BL4" s="178">
        <v>21.763000000000002</v>
      </c>
      <c r="BM4" s="174">
        <v>-16.732399999999998</v>
      </c>
      <c r="BN4" s="178">
        <v>53.408499999999997</v>
      </c>
      <c r="BO4" s="178">
        <v>12.086</v>
      </c>
      <c r="BP4" s="178">
        <v>9.8523999999999994</v>
      </c>
      <c r="BQ4" s="178">
        <v>8.9441000000000006</v>
      </c>
      <c r="BR4" s="178">
        <v>5.6482000000000001</v>
      </c>
      <c r="BS4" s="156">
        <v>7.8848000000000003</v>
      </c>
      <c r="BT4" s="178">
        <v>7.8643999999999998</v>
      </c>
      <c r="BU4" s="178">
        <v>9.9315999999999995</v>
      </c>
      <c r="BV4" s="174">
        <v>15.245200000000001</v>
      </c>
      <c r="BZ4" t="s">
        <v>236</v>
      </c>
      <c r="CA4" s="193">
        <v>2.6444616060000001</v>
      </c>
      <c r="CB4" s="160">
        <v>2.358872538</v>
      </c>
      <c r="CC4" s="160">
        <v>0.96346842700000002</v>
      </c>
      <c r="CD4" s="160">
        <v>0.93843280500000004</v>
      </c>
      <c r="CE4" s="160">
        <v>10.799516519999999</v>
      </c>
      <c r="CF4" s="157">
        <v>2.5984890100000002</v>
      </c>
      <c r="CG4" s="183">
        <v>42.525399999999998</v>
      </c>
      <c r="CH4" s="183">
        <v>16.0807</v>
      </c>
      <c r="CI4" s="183">
        <v>5.3658999999999999</v>
      </c>
      <c r="CJ4" s="183">
        <v>8.0584000000000007</v>
      </c>
      <c r="CK4" s="183">
        <v>6.9038000000000004</v>
      </c>
      <c r="CL4">
        <v>3.2606000000000002</v>
      </c>
      <c r="CM4" s="183">
        <v>3.5291000000000001</v>
      </c>
      <c r="CN4" s="183">
        <v>5.8552</v>
      </c>
      <c r="CO4" s="179">
        <v>9.6347000000000005</v>
      </c>
    </row>
    <row r="5" spans="1:93" x14ac:dyDescent="0.25">
      <c r="A5" s="24" t="s">
        <v>67</v>
      </c>
      <c r="B5" s="35"/>
      <c r="C5" s="33"/>
      <c r="D5" s="33"/>
      <c r="E5" s="33"/>
      <c r="F5" s="33"/>
      <c r="G5" s="33"/>
      <c r="H5" s="167"/>
      <c r="I5" s="33"/>
      <c r="J5" s="19">
        <v>19.253399999999999</v>
      </c>
      <c r="K5" s="19">
        <v>9.4205000000000005</v>
      </c>
      <c r="L5" s="19">
        <v>10.4201</v>
      </c>
      <c r="M5" s="19">
        <v>24.356999999999999</v>
      </c>
      <c r="N5" s="141">
        <v>13.592499999999999</v>
      </c>
      <c r="O5" s="19">
        <v>73.496700000000004</v>
      </c>
      <c r="P5" s="19">
        <v>14.480399999999999</v>
      </c>
      <c r="Q5" s="9"/>
      <c r="R5" s="184"/>
      <c r="V5" s="63"/>
      <c r="W5" s="55"/>
      <c r="X5" s="55"/>
      <c r="Y5" s="55"/>
      <c r="Z5" s="33"/>
      <c r="AA5" s="33"/>
      <c r="AB5" s="33"/>
      <c r="AC5" s="33"/>
      <c r="AD5" s="33"/>
      <c r="AE5" s="33"/>
      <c r="AF5" s="33"/>
      <c r="AG5" s="33"/>
      <c r="AH5" s="33"/>
      <c r="AI5" s="33"/>
      <c r="AJ5" s="175"/>
      <c r="AO5" s="89">
        <v>3.8964343123288954</v>
      </c>
      <c r="AP5" s="64">
        <v>3.578577133092689</v>
      </c>
      <c r="AQ5" s="64">
        <v>1.2215457732938146</v>
      </c>
      <c r="AR5" s="64">
        <v>1.2131573405651579</v>
      </c>
      <c r="AS5" s="64">
        <v>8.1576424432579078</v>
      </c>
      <c r="AT5" s="11">
        <v>0.68670637744813379</v>
      </c>
      <c r="AU5" s="33">
        <v>52.604500000000002</v>
      </c>
      <c r="AV5" s="33">
        <v>13.6402</v>
      </c>
      <c r="AW5" s="33">
        <v>15.644</v>
      </c>
      <c r="AX5" s="33">
        <v>11.472</v>
      </c>
      <c r="AY5" s="33">
        <v>3.948</v>
      </c>
      <c r="AZ5" s="140">
        <v>4.7218</v>
      </c>
      <c r="BA5" s="33">
        <v>7.7462</v>
      </c>
      <c r="BB5" s="33">
        <v>4.3853999999999997</v>
      </c>
      <c r="BC5" s="175">
        <v>12.2155</v>
      </c>
      <c r="BH5" s="63">
        <v>2.1032999999999999</v>
      </c>
      <c r="BI5" s="55">
        <v>1.804</v>
      </c>
      <c r="BJ5" s="55">
        <v>1.5184</v>
      </c>
      <c r="BK5" s="55">
        <v>1.3474999999999999</v>
      </c>
      <c r="BL5" s="55">
        <v>14.228199999999999</v>
      </c>
      <c r="BM5" s="37">
        <v>11.256500000000001</v>
      </c>
      <c r="BN5" s="33">
        <v>39.887700000000002</v>
      </c>
      <c r="BO5" s="33">
        <v>18.8552</v>
      </c>
      <c r="BP5" s="33">
        <v>2.3323</v>
      </c>
      <c r="BQ5" s="33">
        <v>2.2686000000000002</v>
      </c>
      <c r="BR5" s="33">
        <v>7.1657999999999999</v>
      </c>
      <c r="BS5" s="140">
        <v>6.2732999999999999</v>
      </c>
      <c r="BT5" s="33">
        <v>7.5063000000000004</v>
      </c>
      <c r="BU5" s="33">
        <v>5.9686000000000003</v>
      </c>
      <c r="BV5" s="175">
        <v>15.184100000000001</v>
      </c>
      <c r="CA5" s="63">
        <v>2.4641999999999999</v>
      </c>
      <c r="CB5" s="55">
        <v>1.6169</v>
      </c>
      <c r="CC5" s="55">
        <v>0.53349999999999997</v>
      </c>
      <c r="CD5" s="55">
        <v>0.71340000000000003</v>
      </c>
      <c r="CE5" s="146">
        <v>34.3812</v>
      </c>
      <c r="CF5" s="152">
        <v>-33.7149</v>
      </c>
      <c r="CG5" s="55">
        <v>43.837000000000003</v>
      </c>
      <c r="CH5" s="55">
        <v>19.195399999999999</v>
      </c>
      <c r="CI5" s="55">
        <v>4.7603999999999997</v>
      </c>
      <c r="CJ5" s="55">
        <v>4.5991</v>
      </c>
      <c r="CK5" s="55">
        <v>4.5792999999999999</v>
      </c>
      <c r="CL5">
        <v>2.2305999999999999</v>
      </c>
      <c r="CM5" s="55">
        <v>2.3068</v>
      </c>
      <c r="CN5" s="55">
        <v>4.8274999999999997</v>
      </c>
      <c r="CO5" s="37">
        <v>5.3353999999999999</v>
      </c>
    </row>
    <row r="6" spans="1:93" ht="15.75" thickBot="1" x14ac:dyDescent="0.3">
      <c r="A6" s="25" t="s">
        <v>68</v>
      </c>
      <c r="B6" s="36"/>
      <c r="C6" s="6">
        <f>(C4-C2)/C4*100</f>
        <v>29.003607075798005</v>
      </c>
      <c r="D6" s="6">
        <f>(D4-D2)/D4*100</f>
        <v>12.197732019262311</v>
      </c>
      <c r="E6" s="6">
        <f>(E4-E2)/E4*100</f>
        <v>48.559027012735193</v>
      </c>
      <c r="F6" s="6">
        <f>(F4-F2)/F4*100</f>
        <v>43.966942148760332</v>
      </c>
      <c r="G6" s="6"/>
      <c r="H6" s="168"/>
      <c r="I6" s="6">
        <f>(I4-I2)/I4*100</f>
        <v>23.116161832782893</v>
      </c>
      <c r="J6" s="6">
        <f t="shared" ref="J6:Q6" si="0">(J4-J2)/J4*100</f>
        <v>-1.57545991928424</v>
      </c>
      <c r="K6" s="6">
        <f t="shared" si="0"/>
        <v>-30.188259709457466</v>
      </c>
      <c r="L6" s="6">
        <f t="shared" si="0"/>
        <v>-5.9952520437271506</v>
      </c>
      <c r="M6" s="6">
        <f t="shared" si="0"/>
        <v>52.464279717759609</v>
      </c>
      <c r="N6" s="142">
        <f t="shared" si="0"/>
        <v>-16.637557789682241</v>
      </c>
      <c r="O6" s="6">
        <f t="shared" si="0"/>
        <v>54.636752264864775</v>
      </c>
      <c r="P6" s="6">
        <f t="shared" si="0"/>
        <v>-10.196132134325415</v>
      </c>
      <c r="Q6" s="10">
        <f t="shared" si="0"/>
        <v>48.560248356883022</v>
      </c>
      <c r="R6" s="184"/>
      <c r="V6" s="63">
        <v>4.5784000000000002</v>
      </c>
      <c r="W6" s="55">
        <v>3.0436999999999999</v>
      </c>
      <c r="X6" s="55">
        <v>0.82430000000000003</v>
      </c>
      <c r="Y6" s="55">
        <v>0.97789999999999999</v>
      </c>
      <c r="Z6" s="146">
        <v>33.520800000000001</v>
      </c>
      <c r="AA6" s="33">
        <v>-18.633800000000001</v>
      </c>
      <c r="AB6" s="33">
        <v>64.563900000000004</v>
      </c>
      <c r="AC6" s="33">
        <v>18.780100000000001</v>
      </c>
      <c r="AD6" s="33">
        <v>5.4976000000000003</v>
      </c>
      <c r="AE6" s="33">
        <v>5.4118000000000004</v>
      </c>
      <c r="AF6" s="33">
        <v>8.4321999999999999</v>
      </c>
      <c r="AG6" s="33">
        <v>11.0951</v>
      </c>
      <c r="AH6" s="33">
        <v>5.9812000000000003</v>
      </c>
      <c r="AI6" s="33">
        <v>3.7976000000000001</v>
      </c>
      <c r="AJ6" s="175">
        <v>8.2429000000000006</v>
      </c>
      <c r="AO6" s="89">
        <v>1.6468178529999999</v>
      </c>
      <c r="AP6" s="64">
        <v>1.9125328049999999</v>
      </c>
      <c r="AQ6" s="64">
        <v>1.5238418810000001</v>
      </c>
      <c r="AR6" s="64">
        <v>1.194789941</v>
      </c>
      <c r="AS6" s="185">
        <v>-16.13505412</v>
      </c>
      <c r="AT6" s="77">
        <v>21.59357507</v>
      </c>
      <c r="AU6" s="33">
        <v>28.914000000000001</v>
      </c>
      <c r="AV6" s="33">
        <v>12.4458</v>
      </c>
      <c r="AW6" s="33">
        <v>2.2063999999999999</v>
      </c>
      <c r="AX6" s="33">
        <v>2.5880999999999998</v>
      </c>
      <c r="AY6" s="33">
        <v>7.9950999999999999</v>
      </c>
      <c r="AZ6" s="140">
        <v>6.3357000000000001</v>
      </c>
      <c r="BA6" s="33">
        <v>8.5901999999999994</v>
      </c>
      <c r="BB6" s="33">
        <v>3.3576999999999999</v>
      </c>
      <c r="BC6" s="175">
        <v>15.2384</v>
      </c>
      <c r="BH6" s="89">
        <v>1.4237071720000001</v>
      </c>
      <c r="BI6" s="64">
        <v>1.6969328020000001</v>
      </c>
      <c r="BJ6" s="64">
        <v>0.85469479800000003</v>
      </c>
      <c r="BK6" s="64">
        <v>0.63283728800000005</v>
      </c>
      <c r="BL6" s="33">
        <v>-19.19113952</v>
      </c>
      <c r="BM6" s="152">
        <v>25.957512600000001</v>
      </c>
      <c r="BN6" s="33">
        <v>21.621700000000001</v>
      </c>
      <c r="BO6" s="33">
        <v>7.3845999999999998</v>
      </c>
      <c r="BP6" s="33">
        <v>2.9567999999999999</v>
      </c>
      <c r="BQ6" s="33">
        <v>3.9272</v>
      </c>
      <c r="BR6" s="33">
        <v>2.0823999999999998</v>
      </c>
      <c r="BS6" s="140">
        <v>8.0029000000000003</v>
      </c>
      <c r="BT6" s="33">
        <v>3.6739999999999999</v>
      </c>
      <c r="BU6" s="33">
        <v>2.6543999999999999</v>
      </c>
      <c r="BV6" s="175">
        <v>8.5469000000000008</v>
      </c>
      <c r="CA6" s="104">
        <v>3.0748000000000002</v>
      </c>
      <c r="CB6" s="105">
        <v>2.3525</v>
      </c>
      <c r="CC6" s="105">
        <v>1.4450000000000001</v>
      </c>
      <c r="CD6" s="105">
        <v>1.0629</v>
      </c>
      <c r="CE6" s="182">
        <v>23.493200000000002</v>
      </c>
      <c r="CF6" s="66">
        <v>26.4392</v>
      </c>
      <c r="CG6" s="182">
        <v>40.649900000000002</v>
      </c>
      <c r="CH6" s="182">
        <v>9.9016999999999999</v>
      </c>
      <c r="CI6" s="182">
        <v>6.8773</v>
      </c>
      <c r="CJ6" s="182">
        <v>5.2328999999999999</v>
      </c>
      <c r="CK6" s="182">
        <v>8.0868000000000002</v>
      </c>
      <c r="CL6" s="142">
        <v>3.3275999999999999</v>
      </c>
      <c r="CM6" s="182">
        <v>6.2393000000000001</v>
      </c>
      <c r="CN6" s="182">
        <v>4.3899999999999997</v>
      </c>
      <c r="CO6" s="181">
        <v>14.4496</v>
      </c>
    </row>
    <row r="7" spans="1:93" ht="20.25" customHeight="1" thickBot="1" x14ac:dyDescent="0.3">
      <c r="A7" s="60" t="s">
        <v>97</v>
      </c>
      <c r="B7" s="208" t="s">
        <v>237</v>
      </c>
      <c r="C7" s="19">
        <v>4.3697999999999997</v>
      </c>
      <c r="D7" s="19">
        <v>3.5952000000000002</v>
      </c>
      <c r="E7" s="19">
        <v>2.0764999999999998</v>
      </c>
      <c r="F7" s="19">
        <v>2.1103000000000001</v>
      </c>
      <c r="G7">
        <v>17.724799999999998</v>
      </c>
      <c r="H7" s="37">
        <v>-1.6248</v>
      </c>
      <c r="I7" s="33">
        <v>64.761300000000006</v>
      </c>
      <c r="J7" s="33">
        <v>21.063700000000001</v>
      </c>
      <c r="K7" s="33">
        <v>6.3482000000000003</v>
      </c>
      <c r="L7" s="33">
        <v>7.49</v>
      </c>
      <c r="M7" s="33">
        <v>11.096</v>
      </c>
      <c r="N7" s="140">
        <v>11.018000000000001</v>
      </c>
      <c r="O7" s="33">
        <v>15.1099</v>
      </c>
      <c r="P7" s="33">
        <v>5.9927000000000001</v>
      </c>
      <c r="Q7" s="9">
        <v>20.7652</v>
      </c>
      <c r="R7" s="184"/>
      <c r="V7" s="63">
        <v>4.1302000000000003</v>
      </c>
      <c r="W7" s="55">
        <v>3.2280000000000002</v>
      </c>
      <c r="X7" s="55">
        <v>1.8250999999999999</v>
      </c>
      <c r="Y7" s="55">
        <v>1.8229</v>
      </c>
      <c r="Z7" s="33">
        <v>21.843499999999999</v>
      </c>
      <c r="AA7" s="37">
        <v>0.11849999999999999</v>
      </c>
      <c r="AB7" s="33">
        <v>66.284700000000001</v>
      </c>
      <c r="AC7" s="33">
        <v>24.982399999999998</v>
      </c>
      <c r="AD7" s="33">
        <v>7.4215999999999998</v>
      </c>
      <c r="AE7" s="33">
        <v>6.4539</v>
      </c>
      <c r="AF7" s="33">
        <v>6.3498999999999999</v>
      </c>
      <c r="AG7" s="33">
        <v>12.055099999999999</v>
      </c>
      <c r="AH7" s="33">
        <v>10.087300000000001</v>
      </c>
      <c r="AI7" s="33">
        <v>8.1417000000000002</v>
      </c>
      <c r="AJ7" s="175">
        <v>18.250599999999999</v>
      </c>
      <c r="AO7" s="63">
        <v>1.8148</v>
      </c>
      <c r="AP7" s="55">
        <v>1.3076000000000001</v>
      </c>
      <c r="AQ7" s="55">
        <v>1.389</v>
      </c>
      <c r="AR7" s="55">
        <v>1.1576</v>
      </c>
      <c r="AS7" s="146">
        <v>27.950500000000002</v>
      </c>
      <c r="AT7" s="77">
        <v>16.662400000000002</v>
      </c>
      <c r="AU7" s="33">
        <v>26.5853</v>
      </c>
      <c r="AV7" s="33">
        <v>8.4372000000000007</v>
      </c>
      <c r="AW7" s="33">
        <v>1.4953000000000001</v>
      </c>
      <c r="AX7" s="33">
        <v>2.5007000000000001</v>
      </c>
      <c r="AY7" s="33">
        <v>4.1384999999999996</v>
      </c>
      <c r="AZ7" s="140">
        <v>4.9410999999999996</v>
      </c>
      <c r="BA7" s="33">
        <v>8.2721999999999998</v>
      </c>
      <c r="BB7" s="33">
        <v>3.3035000000000001</v>
      </c>
      <c r="BC7" s="175">
        <v>13.8902</v>
      </c>
      <c r="BH7" s="89">
        <v>2.6955561619999999</v>
      </c>
      <c r="BI7" s="64">
        <v>2.9691879669999999</v>
      </c>
      <c r="BJ7" s="64">
        <v>1.1784612219999999</v>
      </c>
      <c r="BK7" s="64">
        <v>1.186772511</v>
      </c>
      <c r="BL7" s="64">
        <v>-10.151218829999999</v>
      </c>
      <c r="BM7" s="11">
        <v>-0.70526627099999994</v>
      </c>
      <c r="BN7" s="33">
        <v>50.834400000000002</v>
      </c>
      <c r="BO7" s="33">
        <v>23.878799999999998</v>
      </c>
      <c r="BP7" s="33">
        <v>9.2840000000000007</v>
      </c>
      <c r="BQ7" s="33">
        <v>5.8598999999999997</v>
      </c>
      <c r="BR7" s="33">
        <v>7.5627000000000004</v>
      </c>
      <c r="BS7" s="140">
        <v>6.9852999999999996</v>
      </c>
      <c r="BT7" s="33">
        <v>7.8143000000000002</v>
      </c>
      <c r="BU7" s="33">
        <v>4.0533999999999999</v>
      </c>
      <c r="BV7" s="175">
        <v>11.784599999999999</v>
      </c>
    </row>
    <row r="8" spans="1:93" ht="18" customHeight="1" x14ac:dyDescent="0.25">
      <c r="A8" s="61" t="s">
        <v>66</v>
      </c>
      <c r="B8" s="209"/>
      <c r="C8" s="33"/>
      <c r="D8" s="33"/>
      <c r="E8" s="33"/>
      <c r="F8" s="33"/>
      <c r="G8" s="33"/>
      <c r="H8" s="167"/>
      <c r="I8" s="33"/>
      <c r="J8" s="19">
        <v>32.525100000000002</v>
      </c>
      <c r="K8" s="19">
        <v>9.8025000000000002</v>
      </c>
      <c r="L8" s="19">
        <v>11.5656</v>
      </c>
      <c r="M8" s="19">
        <v>17.133700000000001</v>
      </c>
      <c r="N8" s="141">
        <v>17.013200000000001</v>
      </c>
      <c r="O8" s="19">
        <v>72.765600000000006</v>
      </c>
      <c r="P8" s="19">
        <v>28.859100000000002</v>
      </c>
      <c r="Q8" s="9"/>
      <c r="R8" s="184"/>
      <c r="V8" s="63">
        <v>4.0269000000000004</v>
      </c>
      <c r="W8" s="55">
        <v>3.9860000000000002</v>
      </c>
      <c r="X8" s="55">
        <v>1.7647999999999999</v>
      </c>
      <c r="Y8" s="55">
        <v>1.6547000000000001</v>
      </c>
      <c r="Z8" s="55">
        <v>1.0147999999999999</v>
      </c>
      <c r="AA8" s="37">
        <v>6.2404999999999999</v>
      </c>
      <c r="AB8" s="33">
        <v>57.615299999999998</v>
      </c>
      <c r="AC8" s="33">
        <v>17.346499999999999</v>
      </c>
      <c r="AD8" s="33">
        <v>7.8914999999999997</v>
      </c>
      <c r="AE8" s="33">
        <v>7.3461999999999996</v>
      </c>
      <c r="AF8" s="33">
        <v>7.2481999999999998</v>
      </c>
      <c r="AG8" s="33">
        <v>17.374099999999999</v>
      </c>
      <c r="AH8" s="33">
        <v>7.2702999999999998</v>
      </c>
      <c r="AI8" s="33">
        <v>9.2766000000000002</v>
      </c>
      <c r="AJ8" s="175">
        <v>17.648199999999999</v>
      </c>
      <c r="AO8" s="63">
        <v>2.867</v>
      </c>
      <c r="AP8" s="55">
        <v>2.7989999999999999</v>
      </c>
      <c r="AQ8" s="55">
        <v>2.2372000000000001</v>
      </c>
      <c r="AR8" s="55">
        <v>1.8822000000000001</v>
      </c>
      <c r="AS8" s="55">
        <v>2.3717999999999999</v>
      </c>
      <c r="AT8" s="37">
        <v>15.869199999999999</v>
      </c>
      <c r="AU8" s="33">
        <v>28.67</v>
      </c>
      <c r="AV8" s="88"/>
      <c r="AW8" s="33">
        <v>2.0869</v>
      </c>
      <c r="AX8" s="33">
        <v>3.6472000000000002</v>
      </c>
      <c r="AY8" s="33">
        <v>13.822800000000001</v>
      </c>
      <c r="AZ8" s="140">
        <v>8.4330999999999996</v>
      </c>
      <c r="BA8" s="33">
        <v>9.4426000000000005</v>
      </c>
      <c r="BB8" s="33">
        <v>9.3789999999999996</v>
      </c>
      <c r="BC8" s="174">
        <v>22.3719</v>
      </c>
      <c r="BH8" s="89">
        <v>1.543248414</v>
      </c>
      <c r="BI8" s="64">
        <v>3.7746567080000002</v>
      </c>
      <c r="BJ8" s="64">
        <v>1.899111354</v>
      </c>
      <c r="BK8" s="64">
        <v>1.868808161</v>
      </c>
      <c r="BL8" s="88">
        <v>-144.59164659999999</v>
      </c>
      <c r="BM8" s="11">
        <v>1.59565117</v>
      </c>
      <c r="BN8" s="33">
        <v>40.043599999999998</v>
      </c>
      <c r="BO8" s="88"/>
      <c r="BP8" s="33">
        <v>6.3102</v>
      </c>
      <c r="BQ8" s="88"/>
      <c r="BR8" s="33">
        <v>9.2640999999999991</v>
      </c>
      <c r="BS8" s="140">
        <v>14.100899999999999</v>
      </c>
      <c r="BT8" s="33">
        <v>11.356199999999999</v>
      </c>
      <c r="BU8" s="33">
        <v>7.3318000000000003</v>
      </c>
      <c r="BV8" s="175">
        <v>18.991099999999999</v>
      </c>
    </row>
    <row r="9" spans="1:93" ht="17.25" customHeight="1" x14ac:dyDescent="0.25">
      <c r="A9" s="62" t="s">
        <v>98</v>
      </c>
      <c r="B9" s="209"/>
      <c r="C9" s="19">
        <v>4.5510999999999999</v>
      </c>
      <c r="D9" s="19">
        <v>3.5230999999999999</v>
      </c>
      <c r="E9" s="19">
        <v>2.0840000000000001</v>
      </c>
      <c r="F9" s="19">
        <v>2.1229</v>
      </c>
      <c r="G9">
        <v>22.5869</v>
      </c>
      <c r="H9" s="37">
        <v>-1.8652</v>
      </c>
      <c r="I9" s="33">
        <v>66.721199999999996</v>
      </c>
      <c r="J9" s="33">
        <v>20.2103</v>
      </c>
      <c r="K9" s="33">
        <v>7.4462999999999999</v>
      </c>
      <c r="L9" s="33">
        <v>7.6951000000000001</v>
      </c>
      <c r="M9" s="33">
        <v>10.552300000000001</v>
      </c>
      <c r="N9" s="140">
        <v>9.5376999999999992</v>
      </c>
      <c r="O9" s="33">
        <v>15.755599999999999</v>
      </c>
      <c r="P9" s="33">
        <v>5.4732000000000003</v>
      </c>
      <c r="Q9" s="9">
        <v>20.8401</v>
      </c>
      <c r="R9" s="184"/>
      <c r="V9" s="63">
        <v>5.3944999999999999</v>
      </c>
      <c r="W9" s="55">
        <v>4.7233999999999998</v>
      </c>
      <c r="X9" s="55">
        <v>2.3725000000000001</v>
      </c>
      <c r="Y9" s="55">
        <v>2.0312999999999999</v>
      </c>
      <c r="Z9" s="55">
        <v>12.440200000000001</v>
      </c>
      <c r="AA9" s="37">
        <v>14.382300000000001</v>
      </c>
      <c r="AB9" s="33">
        <v>68.593800000000002</v>
      </c>
      <c r="AC9" s="33">
        <v>14.648999999999999</v>
      </c>
      <c r="AD9" s="33">
        <v>9.0532000000000004</v>
      </c>
      <c r="AE9" s="33">
        <v>7.8282999999999996</v>
      </c>
      <c r="AF9" s="33">
        <v>9.8702000000000005</v>
      </c>
      <c r="AG9" s="33">
        <v>20.482199999999999</v>
      </c>
      <c r="AH9" s="33">
        <v>11.2134</v>
      </c>
      <c r="AI9" s="33">
        <v>9.0997000000000003</v>
      </c>
      <c r="AJ9" s="175">
        <v>23.725300000000001</v>
      </c>
      <c r="AO9" s="63">
        <v>2.0813000000000001</v>
      </c>
      <c r="AP9" s="55">
        <v>2.8936999999999999</v>
      </c>
      <c r="AQ9" s="55">
        <v>2.3584000000000001</v>
      </c>
      <c r="AR9" s="55">
        <v>2.4133</v>
      </c>
      <c r="AS9" s="146">
        <v>-39.030999999999999</v>
      </c>
      <c r="AT9" s="37">
        <v>-2.3298000000000001</v>
      </c>
      <c r="AU9" s="33">
        <v>38.082000000000001</v>
      </c>
      <c r="AV9" s="33">
        <v>17.2685</v>
      </c>
      <c r="AW9" s="33">
        <v>5.5462999999999996</v>
      </c>
      <c r="AX9" s="88"/>
      <c r="AY9" s="33">
        <v>3.1053999999999999</v>
      </c>
      <c r="AZ9" s="140">
        <v>20.285399999999999</v>
      </c>
      <c r="BA9" s="33">
        <v>7.3202999999999996</v>
      </c>
      <c r="BB9" s="33">
        <v>16.812799999999999</v>
      </c>
      <c r="BC9" s="175">
        <v>23.583600000000001</v>
      </c>
      <c r="BH9" s="89">
        <v>3.3787819849999998</v>
      </c>
      <c r="BI9" s="64">
        <v>3.1739161550000001</v>
      </c>
      <c r="BJ9" s="64">
        <v>1.590163811</v>
      </c>
      <c r="BK9" s="64">
        <v>1.535696054</v>
      </c>
      <c r="BL9" s="64">
        <v>6.063304198</v>
      </c>
      <c r="BM9" s="11">
        <v>3.4252921889999999</v>
      </c>
      <c r="BN9" s="33">
        <v>56.569899999999997</v>
      </c>
      <c r="BO9" s="33">
        <v>22.7821</v>
      </c>
      <c r="BP9" s="33">
        <v>7.6506999999999996</v>
      </c>
      <c r="BQ9" s="33">
        <v>8.4052000000000007</v>
      </c>
      <c r="BR9" s="33">
        <v>12.4755</v>
      </c>
      <c r="BS9" s="140">
        <v>3.2078000000000002</v>
      </c>
      <c r="BT9" s="33">
        <v>11.9148</v>
      </c>
      <c r="BU9" s="33">
        <v>3.4422000000000001</v>
      </c>
      <c r="BV9" s="175">
        <v>15.9016</v>
      </c>
    </row>
    <row r="10" spans="1:93" ht="17.25" customHeight="1" x14ac:dyDescent="0.25">
      <c r="A10" s="61" t="s">
        <v>67</v>
      </c>
      <c r="B10" s="209"/>
      <c r="C10" s="33"/>
      <c r="D10" s="33"/>
      <c r="E10" s="33"/>
      <c r="F10" s="33"/>
      <c r="G10" s="33"/>
      <c r="H10" s="167"/>
      <c r="I10" s="33"/>
      <c r="J10" s="19">
        <v>30.294699999999999</v>
      </c>
      <c r="K10" s="19">
        <v>11.160299999999999</v>
      </c>
      <c r="L10" s="19">
        <v>11.533200000000001</v>
      </c>
      <c r="M10" s="19">
        <v>15.8156</v>
      </c>
      <c r="N10" s="141">
        <v>14.2949</v>
      </c>
      <c r="O10" s="19">
        <v>75.6023</v>
      </c>
      <c r="P10" s="19">
        <v>26.262899999999998</v>
      </c>
      <c r="Q10" s="9"/>
      <c r="R10" s="184"/>
      <c r="V10" s="63"/>
      <c r="W10" s="55"/>
      <c r="X10" s="55"/>
      <c r="Y10" s="55"/>
      <c r="Z10" s="55"/>
      <c r="AA10" s="37"/>
      <c r="AB10" s="55"/>
      <c r="AC10" s="55"/>
      <c r="AD10" s="55"/>
      <c r="AE10" s="55"/>
      <c r="AF10" s="55"/>
      <c r="AG10" s="55"/>
      <c r="AH10" s="55"/>
      <c r="AI10" s="55"/>
      <c r="AJ10" s="37"/>
      <c r="AO10" s="89">
        <v>3.0493997020000001</v>
      </c>
      <c r="AP10" s="64">
        <v>3.3193693789999998</v>
      </c>
      <c r="AQ10" s="64">
        <v>1.3129793380000001</v>
      </c>
      <c r="AR10" s="64">
        <v>1.1942640449999999</v>
      </c>
      <c r="AS10" s="64">
        <v>-8.8532072970000009</v>
      </c>
      <c r="AT10" s="11">
        <v>9.0416725459999991</v>
      </c>
      <c r="AU10" s="33">
        <v>55.1051</v>
      </c>
      <c r="AV10" s="33">
        <v>24.6111</v>
      </c>
      <c r="AW10" s="33">
        <v>9.5079999999999991</v>
      </c>
      <c r="AX10" s="33">
        <v>8.0714000000000006</v>
      </c>
      <c r="AY10" s="33">
        <v>11.316800000000001</v>
      </c>
      <c r="AZ10" s="140">
        <v>4.2975000000000003</v>
      </c>
      <c r="BA10" s="33">
        <v>1.6394</v>
      </c>
      <c r="BB10" s="33">
        <v>10.3032</v>
      </c>
      <c r="BC10" s="175">
        <v>13.129799999999999</v>
      </c>
      <c r="BH10" s="89">
        <v>2.9470072319999998</v>
      </c>
      <c r="BI10" s="64">
        <v>2.076893305</v>
      </c>
      <c r="BJ10" s="64">
        <v>0.75991413399999996</v>
      </c>
      <c r="BK10" s="64">
        <v>0.53377195399999999</v>
      </c>
      <c r="BL10" s="146">
        <v>29.52534073</v>
      </c>
      <c r="BM10" s="152">
        <v>29.758912200000001</v>
      </c>
      <c r="BN10" s="33">
        <v>50.6462</v>
      </c>
      <c r="BO10" s="33">
        <v>21.176200000000001</v>
      </c>
      <c r="BP10" s="33">
        <v>4.3320999999999996</v>
      </c>
      <c r="BQ10" s="33">
        <v>1.9435</v>
      </c>
      <c r="BR10" s="33">
        <v>7.8089000000000004</v>
      </c>
      <c r="BS10" s="140">
        <v>6.6844000000000001</v>
      </c>
      <c r="BT10" s="33">
        <v>2.8809</v>
      </c>
      <c r="BU10" s="33">
        <v>2.4567999999999999</v>
      </c>
      <c r="BV10" s="175">
        <v>7.5991</v>
      </c>
    </row>
    <row r="11" spans="1:93" ht="15.75" thickBot="1" x14ac:dyDescent="0.3">
      <c r="A11" s="47" t="s">
        <v>68</v>
      </c>
      <c r="B11" s="210"/>
      <c r="C11" s="6">
        <f>(C9-C7)/C9*100</f>
        <v>3.9836523038386376</v>
      </c>
      <c r="D11" s="6">
        <f>(D9-D7)/D9*100</f>
        <v>-2.0464931452414148</v>
      </c>
      <c r="E11" s="6">
        <f>(E9-E7)/E9*100</f>
        <v>0.35988483685222095</v>
      </c>
      <c r="F11" s="6">
        <f>(F9-F7)/F9*100</f>
        <v>0.59352772151302202</v>
      </c>
      <c r="G11" s="6"/>
      <c r="H11" s="168"/>
      <c r="I11" s="6">
        <f>(I9-I7)/I9*100</f>
        <v>2.937447168216385</v>
      </c>
      <c r="J11" s="6">
        <f t="shared" ref="J11:Q11" si="1">(J9-J7)/J9*100</f>
        <v>-4.2225993676491722</v>
      </c>
      <c r="K11" s="6">
        <f t="shared" si="1"/>
        <v>14.746921289768068</v>
      </c>
      <c r="L11" s="6">
        <f t="shared" si="1"/>
        <v>2.6653324843081938</v>
      </c>
      <c r="M11" s="6">
        <f t="shared" si="1"/>
        <v>-5.1524312235247232</v>
      </c>
      <c r="N11" s="142">
        <f t="shared" si="1"/>
        <v>-15.520513331306308</v>
      </c>
      <c r="O11" s="6">
        <f t="shared" si="1"/>
        <v>4.0982253928761825</v>
      </c>
      <c r="P11" s="6">
        <f t="shared" si="1"/>
        <v>-9.49170503544544</v>
      </c>
      <c r="Q11" s="10">
        <f t="shared" si="1"/>
        <v>0.35940326581925963</v>
      </c>
      <c r="R11" s="184"/>
      <c r="V11" s="63">
        <v>2.7016</v>
      </c>
      <c r="W11" s="55">
        <v>3.0249000000000001</v>
      </c>
      <c r="X11" s="55">
        <v>2.1593</v>
      </c>
      <c r="Y11" s="55">
        <v>2.1015000000000001</v>
      </c>
      <c r="Z11" s="55">
        <v>-11.97</v>
      </c>
      <c r="AA11" s="37">
        <v>2.6764999999999999</v>
      </c>
      <c r="AB11" s="33">
        <v>61.872599999999998</v>
      </c>
      <c r="AC11" s="33">
        <v>24.3017</v>
      </c>
      <c r="AD11" s="33">
        <v>5.2777000000000003</v>
      </c>
      <c r="AE11" s="33">
        <v>5.5010000000000003</v>
      </c>
      <c r="AF11" s="33">
        <v>9.5952000000000002</v>
      </c>
      <c r="AG11" s="33">
        <v>9.8754000000000008</v>
      </c>
      <c r="AH11" s="33">
        <v>13.1495</v>
      </c>
      <c r="AI11" s="33">
        <v>7.8659999999999997</v>
      </c>
      <c r="AJ11" s="175">
        <v>21.593399999999999</v>
      </c>
      <c r="AO11" s="89">
        <v>2.5689508449999998</v>
      </c>
      <c r="AP11" s="64">
        <v>2.5441572689999998</v>
      </c>
      <c r="AQ11" s="64">
        <v>0.88277152599999997</v>
      </c>
      <c r="AR11" s="64">
        <v>1.1893718559999999</v>
      </c>
      <c r="AS11" s="64">
        <v>0.96512458000000001</v>
      </c>
      <c r="AT11" s="152">
        <v>-34.731560889999997</v>
      </c>
      <c r="AU11" s="33">
        <v>36.803600000000003</v>
      </c>
      <c r="AV11" s="33">
        <v>11.114100000000001</v>
      </c>
      <c r="AW11" s="33">
        <v>5.3175999999999997</v>
      </c>
      <c r="AX11" s="33">
        <v>6.2454999999999998</v>
      </c>
      <c r="AY11" s="33">
        <v>11.8224</v>
      </c>
      <c r="AZ11" s="140">
        <v>2.056</v>
      </c>
      <c r="BA11" s="33">
        <v>7.4200999999999997</v>
      </c>
      <c r="BB11" s="33">
        <v>4.4736000000000002</v>
      </c>
      <c r="BC11" s="175">
        <v>8.8277000000000001</v>
      </c>
      <c r="BH11" s="90">
        <v>2.8937806739999998</v>
      </c>
      <c r="BI11" s="7">
        <v>2.7358115019999998</v>
      </c>
      <c r="BJ11" s="7">
        <v>1.16745012</v>
      </c>
      <c r="BK11" s="7">
        <v>1.1887051959999999</v>
      </c>
      <c r="BL11" s="7">
        <v>5.4589200179999997</v>
      </c>
      <c r="BM11" s="14">
        <v>-1.8206410289999999</v>
      </c>
      <c r="BN11" s="177">
        <v>43.6738</v>
      </c>
      <c r="BO11" s="177">
        <v>14.736000000000001</v>
      </c>
      <c r="BP11" s="177">
        <v>8.0886999999999993</v>
      </c>
      <c r="BQ11" s="177">
        <v>7.2725999999999997</v>
      </c>
      <c r="BR11" s="177">
        <v>3.7783000000000002</v>
      </c>
      <c r="BS11" s="142">
        <v>8.2185000000000006</v>
      </c>
      <c r="BT11" s="177">
        <v>1.8251999999999999</v>
      </c>
      <c r="BU11" s="177">
        <v>10.0618</v>
      </c>
      <c r="BV11" s="176">
        <v>11.6745</v>
      </c>
    </row>
    <row r="12" spans="1:93" x14ac:dyDescent="0.25">
      <c r="A12" s="22" t="s">
        <v>99</v>
      </c>
      <c r="B12" s="49"/>
      <c r="C12" s="19">
        <v>4.5784000000000002</v>
      </c>
      <c r="D12" s="19">
        <v>3.0436999999999999</v>
      </c>
      <c r="E12" s="19">
        <v>0.82430000000000003</v>
      </c>
      <c r="F12" s="19">
        <v>0.97789999999999999</v>
      </c>
      <c r="G12" s="134">
        <v>33.520800000000001</v>
      </c>
      <c r="H12" s="166">
        <v>-18.633800000000001</v>
      </c>
      <c r="I12">
        <v>64.563900000000004</v>
      </c>
      <c r="J12">
        <v>18.780100000000001</v>
      </c>
      <c r="K12">
        <v>5.4976000000000003</v>
      </c>
      <c r="L12">
        <v>5.4118000000000004</v>
      </c>
      <c r="M12">
        <v>8.4321999999999999</v>
      </c>
      <c r="N12" s="140">
        <v>11.0951</v>
      </c>
      <c r="O12">
        <v>5.9812000000000003</v>
      </c>
      <c r="P12">
        <v>3.7976000000000001</v>
      </c>
      <c r="Q12" s="9">
        <v>8.2429000000000006</v>
      </c>
      <c r="R12" s="184"/>
      <c r="V12" s="63">
        <v>3.6347999999999998</v>
      </c>
      <c r="W12" s="55">
        <v>2.8769</v>
      </c>
      <c r="X12" s="55">
        <v>2.1038999999999999</v>
      </c>
      <c r="Y12" s="55">
        <v>1.7617</v>
      </c>
      <c r="Z12" s="55">
        <v>20.850999999999999</v>
      </c>
      <c r="AA12" s="37">
        <v>16.2638</v>
      </c>
      <c r="AB12" s="55">
        <v>55.921900000000001</v>
      </c>
      <c r="AC12" s="55">
        <v>19.573399999999999</v>
      </c>
      <c r="AD12" s="55">
        <v>5.7610999999999999</v>
      </c>
      <c r="AE12" s="55">
        <v>6.6971999999999996</v>
      </c>
      <c r="AF12" s="55">
        <v>4.7161999999999997</v>
      </c>
      <c r="AG12" s="55">
        <v>11.594900000000001</v>
      </c>
      <c r="AH12" s="55">
        <v>8.9092000000000002</v>
      </c>
      <c r="AI12" s="55">
        <v>8.7080000000000002</v>
      </c>
      <c r="AJ12" s="37">
        <v>21.039000000000001</v>
      </c>
      <c r="AO12" s="63">
        <v>3.8281999999999998</v>
      </c>
      <c r="AP12" s="55">
        <v>2.6456</v>
      </c>
      <c r="AQ12" s="55">
        <v>1.8717999999999999</v>
      </c>
      <c r="AR12" s="55">
        <v>1.8488</v>
      </c>
      <c r="AS12" s="135">
        <v>30.8917</v>
      </c>
      <c r="AT12" s="37">
        <v>1.2272000000000001</v>
      </c>
      <c r="AU12" s="33">
        <v>49.028100000000002</v>
      </c>
      <c r="AV12" s="33">
        <v>10.7461</v>
      </c>
      <c r="AW12" s="33">
        <v>7.6551</v>
      </c>
      <c r="AX12" s="33">
        <v>4.5468999999999999</v>
      </c>
      <c r="AY12" s="33">
        <v>14.2539</v>
      </c>
      <c r="AZ12" s="159"/>
      <c r="BA12" s="33">
        <v>13.7646</v>
      </c>
      <c r="BB12" s="33">
        <v>4.7237</v>
      </c>
      <c r="BC12" s="175">
        <v>18.718</v>
      </c>
    </row>
    <row r="13" spans="1:93" ht="15.75" thickBot="1" x14ac:dyDescent="0.3">
      <c r="A13" s="25" t="s">
        <v>66</v>
      </c>
      <c r="B13" s="35"/>
      <c r="H13" s="167"/>
      <c r="J13" s="19">
        <v>29.087599999999998</v>
      </c>
      <c r="K13" s="19">
        <v>8.5149000000000008</v>
      </c>
      <c r="L13" s="19">
        <v>8.3821999999999992</v>
      </c>
      <c r="M13" s="19">
        <v>13.0602</v>
      </c>
      <c r="N13" s="141">
        <v>17.184699999999999</v>
      </c>
      <c r="O13" s="19">
        <v>72.561999999999998</v>
      </c>
      <c r="P13" s="19">
        <v>46.071800000000003</v>
      </c>
      <c r="Q13" s="9"/>
      <c r="R13" s="184"/>
      <c r="V13" s="63">
        <v>4.9168000000000003</v>
      </c>
      <c r="W13" s="55">
        <v>2.7549999999999999</v>
      </c>
      <c r="X13" s="55">
        <v>3.2608999999999999</v>
      </c>
      <c r="Y13" s="55">
        <v>2.8439999999999999</v>
      </c>
      <c r="Z13" s="187"/>
      <c r="AA13" s="37">
        <v>12.786099999999999</v>
      </c>
      <c r="AB13" s="55">
        <v>65.833500000000001</v>
      </c>
      <c r="AC13" s="99"/>
      <c r="AD13" s="55">
        <v>7.6342999999999996</v>
      </c>
      <c r="AE13" s="55">
        <v>5.3465999999999996</v>
      </c>
      <c r="AF13" s="55">
        <v>5.6185999999999998</v>
      </c>
      <c r="AG13" s="55">
        <v>8.9507999999999992</v>
      </c>
      <c r="AH13" s="55">
        <v>14.101000000000001</v>
      </c>
      <c r="AI13" s="55">
        <v>14.338800000000001</v>
      </c>
      <c r="AJ13" s="37">
        <v>32.609299999999998</v>
      </c>
      <c r="AO13" s="90">
        <v>1.8946765270000001</v>
      </c>
      <c r="AP13" s="7">
        <v>2.1183304509999998</v>
      </c>
      <c r="AQ13" s="7">
        <v>1.416649048</v>
      </c>
      <c r="AR13" s="7">
        <v>1.308661512</v>
      </c>
      <c r="AS13" s="7">
        <v>-11.804332840000001</v>
      </c>
      <c r="AT13" s="14">
        <v>7.622744419</v>
      </c>
      <c r="AU13" s="177">
        <v>48.685000000000002</v>
      </c>
      <c r="AV13" s="177">
        <v>29.738199999999999</v>
      </c>
      <c r="AW13" s="177">
        <v>4.7439</v>
      </c>
      <c r="AX13" s="177">
        <v>6.1173000000000002</v>
      </c>
      <c r="AY13" s="177">
        <v>6.9657999999999998</v>
      </c>
      <c r="AZ13" s="142">
        <v>3.3563000000000001</v>
      </c>
      <c r="BA13" s="177">
        <v>9.9181000000000008</v>
      </c>
      <c r="BB13" s="177">
        <v>3.1686000000000001</v>
      </c>
      <c r="BC13" s="176">
        <v>14.166499999999999</v>
      </c>
    </row>
    <row r="14" spans="1:93" x14ac:dyDescent="0.25">
      <c r="A14" s="22" t="s">
        <v>97</v>
      </c>
      <c r="B14" s="35"/>
      <c r="C14" s="19">
        <v>4.3697999999999997</v>
      </c>
      <c r="D14" s="19">
        <v>3.5952000000000002</v>
      </c>
      <c r="E14" s="19">
        <v>2.0764999999999998</v>
      </c>
      <c r="F14" s="19">
        <v>2.1103000000000001</v>
      </c>
      <c r="G14">
        <v>17.724799999999998</v>
      </c>
      <c r="H14" s="37">
        <v>-1.6248</v>
      </c>
      <c r="I14" s="33">
        <v>64.761300000000006</v>
      </c>
      <c r="J14" s="33">
        <v>21.063700000000001</v>
      </c>
      <c r="K14" s="33">
        <v>6.3482000000000003</v>
      </c>
      <c r="L14" s="33">
        <v>7.49</v>
      </c>
      <c r="M14" s="33">
        <v>11.096</v>
      </c>
      <c r="N14" s="140">
        <v>11.018000000000001</v>
      </c>
      <c r="O14" s="33">
        <v>15.1099</v>
      </c>
      <c r="P14" s="33">
        <v>5.9927000000000001</v>
      </c>
      <c r="Q14" s="9">
        <v>20.7652</v>
      </c>
      <c r="R14" s="184"/>
      <c r="V14" s="63">
        <v>5.0618999999999996</v>
      </c>
      <c r="W14" s="55">
        <v>4.6399999999999997</v>
      </c>
      <c r="X14" s="55">
        <v>1.4797</v>
      </c>
      <c r="Y14" s="55">
        <v>1.1457999999999999</v>
      </c>
      <c r="Z14" s="55">
        <v>8.3351000000000006</v>
      </c>
      <c r="AA14" s="37">
        <v>22.5626</v>
      </c>
      <c r="AB14" s="55">
        <v>62.0535</v>
      </c>
      <c r="AC14" s="55">
        <v>11.434900000000001</v>
      </c>
      <c r="AD14" s="55">
        <v>10.23</v>
      </c>
      <c r="AE14" s="55">
        <v>8.6690000000000005</v>
      </c>
      <c r="AF14" s="55">
        <v>9.1931999999999992</v>
      </c>
      <c r="AG14" s="55">
        <v>18.307400000000001</v>
      </c>
      <c r="AH14" s="55">
        <v>8.2317</v>
      </c>
      <c r="AI14" s="55">
        <v>3.2263999999999999</v>
      </c>
      <c r="AJ14" s="37">
        <v>14.7967</v>
      </c>
    </row>
    <row r="15" spans="1:93" x14ac:dyDescent="0.25">
      <c r="A15" s="24" t="s">
        <v>67</v>
      </c>
      <c r="B15" s="35"/>
      <c r="C15" s="33"/>
      <c r="D15" s="33"/>
      <c r="E15" s="33"/>
      <c r="F15" s="33"/>
      <c r="G15" s="33"/>
      <c r="H15" s="167"/>
      <c r="I15" s="33"/>
      <c r="J15" s="55">
        <v>32.525100000000002</v>
      </c>
      <c r="K15" s="55">
        <v>9.8025000000000002</v>
      </c>
      <c r="L15" s="55">
        <v>11.5656</v>
      </c>
      <c r="M15" s="55">
        <v>17.133700000000001</v>
      </c>
      <c r="N15" s="141">
        <v>17.013200000000001</v>
      </c>
      <c r="O15" s="55">
        <v>72.765600000000006</v>
      </c>
      <c r="P15" s="55">
        <v>28.859100000000002</v>
      </c>
      <c r="Q15" s="9"/>
      <c r="R15" s="184"/>
      <c r="V15" s="63">
        <v>3.0634000000000001</v>
      </c>
      <c r="W15" s="55">
        <v>2.4243999999999999</v>
      </c>
      <c r="X15" s="55">
        <v>1.6698999999999999</v>
      </c>
      <c r="Y15" s="55">
        <v>1.4490000000000001</v>
      </c>
      <c r="Z15" s="55">
        <v>20.858699999999999</v>
      </c>
      <c r="AA15" s="37">
        <v>13.228400000000001</v>
      </c>
      <c r="AB15" s="55">
        <v>38.618400000000001</v>
      </c>
      <c r="AC15" s="55">
        <v>7.9844999999999997</v>
      </c>
      <c r="AD15" s="55">
        <v>1.5347</v>
      </c>
      <c r="AE15" s="55">
        <v>3.1419000000000001</v>
      </c>
      <c r="AF15" s="55">
        <v>2.3534000000000002</v>
      </c>
      <c r="AG15" s="55">
        <v>17.214099999999998</v>
      </c>
      <c r="AH15" s="55">
        <v>3.0034000000000001</v>
      </c>
      <c r="AI15" s="55">
        <v>11.4869</v>
      </c>
      <c r="AJ15" s="37">
        <v>16.699400000000001</v>
      </c>
    </row>
    <row r="16" spans="1:93" ht="15.75" thickBot="1" x14ac:dyDescent="0.3">
      <c r="A16" s="25" t="s">
        <v>68</v>
      </c>
      <c r="B16" s="36"/>
      <c r="C16" s="6">
        <f>(C14-C12)/C14*100</f>
        <v>-4.7736738523502353</v>
      </c>
      <c r="D16" s="6">
        <f>(D14-D12)/D14*100</f>
        <v>15.339897641299519</v>
      </c>
      <c r="E16" s="6">
        <f>(E14-E12)/E14*100</f>
        <v>60.30339513604622</v>
      </c>
      <c r="F16" s="6">
        <f>(F14-F12)/F14*100</f>
        <v>53.660616973889972</v>
      </c>
      <c r="G16" s="6"/>
      <c r="H16" s="168"/>
      <c r="I16" s="6">
        <f>(I14-I12)/I14*100</f>
        <v>0.30481166993250874</v>
      </c>
      <c r="J16" s="6">
        <f t="shared" ref="J16:Q16" si="2">(J14-J12)/J14*100</f>
        <v>10.841400133879612</v>
      </c>
      <c r="K16" s="6">
        <f t="shared" si="2"/>
        <v>13.39907375318988</v>
      </c>
      <c r="L16" s="6">
        <f t="shared" si="2"/>
        <v>27.746328437917221</v>
      </c>
      <c r="M16" s="6">
        <f t="shared" si="2"/>
        <v>24.006849315068497</v>
      </c>
      <c r="N16" s="142">
        <f t="shared" si="2"/>
        <v>-0.69976402250861969</v>
      </c>
      <c r="O16" s="6">
        <f t="shared" si="2"/>
        <v>60.415356819039168</v>
      </c>
      <c r="P16" s="6">
        <f t="shared" si="2"/>
        <v>36.629565971932522</v>
      </c>
      <c r="Q16" s="10">
        <f t="shared" si="2"/>
        <v>60.30425904879317</v>
      </c>
      <c r="R16" s="184"/>
      <c r="V16" s="63">
        <v>2.5718999999999999</v>
      </c>
      <c r="W16" s="55">
        <v>2.2982999999999998</v>
      </c>
      <c r="X16" s="55">
        <v>1.204</v>
      </c>
      <c r="Y16" s="55">
        <v>1.0906</v>
      </c>
      <c r="Z16" s="55">
        <v>10.6378</v>
      </c>
      <c r="AA16" s="37">
        <v>9.4221000000000004</v>
      </c>
      <c r="AB16" s="55">
        <v>53.043199999999999</v>
      </c>
      <c r="AC16" s="55">
        <v>27.323699999999999</v>
      </c>
      <c r="AD16" s="55">
        <v>3.7233000000000001</v>
      </c>
      <c r="AE16" s="55">
        <v>4.5732999999999997</v>
      </c>
      <c r="AF16" s="55">
        <v>5.1759000000000004</v>
      </c>
      <c r="AG16" s="55">
        <v>9.5109999999999992</v>
      </c>
      <c r="AH16" s="55">
        <v>6.8975</v>
      </c>
      <c r="AI16" s="55">
        <v>4.0083000000000002</v>
      </c>
      <c r="AJ16" s="37">
        <v>12.0402</v>
      </c>
    </row>
    <row r="17" spans="1:93" x14ac:dyDescent="0.25">
      <c r="A17" s="22" t="s">
        <v>76</v>
      </c>
      <c r="B17" s="35"/>
      <c r="C17" s="19">
        <v>4.1302000000000003</v>
      </c>
      <c r="D17" s="19">
        <v>3.2280000000000002</v>
      </c>
      <c r="E17" s="19">
        <v>1.8250999999999999</v>
      </c>
      <c r="F17" s="19">
        <v>1.8229</v>
      </c>
      <c r="G17">
        <v>21.843499999999999</v>
      </c>
      <c r="H17" s="37">
        <v>0.11849999999999999</v>
      </c>
      <c r="I17" s="33">
        <v>66.284700000000001</v>
      </c>
      <c r="J17" s="33">
        <v>24.982399999999998</v>
      </c>
      <c r="K17" s="33">
        <v>7.4215999999999998</v>
      </c>
      <c r="L17" s="33">
        <v>6.4539</v>
      </c>
      <c r="M17" s="33">
        <v>6.3498999999999999</v>
      </c>
      <c r="N17" s="140">
        <v>12.055099999999999</v>
      </c>
      <c r="O17" s="33">
        <v>10.087300000000001</v>
      </c>
      <c r="P17" s="33">
        <v>8.1417000000000002</v>
      </c>
      <c r="Q17" s="9">
        <v>18.250599999999999</v>
      </c>
      <c r="R17" s="184"/>
      <c r="V17" s="63">
        <v>4.1146000000000003</v>
      </c>
      <c r="W17" s="55">
        <v>3.5918999999999999</v>
      </c>
      <c r="X17" s="55">
        <v>2.6770999999999998</v>
      </c>
      <c r="Y17" s="55">
        <v>2.4832000000000001</v>
      </c>
      <c r="Z17" s="55">
        <v>12.703200000000001</v>
      </c>
      <c r="AA17" s="37">
        <v>7.2424999999999997</v>
      </c>
      <c r="AB17" s="55">
        <v>59.539400000000001</v>
      </c>
      <c r="AC17" s="55">
        <v>18.3933</v>
      </c>
      <c r="AD17" s="88"/>
      <c r="AE17" s="55">
        <v>9.3609000000000009</v>
      </c>
      <c r="AF17" s="55">
        <v>9.2552000000000003</v>
      </c>
      <c r="AG17" s="55">
        <v>17.303000000000001</v>
      </c>
      <c r="AH17" s="55">
        <v>15.050800000000001</v>
      </c>
      <c r="AI17" s="55">
        <v>9.7812000000000001</v>
      </c>
      <c r="AJ17" s="37">
        <v>26.770900000000001</v>
      </c>
    </row>
    <row r="18" spans="1:93" x14ac:dyDescent="0.25">
      <c r="A18" s="23" t="s">
        <v>66</v>
      </c>
      <c r="B18" s="35"/>
      <c r="C18" s="33"/>
      <c r="D18" s="33"/>
      <c r="E18" s="33"/>
      <c r="F18" s="33"/>
      <c r="G18" s="33"/>
      <c r="H18" s="167"/>
      <c r="I18" s="33"/>
      <c r="J18" s="19">
        <v>37.689599999999999</v>
      </c>
      <c r="K18" s="19">
        <v>11.1965</v>
      </c>
      <c r="L18" s="19">
        <v>9.7365999999999993</v>
      </c>
      <c r="M18" s="19">
        <v>9.5797000000000008</v>
      </c>
      <c r="N18" s="141">
        <v>18.186900000000001</v>
      </c>
      <c r="O18" s="19">
        <v>55.271000000000001</v>
      </c>
      <c r="P18" s="19">
        <v>44.610500000000002</v>
      </c>
      <c r="Q18" s="9"/>
      <c r="R18" s="184"/>
      <c r="U18" s="33"/>
      <c r="V18" s="63">
        <v>4.4005000000000001</v>
      </c>
      <c r="W18" s="55">
        <v>3.6402999999999999</v>
      </c>
      <c r="X18" s="55">
        <v>1.9262999999999999</v>
      </c>
      <c r="Y18" s="55">
        <v>1.9417</v>
      </c>
      <c r="Z18" s="55">
        <v>17.2758</v>
      </c>
      <c r="AA18" s="37">
        <v>-0.80030000000000001</v>
      </c>
      <c r="AB18" s="55">
        <v>59.148499999999999</v>
      </c>
      <c r="AC18" s="55">
        <v>15.1435</v>
      </c>
      <c r="AD18" s="55">
        <v>8.0236000000000001</v>
      </c>
      <c r="AE18" s="55">
        <v>6.8879999999999999</v>
      </c>
      <c r="AF18" s="55">
        <v>3.9649000000000001</v>
      </c>
      <c r="AG18" s="55">
        <v>17.526299999999999</v>
      </c>
      <c r="AH18" s="55">
        <v>8.0952999999999999</v>
      </c>
      <c r="AI18" s="55">
        <v>11.321400000000001</v>
      </c>
      <c r="AJ18" s="37">
        <v>19.262599999999999</v>
      </c>
      <c r="AK18" s="33"/>
      <c r="AL18" s="33"/>
      <c r="AM18" s="33"/>
      <c r="BD18" s="33"/>
    </row>
    <row r="19" spans="1:93" x14ac:dyDescent="0.25">
      <c r="A19" s="22" t="s">
        <v>77</v>
      </c>
      <c r="B19" s="35"/>
      <c r="C19" s="19">
        <v>5.4446000000000003</v>
      </c>
      <c r="D19" s="19">
        <v>3.5415000000000001</v>
      </c>
      <c r="E19" s="19">
        <v>3.3163</v>
      </c>
      <c r="F19" s="19">
        <v>2.9201000000000001</v>
      </c>
      <c r="G19" s="134">
        <v>34.953499999999998</v>
      </c>
      <c r="H19" s="37">
        <v>11.9476</v>
      </c>
      <c r="I19" s="33">
        <v>79.347999999999999</v>
      </c>
      <c r="J19" s="33">
        <v>24.901800000000001</v>
      </c>
      <c r="K19" s="33">
        <v>5.6337999999999999</v>
      </c>
      <c r="L19" s="33">
        <v>5.4413</v>
      </c>
      <c r="M19" s="33">
        <v>13.821400000000001</v>
      </c>
      <c r="N19" s="140">
        <v>10.5189</v>
      </c>
      <c r="O19" s="33">
        <v>24.8185</v>
      </c>
      <c r="P19" s="33">
        <v>4.3823999999999996</v>
      </c>
      <c r="Q19" s="9">
        <v>33.1631</v>
      </c>
      <c r="R19" s="184"/>
      <c r="U19" s="33"/>
      <c r="V19" s="63">
        <v>4.2443</v>
      </c>
      <c r="W19" s="55">
        <v>3.2425999999999999</v>
      </c>
      <c r="X19" s="55">
        <v>1.3655999999999999</v>
      </c>
      <c r="Y19" s="55">
        <v>0.622</v>
      </c>
      <c r="Z19" s="55">
        <v>23.599799999999998</v>
      </c>
      <c r="AA19" s="171">
        <v>54.4512</v>
      </c>
      <c r="AB19" s="55">
        <v>56.639600000000002</v>
      </c>
      <c r="AC19" s="55">
        <v>14.1968</v>
      </c>
      <c r="AD19" s="55">
        <v>6.7324999999999999</v>
      </c>
      <c r="AE19" s="55">
        <v>8.0432000000000006</v>
      </c>
      <c r="AF19" s="55">
        <v>6.9401000000000002</v>
      </c>
      <c r="AG19" s="55">
        <v>10.7105</v>
      </c>
      <c r="AH19" s="55">
        <v>3.8994</v>
      </c>
      <c r="AI19" s="99">
        <v>2.3205</v>
      </c>
      <c r="AJ19" s="37">
        <v>13.6556</v>
      </c>
      <c r="AK19" s="33"/>
      <c r="AL19" s="33"/>
      <c r="AM19" s="33"/>
      <c r="BD19" s="33"/>
    </row>
    <row r="20" spans="1:93" x14ac:dyDescent="0.25">
      <c r="A20" s="24" t="s">
        <v>67</v>
      </c>
      <c r="B20" s="35"/>
      <c r="C20" s="33"/>
      <c r="D20" s="33"/>
      <c r="E20" s="33"/>
      <c r="F20" s="33"/>
      <c r="G20" s="33"/>
      <c r="H20" s="167"/>
      <c r="I20" s="33"/>
      <c r="J20" s="19">
        <v>31.382999999999999</v>
      </c>
      <c r="K20" s="19">
        <v>7.1002000000000001</v>
      </c>
      <c r="L20" s="19">
        <v>6.8574999999999999</v>
      </c>
      <c r="M20" s="19">
        <v>17.418700000000001</v>
      </c>
      <c r="N20" s="141">
        <v>13.256600000000001</v>
      </c>
      <c r="O20" s="19">
        <v>74.837699999999998</v>
      </c>
      <c r="P20" s="19">
        <v>13.214700000000001</v>
      </c>
      <c r="Q20" s="9"/>
      <c r="R20" s="184"/>
      <c r="U20" s="97"/>
      <c r="V20" s="54">
        <v>3.4039000000000001</v>
      </c>
      <c r="W20" s="55">
        <v>1.6992</v>
      </c>
      <c r="X20" s="55">
        <v>1.6294</v>
      </c>
      <c r="Y20" s="55">
        <v>1.3918999999999999</v>
      </c>
      <c r="Z20" s="188">
        <v>50.079000000000001</v>
      </c>
      <c r="AA20" s="37">
        <v>14.5769</v>
      </c>
      <c r="AB20" s="55">
        <v>61.563800000000001</v>
      </c>
      <c r="AC20" s="55">
        <v>27.525200000000002</v>
      </c>
      <c r="AD20" s="55">
        <v>2.5998000000000001</v>
      </c>
      <c r="AE20" s="55">
        <v>3.5442999999999998</v>
      </c>
      <c r="AF20" s="55">
        <v>6.0980999999999996</v>
      </c>
      <c r="AG20" s="55">
        <v>4.7502000000000004</v>
      </c>
      <c r="AH20" s="55">
        <v>7.3894000000000002</v>
      </c>
      <c r="AI20" s="55">
        <v>6.5292000000000003</v>
      </c>
      <c r="AJ20" s="37">
        <v>16.293700000000001</v>
      </c>
      <c r="AK20" s="97"/>
      <c r="AL20" s="97"/>
      <c r="AM20" s="97"/>
      <c r="BD20" s="33"/>
    </row>
    <row r="21" spans="1:93" ht="15.75" thickBot="1" x14ac:dyDescent="0.3">
      <c r="A21" s="25" t="s">
        <v>68</v>
      </c>
      <c r="B21" s="36"/>
      <c r="C21" s="6">
        <f>(C19-C17)/C19*100</f>
        <v>24.141351063439004</v>
      </c>
      <c r="D21" s="6">
        <f>(D19-D17)/D19*100</f>
        <v>8.852181279119014</v>
      </c>
      <c r="E21" s="6">
        <f>(E19-E17)/E19*100</f>
        <v>44.965775110816274</v>
      </c>
      <c r="F21" s="6">
        <f>(F19-F17)/F19*100</f>
        <v>37.574055683024561</v>
      </c>
      <c r="G21" s="6"/>
      <c r="H21" s="168"/>
      <c r="I21" s="6">
        <f>(I19-I17)/I19*100</f>
        <v>16.463300902354185</v>
      </c>
      <c r="J21" s="6">
        <f t="shared" ref="J21:Q21" si="3">(J19-J17)/J19*100</f>
        <v>-0.32367138118528338</v>
      </c>
      <c r="K21" s="6">
        <f t="shared" si="3"/>
        <v>-31.733465866732928</v>
      </c>
      <c r="L21" s="6">
        <f t="shared" si="3"/>
        <v>-18.609523459467407</v>
      </c>
      <c r="M21" s="6">
        <f t="shared" si="3"/>
        <v>54.057476087805867</v>
      </c>
      <c r="N21" s="142">
        <f t="shared" si="3"/>
        <v>-14.604188650904554</v>
      </c>
      <c r="O21" s="6">
        <f t="shared" si="3"/>
        <v>59.355722545681644</v>
      </c>
      <c r="P21" s="6">
        <f t="shared" si="3"/>
        <v>-85.781763417305598</v>
      </c>
      <c r="Q21" s="10">
        <f t="shared" si="3"/>
        <v>44.967147220856916</v>
      </c>
      <c r="R21" s="184"/>
      <c r="U21" s="93"/>
      <c r="V21" s="54">
        <v>3.8376999999999999</v>
      </c>
      <c r="W21" s="55">
        <v>3.0501999999999998</v>
      </c>
      <c r="X21" s="55">
        <v>0.78580000000000005</v>
      </c>
      <c r="Y21" s="55">
        <v>0.96730000000000005</v>
      </c>
      <c r="Z21" s="55">
        <v>20.5199</v>
      </c>
      <c r="AA21" s="37">
        <v>-23.093800000000002</v>
      </c>
      <c r="AB21" s="55">
        <v>51.052500000000002</v>
      </c>
      <c r="AC21" s="55">
        <v>12.6755</v>
      </c>
      <c r="AD21" s="55">
        <v>1.6325000000000001</v>
      </c>
      <c r="AE21" s="55">
        <v>2.0472999999999999</v>
      </c>
      <c r="AF21" s="55">
        <v>9.5337999999999994</v>
      </c>
      <c r="AG21" s="55">
        <v>17.288499999999999</v>
      </c>
      <c r="AH21" s="55">
        <v>7.3959000000000001</v>
      </c>
      <c r="AI21" s="55"/>
      <c r="AJ21" s="37">
        <v>7.8578000000000001</v>
      </c>
      <c r="AK21" s="93"/>
      <c r="AL21" s="93"/>
      <c r="AM21" s="93"/>
      <c r="BD21" s="33"/>
    </row>
    <row r="22" spans="1:93" ht="15.75" thickBot="1" x14ac:dyDescent="0.3">
      <c r="A22" s="22" t="s">
        <v>78</v>
      </c>
      <c r="B22" s="35"/>
      <c r="C22" s="19">
        <v>4.0269000000000004</v>
      </c>
      <c r="D22" s="19">
        <v>3.9860000000000002</v>
      </c>
      <c r="E22" s="19">
        <v>1.7647999999999999</v>
      </c>
      <c r="F22" s="19">
        <v>1.6547000000000001</v>
      </c>
      <c r="G22" s="19">
        <v>1.0147999999999999</v>
      </c>
      <c r="H22" s="37">
        <v>6.2404999999999999</v>
      </c>
      <c r="I22" s="33">
        <v>57.615299999999998</v>
      </c>
      <c r="J22" s="33">
        <v>17.346499999999999</v>
      </c>
      <c r="K22" s="33">
        <v>7.8914999999999997</v>
      </c>
      <c r="L22" s="33">
        <v>7.3461999999999996</v>
      </c>
      <c r="M22" s="33">
        <v>7.2481999999999998</v>
      </c>
      <c r="N22" s="140">
        <v>17.374099999999999</v>
      </c>
      <c r="O22" s="33">
        <v>7.2702999999999998</v>
      </c>
      <c r="P22" s="33">
        <v>9.2766000000000002</v>
      </c>
      <c r="Q22" s="9">
        <v>17.648199999999999</v>
      </c>
      <c r="R22" s="184"/>
      <c r="U22" s="93"/>
      <c r="V22" s="104">
        <v>3.1410999999999998</v>
      </c>
      <c r="W22" s="105">
        <v>2.5895000000000001</v>
      </c>
      <c r="X22" s="105">
        <v>1.3166</v>
      </c>
      <c r="Y22" s="105">
        <v>1.4862</v>
      </c>
      <c r="Z22" s="105">
        <v>17.560199999999998</v>
      </c>
      <c r="AA22" s="106">
        <v>-12.8817</v>
      </c>
      <c r="AB22" s="105">
        <v>37.927799999999998</v>
      </c>
      <c r="AC22" s="105">
        <v>6.5170000000000003</v>
      </c>
      <c r="AD22" s="105">
        <v>2.7233000000000001</v>
      </c>
      <c r="AE22" s="105">
        <v>3.0775000000000001</v>
      </c>
      <c r="AF22" s="105">
        <v>4.8403</v>
      </c>
      <c r="AG22" s="105">
        <v>15.2539</v>
      </c>
      <c r="AH22" s="105">
        <v>3.9136000000000002</v>
      </c>
      <c r="AI22" s="105">
        <v>10.9483</v>
      </c>
      <c r="AJ22" s="106">
        <v>13.165900000000001</v>
      </c>
      <c r="AK22" s="93"/>
      <c r="AL22" s="93"/>
      <c r="AM22" s="93"/>
      <c r="BD22" s="33"/>
    </row>
    <row r="23" spans="1:93" x14ac:dyDescent="0.25">
      <c r="A23" s="23" t="s">
        <v>66</v>
      </c>
      <c r="B23" s="35"/>
      <c r="C23" s="33"/>
      <c r="D23" s="33"/>
      <c r="E23" s="33"/>
      <c r="F23" s="33"/>
      <c r="G23" s="33"/>
      <c r="H23" s="167"/>
      <c r="I23" s="33"/>
      <c r="J23" s="19">
        <v>30.107500000000002</v>
      </c>
      <c r="K23" s="19">
        <v>13.696999999999999</v>
      </c>
      <c r="L23" s="19">
        <v>12.750500000000001</v>
      </c>
      <c r="M23" s="19">
        <v>12.580299999999999</v>
      </c>
      <c r="N23" s="141">
        <v>30.1554</v>
      </c>
      <c r="O23" s="19">
        <v>41.195700000000002</v>
      </c>
      <c r="P23" s="19">
        <v>52.563800000000001</v>
      </c>
      <c r="Q23" s="9"/>
      <c r="R23" s="184"/>
      <c r="U23" s="93"/>
      <c r="W23" s="93"/>
      <c r="X23" s="93"/>
      <c r="Y23" s="93"/>
      <c r="Z23" s="93"/>
      <c r="AA23" s="93"/>
      <c r="AB23" s="93"/>
      <c r="AC23" s="93"/>
      <c r="AD23" s="93"/>
      <c r="AE23" s="93"/>
      <c r="AF23" s="93"/>
      <c r="AG23" s="93"/>
      <c r="AH23" s="93"/>
      <c r="AI23" s="93"/>
      <c r="AJ23" s="93"/>
      <c r="AK23" s="93"/>
      <c r="AL23" s="93"/>
      <c r="AM23" s="93"/>
      <c r="BD23" s="33"/>
    </row>
    <row r="24" spans="1:93" x14ac:dyDescent="0.25">
      <c r="A24" s="22" t="s">
        <v>79</v>
      </c>
      <c r="B24" s="35"/>
      <c r="C24" s="19">
        <v>6.7964000000000002</v>
      </c>
      <c r="D24" s="19">
        <v>6.3628999999999998</v>
      </c>
      <c r="E24" s="19">
        <v>4.4962999999999997</v>
      </c>
      <c r="F24" s="19">
        <v>4.4164000000000003</v>
      </c>
      <c r="G24" s="19">
        <v>6.3785999999999996</v>
      </c>
      <c r="H24" s="37">
        <v>1.776</v>
      </c>
      <c r="I24" s="33">
        <v>85.765500000000003</v>
      </c>
      <c r="J24" s="33">
        <v>17.801400000000001</v>
      </c>
      <c r="K24" s="33">
        <v>8.5868000000000002</v>
      </c>
      <c r="L24" s="33">
        <v>8.7584999999999997</v>
      </c>
      <c r="M24" s="33">
        <v>31.7639</v>
      </c>
      <c r="N24" s="140">
        <v>14.519600000000001</v>
      </c>
      <c r="O24" s="33">
        <v>35.459800000000001</v>
      </c>
      <c r="P24" s="33">
        <v>8.7042000000000002</v>
      </c>
      <c r="Q24" s="9">
        <v>44.962600000000002</v>
      </c>
      <c r="R24" s="184"/>
      <c r="V24" s="93"/>
      <c r="AK24" s="93"/>
      <c r="AL24" s="93"/>
      <c r="AM24" s="93"/>
      <c r="BD24" s="33"/>
    </row>
    <row r="25" spans="1:93" ht="15.75" thickBot="1" x14ac:dyDescent="0.3">
      <c r="A25" s="24" t="s">
        <v>67</v>
      </c>
      <c r="B25" s="35"/>
      <c r="C25" s="33"/>
      <c r="D25" s="33"/>
      <c r="E25" s="33"/>
      <c r="F25" s="33"/>
      <c r="G25" s="33"/>
      <c r="H25" s="167"/>
      <c r="I25" s="33"/>
      <c r="J25" s="19">
        <v>20.7559</v>
      </c>
      <c r="K25" s="19">
        <v>10.011900000000001</v>
      </c>
      <c r="L25" s="19">
        <v>10.212199999999999</v>
      </c>
      <c r="M25" s="19">
        <v>37.035800000000002</v>
      </c>
      <c r="N25" s="141">
        <v>16.929500000000001</v>
      </c>
      <c r="O25" s="19">
        <v>78.865200000000002</v>
      </c>
      <c r="P25" s="19">
        <v>19.358799999999999</v>
      </c>
      <c r="Q25" s="9"/>
      <c r="R25" s="184"/>
      <c r="AK25" s="93"/>
      <c r="AL25" s="93"/>
      <c r="AM25" s="93"/>
      <c r="BD25" s="33"/>
    </row>
    <row r="26" spans="1:93" ht="15.75" thickBot="1" x14ac:dyDescent="0.3">
      <c r="A26" s="25" t="s">
        <v>68</v>
      </c>
      <c r="B26" s="36"/>
      <c r="C26" s="6">
        <f>(C24-C22)/C24*100</f>
        <v>40.749514448825849</v>
      </c>
      <c r="D26" s="6">
        <f>(D24-D22)/D24*100</f>
        <v>37.355608291816615</v>
      </c>
      <c r="E26" s="6">
        <f>(E24-E22)/E24*100</f>
        <v>60.749949958855055</v>
      </c>
      <c r="F26" s="6">
        <f>(F24-F22)/F24*100</f>
        <v>62.532832170999008</v>
      </c>
      <c r="G26" s="6"/>
      <c r="H26" s="168"/>
      <c r="I26" s="6">
        <f>(I24-I22)/I24*100</f>
        <v>32.822288682512202</v>
      </c>
      <c r="J26" s="6">
        <f t="shared" ref="J26:Q26" si="4">(J24-J22)/J24*100</f>
        <v>2.5554169896749808</v>
      </c>
      <c r="K26" s="6">
        <f t="shared" si="4"/>
        <v>8.0973121535379953</v>
      </c>
      <c r="L26" s="6">
        <f t="shared" si="4"/>
        <v>16.124907232973683</v>
      </c>
      <c r="M26" s="6">
        <f t="shared" si="4"/>
        <v>77.181013666457829</v>
      </c>
      <c r="N26" s="142">
        <f t="shared" si="4"/>
        <v>-19.659632496762981</v>
      </c>
      <c r="O26" s="6">
        <f t="shared" si="4"/>
        <v>79.49706428124243</v>
      </c>
      <c r="P26" s="6">
        <f t="shared" si="4"/>
        <v>-6.5761356586475497</v>
      </c>
      <c r="Q26" s="10">
        <f t="shared" si="4"/>
        <v>60.749155965179959</v>
      </c>
      <c r="R26" s="184"/>
      <c r="AK26" s="93"/>
      <c r="AL26" s="93"/>
      <c r="AM26" s="93"/>
      <c r="AN26" t="s">
        <v>238</v>
      </c>
      <c r="AO26" s="101">
        <v>1.0266</v>
      </c>
      <c r="AP26" s="102">
        <v>0.81859999999999999</v>
      </c>
      <c r="AQ26" s="102">
        <v>0.46629999999999999</v>
      </c>
      <c r="AR26" s="102">
        <v>0.47910000000000003</v>
      </c>
      <c r="AS26" s="186">
        <v>20.262599999999999</v>
      </c>
      <c r="AT26" s="103">
        <v>-2.7498</v>
      </c>
      <c r="AU26" s="178">
        <v>27.2773</v>
      </c>
      <c r="AV26" s="178">
        <v>17.011099999999999</v>
      </c>
      <c r="AW26" s="178">
        <v>2.0478000000000001</v>
      </c>
      <c r="AX26" s="178">
        <v>1.7445999999999999</v>
      </c>
      <c r="AY26" s="178">
        <v>1.984</v>
      </c>
      <c r="AZ26" s="156">
        <v>2.4096000000000002</v>
      </c>
      <c r="BA26" s="178">
        <v>3.4607000000000001</v>
      </c>
      <c r="BB26" s="178">
        <v>1.3307</v>
      </c>
      <c r="BC26" s="174">
        <v>4.6631999999999998</v>
      </c>
      <c r="BD26" s="33"/>
    </row>
    <row r="27" spans="1:93" x14ac:dyDescent="0.25">
      <c r="A27" s="22" t="s">
        <v>100</v>
      </c>
      <c r="B27" s="35"/>
      <c r="C27" s="19">
        <v>5.3944999999999999</v>
      </c>
      <c r="D27" s="19">
        <v>4.7233999999999998</v>
      </c>
      <c r="E27" s="19">
        <v>2.3725000000000001</v>
      </c>
      <c r="F27" s="19">
        <v>2.0312999999999999</v>
      </c>
      <c r="G27" s="19">
        <v>12.440200000000001</v>
      </c>
      <c r="H27" s="37">
        <v>14.382300000000001</v>
      </c>
      <c r="I27" s="33">
        <v>68.593800000000002</v>
      </c>
      <c r="J27" s="33">
        <v>14.648999999999999</v>
      </c>
      <c r="K27" s="33">
        <v>9.0532000000000004</v>
      </c>
      <c r="L27" s="33">
        <v>7.8282999999999996</v>
      </c>
      <c r="M27" s="33">
        <v>9.8702000000000005</v>
      </c>
      <c r="N27" s="140">
        <v>20.482199999999999</v>
      </c>
      <c r="O27" s="33">
        <v>11.2134</v>
      </c>
      <c r="P27" s="33">
        <v>9.0997000000000003</v>
      </c>
      <c r="Q27" s="9">
        <v>23.725300000000001</v>
      </c>
      <c r="R27" s="184"/>
      <c r="U27" t="s">
        <v>238</v>
      </c>
      <c r="V27" s="101">
        <v>8.0952000000000002</v>
      </c>
      <c r="W27" s="102">
        <v>5.7937000000000003</v>
      </c>
      <c r="X27" s="102">
        <v>4.5385999999999997</v>
      </c>
      <c r="Y27" s="102">
        <v>3.9929999999999999</v>
      </c>
      <c r="Z27" s="73">
        <v>28.430399999999999</v>
      </c>
      <c r="AA27" s="103">
        <v>12.0229</v>
      </c>
      <c r="AB27" s="178">
        <v>100.25409999999999</v>
      </c>
      <c r="AC27" s="178">
        <v>19.302299999999999</v>
      </c>
      <c r="AD27" s="178">
        <v>9.4443999999999999</v>
      </c>
      <c r="AE27" s="178">
        <v>10.4466</v>
      </c>
      <c r="AF27" s="178">
        <v>24.418900000000001</v>
      </c>
      <c r="AG27" s="178">
        <v>13.627000000000001</v>
      </c>
      <c r="AH27" s="178">
        <v>33.357399999999998</v>
      </c>
      <c r="AI27" s="178">
        <v>6.5720999999999998</v>
      </c>
      <c r="AJ27" s="174">
        <v>45.386299999999999</v>
      </c>
      <c r="AK27" s="93"/>
      <c r="AL27" s="93"/>
      <c r="AM27" s="93"/>
      <c r="AO27" s="63">
        <v>2.4117000000000002</v>
      </c>
      <c r="AP27" s="55">
        <v>2.9965999999999999</v>
      </c>
      <c r="AQ27" s="55">
        <v>1.5216000000000001</v>
      </c>
      <c r="AR27" s="55">
        <v>1.6830000000000001</v>
      </c>
      <c r="AS27" s="185">
        <v>-24.255700000000001</v>
      </c>
      <c r="AT27" s="175">
        <v>-10.6069</v>
      </c>
      <c r="AU27" s="27">
        <v>37.655999999999999</v>
      </c>
      <c r="AV27" s="33">
        <v>17.796199999999999</v>
      </c>
      <c r="AW27" s="33">
        <v>14.9015</v>
      </c>
      <c r="AX27" s="33">
        <v>6.6033999999999997</v>
      </c>
      <c r="AY27" s="33">
        <v>4.2045000000000003</v>
      </c>
      <c r="AZ27" s="143">
        <v>4.2568000000000001</v>
      </c>
      <c r="BA27" s="33">
        <v>14.0725</v>
      </c>
      <c r="BB27" s="33">
        <v>2.7576000000000001</v>
      </c>
      <c r="BC27" s="175">
        <v>15.216200000000001</v>
      </c>
      <c r="BD27" s="33"/>
      <c r="BG27" t="s">
        <v>238</v>
      </c>
      <c r="BH27" s="101">
        <v>5.7950999999999997</v>
      </c>
      <c r="BI27" s="102">
        <v>4.7236000000000002</v>
      </c>
      <c r="BJ27" s="102">
        <v>3.8218000000000001</v>
      </c>
      <c r="BK27" s="102">
        <v>3.9430999999999998</v>
      </c>
      <c r="BL27" s="178">
        <v>18.489000000000001</v>
      </c>
      <c r="BM27" s="103">
        <v>-3.1753999999999998</v>
      </c>
      <c r="BN27" s="178">
        <v>91.696100000000001</v>
      </c>
      <c r="BO27" s="178">
        <v>33.745399999999997</v>
      </c>
      <c r="BP27" s="178">
        <v>7.0313999999999997</v>
      </c>
      <c r="BQ27" s="178">
        <v>8.4613999999999994</v>
      </c>
      <c r="BR27" s="178">
        <v>26.248000000000001</v>
      </c>
      <c r="BS27" s="156">
        <v>5.4954000000000001</v>
      </c>
      <c r="BT27" s="178">
        <v>33.352699999999999</v>
      </c>
      <c r="BU27" s="178">
        <v>6.0784000000000002</v>
      </c>
      <c r="BV27" s="174">
        <v>38.217500000000001</v>
      </c>
      <c r="BZ27" s="180" t="s">
        <v>238</v>
      </c>
      <c r="CA27" s="193">
        <v>2.6484923</v>
      </c>
      <c r="CB27" s="160">
        <v>2.1801699480000001</v>
      </c>
      <c r="CC27" s="160">
        <v>2.431944857</v>
      </c>
      <c r="CD27" s="160">
        <v>2.1999491959999999</v>
      </c>
      <c r="CE27" s="183">
        <v>17.682601989999998</v>
      </c>
      <c r="CF27" s="157">
        <v>9.5395115589999993</v>
      </c>
      <c r="CG27" s="183">
        <v>45.176099999999998</v>
      </c>
      <c r="CH27" s="183">
        <v>18.691199999999998</v>
      </c>
      <c r="CI27" s="183">
        <v>6.4180000000000001</v>
      </c>
      <c r="CJ27" s="183">
        <v>6.1288999999999998</v>
      </c>
      <c r="CK27" s="183">
        <v>7.7488000000000001</v>
      </c>
      <c r="CL27" s="156">
        <v>1.506</v>
      </c>
      <c r="CM27" s="183">
        <v>16.589400000000001</v>
      </c>
      <c r="CN27" s="183">
        <v>5.4100999999999999</v>
      </c>
      <c r="CO27" s="179">
        <v>24.319400000000002</v>
      </c>
    </row>
    <row r="28" spans="1:93" x14ac:dyDescent="0.25">
      <c r="A28" s="23" t="s">
        <v>66</v>
      </c>
      <c r="B28" s="35"/>
      <c r="C28" s="33"/>
      <c r="D28" s="33"/>
      <c r="E28" s="33"/>
      <c r="F28" s="33"/>
      <c r="G28" s="33"/>
      <c r="H28" s="167"/>
      <c r="I28" s="33"/>
      <c r="J28" s="19">
        <v>21.356200000000001</v>
      </c>
      <c r="K28" s="19">
        <v>13.1982</v>
      </c>
      <c r="L28" s="19">
        <v>4.3163</v>
      </c>
      <c r="M28" s="19">
        <v>14.3894</v>
      </c>
      <c r="N28" s="141">
        <v>29.860099999999999</v>
      </c>
      <c r="O28" s="19">
        <v>47.263500000000001</v>
      </c>
      <c r="P28" s="19">
        <v>38.354300000000002</v>
      </c>
      <c r="Q28" s="9"/>
      <c r="R28" s="184"/>
      <c r="V28" s="63"/>
      <c r="W28" s="55"/>
      <c r="X28" s="55"/>
      <c r="Y28" s="55"/>
      <c r="Z28" s="33"/>
      <c r="AA28" s="37"/>
      <c r="AB28" s="33"/>
      <c r="AC28" s="33"/>
      <c r="AD28" s="33"/>
      <c r="AE28" s="33"/>
      <c r="AF28" s="33"/>
      <c r="AG28" s="33"/>
      <c r="AH28" s="33"/>
      <c r="AI28" s="33"/>
      <c r="AJ28" s="175"/>
      <c r="AK28" s="93"/>
      <c r="AL28" s="93"/>
      <c r="AM28" s="93"/>
      <c r="AO28" s="89">
        <v>1.782916146</v>
      </c>
      <c r="AP28" s="64">
        <v>1.9482186610000001</v>
      </c>
      <c r="AQ28" s="64">
        <v>1.3317435550000001</v>
      </c>
      <c r="AR28" s="64">
        <v>1.292758088</v>
      </c>
      <c r="AS28" s="64">
        <v>-9.2714688540000001</v>
      </c>
      <c r="AT28" s="11">
        <v>2.9274004699999998</v>
      </c>
      <c r="AU28" s="33">
        <v>28.816800000000001</v>
      </c>
      <c r="AV28" s="33">
        <v>10.9877</v>
      </c>
      <c r="AW28" s="33">
        <v>2.1585000000000001</v>
      </c>
      <c r="AX28" s="33">
        <v>2.6185</v>
      </c>
      <c r="AY28" s="33">
        <v>8.1638000000000002</v>
      </c>
      <c r="AZ28" s="140">
        <v>6.5414000000000003</v>
      </c>
      <c r="BA28" s="33">
        <v>9.3684999999999992</v>
      </c>
      <c r="BB28" s="33">
        <v>3.5590999999999999</v>
      </c>
      <c r="BC28" s="175">
        <v>13.317399999999999</v>
      </c>
      <c r="BD28" s="33"/>
      <c r="BH28" s="63">
        <v>2.8239000000000001</v>
      </c>
      <c r="BI28" s="55">
        <v>1.7667999999999999</v>
      </c>
      <c r="BJ28" s="55">
        <v>1.9065000000000001</v>
      </c>
      <c r="BK28" s="55">
        <v>1.6540999999999999</v>
      </c>
      <c r="BL28" s="33">
        <v>37.4328</v>
      </c>
      <c r="BM28" s="37">
        <v>13.2384</v>
      </c>
      <c r="BN28" s="33">
        <v>41.942100000000003</v>
      </c>
      <c r="BO28" s="33">
        <v>13.703099999999999</v>
      </c>
      <c r="BP28" s="33">
        <v>2.8679000000000001</v>
      </c>
      <c r="BQ28" s="33">
        <v>2.5158</v>
      </c>
      <c r="BR28" s="33">
        <v>5.0914999999999999</v>
      </c>
      <c r="BS28" s="140">
        <v>7.1932</v>
      </c>
      <c r="BT28" s="33">
        <v>11.0374</v>
      </c>
      <c r="BU28" s="33">
        <v>5.5031999999999996</v>
      </c>
      <c r="BV28" s="175">
        <v>19.064499999999999</v>
      </c>
      <c r="BZ28" s="180"/>
      <c r="CA28" s="63">
        <v>5.2904999999999998</v>
      </c>
      <c r="CB28" s="55">
        <v>3.6008</v>
      </c>
      <c r="CC28" s="55">
        <v>3.4355000000000002</v>
      </c>
      <c r="CD28" s="55">
        <v>3.0903</v>
      </c>
      <c r="CE28" s="146">
        <v>31.938099999999999</v>
      </c>
      <c r="CF28" s="37">
        <v>10.048500000000001</v>
      </c>
      <c r="CG28" s="55">
        <v>64.244799999999998</v>
      </c>
      <c r="CH28" s="55">
        <v>11.339600000000001</v>
      </c>
      <c r="CI28" s="55">
        <v>9.0066000000000006</v>
      </c>
      <c r="CJ28" s="55">
        <v>7.9218999999999999</v>
      </c>
      <c r="CK28" s="55">
        <v>17.805</v>
      </c>
      <c r="CL28" s="141">
        <v>1.2747999999999999</v>
      </c>
      <c r="CM28" s="55">
        <v>23.805700000000002</v>
      </c>
      <c r="CN28" s="55">
        <v>7.0970000000000004</v>
      </c>
      <c r="CO28" s="37">
        <v>34.354799999999997</v>
      </c>
    </row>
    <row r="29" spans="1:93" ht="15.75" thickBot="1" x14ac:dyDescent="0.3">
      <c r="A29" s="22" t="s">
        <v>101</v>
      </c>
      <c r="B29" s="35"/>
      <c r="C29" s="19">
        <v>6.5910000000000002</v>
      </c>
      <c r="D29" s="19">
        <v>5.5819000000000001</v>
      </c>
      <c r="E29" s="19">
        <v>3.4866999999999999</v>
      </c>
      <c r="F29" s="19">
        <v>3.2168999999999999</v>
      </c>
      <c r="G29">
        <v>15.3103</v>
      </c>
      <c r="H29" s="37">
        <v>7.7374999999999998</v>
      </c>
      <c r="I29" s="33">
        <v>81.787700000000001</v>
      </c>
      <c r="J29" s="33">
        <v>15.878</v>
      </c>
      <c r="K29" s="33">
        <v>8.718</v>
      </c>
      <c r="L29" s="33">
        <v>7.7641</v>
      </c>
      <c r="M29" s="33">
        <v>17.2376</v>
      </c>
      <c r="N29" s="140">
        <v>22.099</v>
      </c>
      <c r="O29" s="33">
        <v>20.375699999999998</v>
      </c>
      <c r="P29" s="33">
        <v>11.793200000000001</v>
      </c>
      <c r="Q29" s="9">
        <v>34.866700000000002</v>
      </c>
      <c r="R29" s="184"/>
      <c r="V29" s="63">
        <v>4.3697999999999997</v>
      </c>
      <c r="W29" s="55">
        <v>3.5952000000000002</v>
      </c>
      <c r="X29" s="55">
        <v>2.0764999999999998</v>
      </c>
      <c r="Y29" s="55">
        <v>2.1103000000000001</v>
      </c>
      <c r="Z29" s="33">
        <v>17.724799999999998</v>
      </c>
      <c r="AA29" s="37">
        <v>-1.6248</v>
      </c>
      <c r="AB29" s="33">
        <v>64.761300000000006</v>
      </c>
      <c r="AC29" s="33">
        <v>21.063700000000001</v>
      </c>
      <c r="AD29" s="33">
        <v>6.3482000000000003</v>
      </c>
      <c r="AE29" s="33">
        <v>7.49</v>
      </c>
      <c r="AF29" s="33">
        <v>11.096</v>
      </c>
      <c r="AG29" s="33">
        <v>11.018000000000001</v>
      </c>
      <c r="AH29" s="33">
        <v>15.1099</v>
      </c>
      <c r="AI29" s="33">
        <v>5.9927000000000001</v>
      </c>
      <c r="AJ29" s="175">
        <v>20.7652</v>
      </c>
      <c r="AK29" s="93"/>
      <c r="AL29" s="93"/>
      <c r="AM29" s="93"/>
      <c r="AO29" s="63">
        <v>2.0746000000000002</v>
      </c>
      <c r="AP29" s="55">
        <v>1.4114</v>
      </c>
      <c r="AQ29" s="55">
        <v>1.9045000000000001</v>
      </c>
      <c r="AR29" s="55">
        <v>1.7472000000000001</v>
      </c>
      <c r="AS29" s="146">
        <v>31.968499999999999</v>
      </c>
      <c r="AT29" s="37">
        <v>8.2588000000000008</v>
      </c>
      <c r="AU29" s="33">
        <v>27.657499999999999</v>
      </c>
      <c r="AV29" s="33">
        <v>6.9112</v>
      </c>
      <c r="AW29" s="33">
        <v>0.50019999999999998</v>
      </c>
      <c r="AX29" s="33">
        <v>1.2805</v>
      </c>
      <c r="AY29" s="33">
        <v>6.8437999999999999</v>
      </c>
      <c r="AZ29" s="140">
        <v>5.4894999999999996</v>
      </c>
      <c r="BA29" s="33">
        <v>14.270200000000001</v>
      </c>
      <c r="BB29" s="33">
        <v>3.202</v>
      </c>
      <c r="BC29" s="175">
        <v>19.045100000000001</v>
      </c>
      <c r="BD29" s="33"/>
      <c r="BH29" s="89">
        <v>1.692338879</v>
      </c>
      <c r="BI29" s="64">
        <v>1.847948715</v>
      </c>
      <c r="BJ29" s="64">
        <v>1.184811338</v>
      </c>
      <c r="BK29" s="64">
        <v>1.114279969</v>
      </c>
      <c r="BL29" s="64">
        <v>-9.1949572259999997</v>
      </c>
      <c r="BM29" s="11">
        <v>5.9529619790000003</v>
      </c>
      <c r="BN29" s="33">
        <v>27.9682</v>
      </c>
      <c r="BO29" s="33">
        <v>11.0448</v>
      </c>
      <c r="BP29" s="33">
        <v>3.1099000000000001</v>
      </c>
      <c r="BQ29" s="33">
        <v>2.9817999999999998</v>
      </c>
      <c r="BR29" s="33">
        <v>3.6703000000000001</v>
      </c>
      <c r="BS29" s="140">
        <v>8.7174999999999994</v>
      </c>
      <c r="BT29" s="33">
        <v>9.6275999999999993</v>
      </c>
      <c r="BU29" s="33">
        <v>1.5152000000000001</v>
      </c>
      <c r="BV29" s="175">
        <v>11.848100000000001</v>
      </c>
      <c r="BZ29" s="180"/>
      <c r="CA29" s="104">
        <v>3.5226000000000002</v>
      </c>
      <c r="CB29" s="105">
        <v>2.7887</v>
      </c>
      <c r="CC29" s="105">
        <v>1.8331</v>
      </c>
      <c r="CD29" s="105">
        <v>1.7506999999999999</v>
      </c>
      <c r="CE29" s="182">
        <v>20.834800000000001</v>
      </c>
      <c r="CF29" s="106">
        <v>4.4931999999999999</v>
      </c>
      <c r="CG29" s="182">
        <v>44.404000000000003</v>
      </c>
      <c r="CH29" s="182">
        <v>9.1780000000000008</v>
      </c>
      <c r="CI29" s="182">
        <v>6.2512999999999996</v>
      </c>
      <c r="CJ29" s="182">
        <v>5.8617999999999997</v>
      </c>
      <c r="CK29" s="182">
        <v>10.3423</v>
      </c>
      <c r="CL29" s="142">
        <v>5.4313000000000002</v>
      </c>
      <c r="CM29" s="182">
        <v>13.9627</v>
      </c>
      <c r="CN29" s="182">
        <v>3.5442999999999998</v>
      </c>
      <c r="CO29" s="181">
        <v>18.3307</v>
      </c>
    </row>
    <row r="30" spans="1:93" x14ac:dyDescent="0.25">
      <c r="A30" s="24" t="s">
        <v>67</v>
      </c>
      <c r="B30" s="35"/>
      <c r="C30" s="33"/>
      <c r="D30" s="33"/>
      <c r="E30" s="33"/>
      <c r="F30" s="33"/>
      <c r="G30" s="33"/>
      <c r="H30" s="167"/>
      <c r="I30" s="33"/>
      <c r="J30" s="19">
        <v>19.413699999999999</v>
      </c>
      <c r="K30" s="19">
        <v>10.6594</v>
      </c>
      <c r="L30" s="19">
        <v>3.3424999999999998</v>
      </c>
      <c r="M30" s="19">
        <v>21.076000000000001</v>
      </c>
      <c r="N30" s="141">
        <v>27.0199</v>
      </c>
      <c r="O30" s="19">
        <v>58.438800000000001</v>
      </c>
      <c r="P30" s="19">
        <v>33.823700000000002</v>
      </c>
      <c r="Q30" s="9"/>
      <c r="R30" s="184"/>
      <c r="V30" s="63">
        <v>5.4446000000000003</v>
      </c>
      <c r="W30" s="55">
        <v>3.5415000000000001</v>
      </c>
      <c r="X30" s="55">
        <v>3.3163</v>
      </c>
      <c r="Y30" s="55">
        <v>2.9201000000000001</v>
      </c>
      <c r="Z30" s="146">
        <v>34.953499999999998</v>
      </c>
      <c r="AA30" s="37">
        <v>11.9476</v>
      </c>
      <c r="AB30" s="33">
        <v>79.347999999999999</v>
      </c>
      <c r="AC30" s="33">
        <v>24.901800000000001</v>
      </c>
      <c r="AD30" s="33">
        <v>5.6337999999999999</v>
      </c>
      <c r="AE30" s="33">
        <v>5.4413</v>
      </c>
      <c r="AF30" s="33">
        <v>13.821400000000001</v>
      </c>
      <c r="AG30" s="33">
        <v>10.5189</v>
      </c>
      <c r="AH30" s="33">
        <v>24.8185</v>
      </c>
      <c r="AI30" s="33">
        <v>4.3823999999999996</v>
      </c>
      <c r="AJ30" s="175">
        <v>33.1631</v>
      </c>
      <c r="AK30" s="93"/>
      <c r="AL30" s="93"/>
      <c r="AM30" s="93"/>
      <c r="AO30" s="63">
        <v>2.9982000000000002</v>
      </c>
      <c r="AP30" s="55">
        <v>2.9552999999999998</v>
      </c>
      <c r="AQ30" s="55">
        <v>2.5198</v>
      </c>
      <c r="AR30" s="55">
        <v>2.2063000000000001</v>
      </c>
      <c r="AS30" s="55">
        <v>1.4316</v>
      </c>
      <c r="AT30" s="37">
        <v>12.4419</v>
      </c>
      <c r="AU30" s="33">
        <v>30.043099999999999</v>
      </c>
      <c r="AV30" s="88"/>
      <c r="AW30" s="33">
        <v>1.2708999999999999</v>
      </c>
      <c r="AX30" s="33">
        <v>0.30919999999999997</v>
      </c>
      <c r="AY30" s="33">
        <v>20.067900000000002</v>
      </c>
      <c r="AZ30" s="140">
        <v>7.9050000000000002</v>
      </c>
      <c r="BA30" s="33">
        <v>16.801500000000001</v>
      </c>
      <c r="BB30" s="33">
        <v>5.2613000000000003</v>
      </c>
      <c r="BC30" s="175">
        <v>25.197900000000001</v>
      </c>
      <c r="BD30" s="33"/>
      <c r="BH30" s="89">
        <v>3.9573060139999998</v>
      </c>
      <c r="BI30" s="64">
        <v>3.9165337299999998</v>
      </c>
      <c r="BJ30" s="64">
        <v>2.4048200369999999</v>
      </c>
      <c r="BK30" s="64">
        <v>2.2458320220000001</v>
      </c>
      <c r="BL30" s="64">
        <v>1.030304042</v>
      </c>
      <c r="BM30" s="11">
        <v>6.6112229720000002</v>
      </c>
      <c r="BN30" s="33">
        <v>56.9587</v>
      </c>
      <c r="BO30" s="33">
        <v>17.3857</v>
      </c>
      <c r="BP30" s="33">
        <v>10.5329</v>
      </c>
      <c r="BQ30" s="33">
        <v>5.7919999999999998</v>
      </c>
      <c r="BR30" s="33">
        <v>15.0101</v>
      </c>
      <c r="BS30" s="140">
        <v>7.8304</v>
      </c>
      <c r="BT30" s="33">
        <v>18.925799999999999</v>
      </c>
      <c r="BU30" s="33">
        <v>3.5325000000000002</v>
      </c>
      <c r="BV30" s="175">
        <v>24.048200000000001</v>
      </c>
    </row>
    <row r="31" spans="1:93" ht="15.75" thickBot="1" x14ac:dyDescent="0.3">
      <c r="A31" s="25" t="s">
        <v>68</v>
      </c>
      <c r="B31" s="36"/>
      <c r="C31" s="6">
        <f>(C29-C27)/C29*100</f>
        <v>18.153542709755733</v>
      </c>
      <c r="D31" s="6">
        <f>(D29-D27)/D29*100</f>
        <v>15.380067718877088</v>
      </c>
      <c r="E31" s="6">
        <f>(E29-E27)/E29*100</f>
        <v>31.955717440559837</v>
      </c>
      <c r="F31" s="6">
        <f>(F29-F27)/F29*100</f>
        <v>36.855357642450812</v>
      </c>
      <c r="G31" s="6"/>
      <c r="H31" s="168"/>
      <c r="I31" s="6">
        <f>(I29-I27)/I29*100</f>
        <v>16.131887802200083</v>
      </c>
      <c r="J31" s="6">
        <f t="shared" ref="J31:Q31" si="5">(J29-J27)/J29*100</f>
        <v>7.7402695553596228</v>
      </c>
      <c r="K31" s="6">
        <f t="shared" si="5"/>
        <v>-3.8449185593025965</v>
      </c>
      <c r="L31" s="6">
        <f t="shared" si="5"/>
        <v>-0.82688270372611883</v>
      </c>
      <c r="M31" s="6">
        <f t="shared" si="5"/>
        <v>42.740288671276744</v>
      </c>
      <c r="N31" s="142">
        <f t="shared" si="5"/>
        <v>7.3161681524050923</v>
      </c>
      <c r="O31" s="6">
        <f t="shared" si="5"/>
        <v>44.966798686670884</v>
      </c>
      <c r="P31" s="6">
        <f t="shared" si="5"/>
        <v>22.839432893531868</v>
      </c>
      <c r="Q31" s="168">
        <f t="shared" si="5"/>
        <v>31.954271554233699</v>
      </c>
      <c r="R31" s="184"/>
      <c r="V31" s="63">
        <v>6.7964000000000002</v>
      </c>
      <c r="W31" s="55">
        <v>6.3628999999999998</v>
      </c>
      <c r="X31" s="55">
        <v>4.4962999999999997</v>
      </c>
      <c r="Y31" s="55">
        <v>4.4164000000000003</v>
      </c>
      <c r="Z31" s="55">
        <v>6.3785999999999996</v>
      </c>
      <c r="AA31" s="37">
        <v>1.776</v>
      </c>
      <c r="AB31" s="33">
        <v>85.765500000000003</v>
      </c>
      <c r="AC31" s="33">
        <v>17.801400000000001</v>
      </c>
      <c r="AD31" s="33">
        <v>8.5868000000000002</v>
      </c>
      <c r="AE31" s="33">
        <v>8.7584999999999997</v>
      </c>
      <c r="AF31" s="33">
        <v>31.7639</v>
      </c>
      <c r="AG31" s="33">
        <v>14.519600000000001</v>
      </c>
      <c r="AH31" s="33">
        <v>35.459800000000001</v>
      </c>
      <c r="AI31" s="33">
        <v>8.7042000000000002</v>
      </c>
      <c r="AJ31" s="175">
        <v>44.962600000000002</v>
      </c>
      <c r="AK31" s="93"/>
      <c r="AL31" s="93"/>
      <c r="AM31" s="93"/>
      <c r="AO31" s="63">
        <v>2.1597</v>
      </c>
      <c r="AP31" s="55">
        <v>3.5348000000000002</v>
      </c>
      <c r="AQ31" s="55">
        <v>3.0613000000000001</v>
      </c>
      <c r="AR31" s="55">
        <v>3.0251999999999999</v>
      </c>
      <c r="AS31" s="146">
        <v>-63.6678</v>
      </c>
      <c r="AT31" s="37">
        <v>1.1794</v>
      </c>
      <c r="AU31" s="33">
        <v>41.871499999999997</v>
      </c>
      <c r="AV31" s="33">
        <v>20.2742</v>
      </c>
      <c r="AW31" s="33">
        <v>5.4162999999999997</v>
      </c>
      <c r="AX31" s="88"/>
      <c r="AY31" s="33">
        <v>9.3501999999999992</v>
      </c>
      <c r="AZ31" s="140">
        <v>20.581199999999999</v>
      </c>
      <c r="BA31" s="33">
        <v>12.6228</v>
      </c>
      <c r="BB31" s="33">
        <v>17.629300000000001</v>
      </c>
      <c r="BC31" s="175">
        <v>30.613099999999999</v>
      </c>
      <c r="BD31" s="33"/>
      <c r="BH31" s="89">
        <v>1.588476623</v>
      </c>
      <c r="BI31" s="64">
        <v>3.8810729730000002</v>
      </c>
      <c r="BJ31" s="64">
        <v>2.7777395999999999</v>
      </c>
      <c r="BK31" s="64">
        <v>2.6329966589999998</v>
      </c>
      <c r="BL31" s="88">
        <v>-144.326729</v>
      </c>
      <c r="BM31" s="11">
        <v>5.2108174800000002</v>
      </c>
      <c r="BN31" s="33">
        <v>40.495899999999999</v>
      </c>
      <c r="BO31" s="88"/>
      <c r="BP31" s="33">
        <v>5.5080999999999998</v>
      </c>
      <c r="BQ31" s="88"/>
      <c r="BR31" s="33">
        <v>16.277100000000001</v>
      </c>
      <c r="BS31" s="140">
        <v>8.9541000000000004</v>
      </c>
      <c r="BT31" s="33">
        <v>20.107299999999999</v>
      </c>
      <c r="BU31" s="33">
        <v>6.2226999999999997</v>
      </c>
      <c r="BV31" s="175">
        <v>27.7774</v>
      </c>
    </row>
    <row r="32" spans="1:93" x14ac:dyDescent="0.25">
      <c r="A32" s="60" t="s">
        <v>102</v>
      </c>
      <c r="B32" s="209" t="s">
        <v>107</v>
      </c>
      <c r="C32" s="19">
        <v>2.9375</v>
      </c>
      <c r="D32" s="19">
        <v>2.9197000000000002</v>
      </c>
      <c r="E32" s="19">
        <v>1.2638</v>
      </c>
      <c r="F32" s="19">
        <v>1.2627999999999999</v>
      </c>
      <c r="G32" s="19">
        <v>0.60529999999999995</v>
      </c>
      <c r="H32" s="37">
        <v>7.9600000000000004E-2</v>
      </c>
      <c r="I32" s="19">
        <v>44.653100000000002</v>
      </c>
      <c r="J32" s="19">
        <v>15.278499999999999</v>
      </c>
      <c r="K32" s="19">
        <v>5.8198999999999996</v>
      </c>
      <c r="L32" s="19">
        <v>6.1825999999999999</v>
      </c>
      <c r="M32" s="19">
        <v>5.7919999999999998</v>
      </c>
      <c r="N32" s="141">
        <v>11.4023</v>
      </c>
      <c r="O32" s="19">
        <v>6.5570000000000004</v>
      </c>
      <c r="P32" s="19">
        <v>6.0712000000000002</v>
      </c>
      <c r="Q32" s="37">
        <v>12.638199999999999</v>
      </c>
      <c r="R32" s="184"/>
      <c r="V32" s="63">
        <v>6.5910000000000002</v>
      </c>
      <c r="W32" s="55">
        <v>5.5819000000000001</v>
      </c>
      <c r="X32" s="55">
        <v>3.4866999999999999</v>
      </c>
      <c r="Y32" s="55">
        <v>3.2168999999999999</v>
      </c>
      <c r="Z32" s="33">
        <v>15.3103</v>
      </c>
      <c r="AA32" s="37">
        <v>7.7374999999999998</v>
      </c>
      <c r="AB32" s="33">
        <v>81.787700000000001</v>
      </c>
      <c r="AC32" s="33">
        <v>15.878</v>
      </c>
      <c r="AD32" s="33">
        <v>8.718</v>
      </c>
      <c r="AE32" s="33">
        <v>7.7641</v>
      </c>
      <c r="AF32" s="33">
        <v>17.2376</v>
      </c>
      <c r="AG32" s="33">
        <v>22.099</v>
      </c>
      <c r="AH32" s="33">
        <v>20.375699999999998</v>
      </c>
      <c r="AI32" s="33">
        <v>11.793200000000001</v>
      </c>
      <c r="AJ32" s="175">
        <v>34.866700000000002</v>
      </c>
      <c r="AO32" s="63">
        <v>2.9889999999999999</v>
      </c>
      <c r="AP32" s="55">
        <v>2.5066000000000002</v>
      </c>
      <c r="AQ32" s="55">
        <v>1.8946000000000001</v>
      </c>
      <c r="AR32" s="55">
        <v>2.0011999999999999</v>
      </c>
      <c r="AS32" s="55">
        <v>16.1374</v>
      </c>
      <c r="AT32" s="37">
        <v>-5.6269999999999998</v>
      </c>
      <c r="AU32" s="55">
        <v>53.440899999999999</v>
      </c>
      <c r="AV32" s="55">
        <v>23.550999999999998</v>
      </c>
      <c r="AW32" s="55">
        <v>4.7762000000000002</v>
      </c>
      <c r="AX32" s="55">
        <v>4.3986000000000001</v>
      </c>
      <c r="AY32" s="55">
        <v>13.424899999999999</v>
      </c>
      <c r="AZ32" s="55">
        <v>2.4666999999999999</v>
      </c>
      <c r="BA32" s="55">
        <v>13.9168</v>
      </c>
      <c r="BB32" s="55">
        <v>6.0952999999999999</v>
      </c>
      <c r="BC32" s="37">
        <v>18.946100000000001</v>
      </c>
      <c r="BH32" s="89">
        <v>4.8626217709999997</v>
      </c>
      <c r="BI32" s="64">
        <v>2.9456465729999999</v>
      </c>
      <c r="BJ32" s="64">
        <v>2.8317274270000001</v>
      </c>
      <c r="BK32" s="64">
        <v>2.428267822</v>
      </c>
      <c r="BL32" s="146">
        <v>39.422667199999999</v>
      </c>
      <c r="BM32" s="11">
        <v>14.247826290000001</v>
      </c>
      <c r="BN32" s="33">
        <v>75.980800000000002</v>
      </c>
      <c r="BO32" s="33">
        <v>27.354600000000001</v>
      </c>
      <c r="BP32" s="33">
        <v>6.8628</v>
      </c>
      <c r="BQ32" s="33">
        <v>7.0606</v>
      </c>
      <c r="BR32" s="33">
        <v>13.684699999999999</v>
      </c>
      <c r="BS32" s="140">
        <v>1.8483000000000001</v>
      </c>
      <c r="BT32" s="33">
        <v>18.031300000000002</v>
      </c>
      <c r="BU32" s="33">
        <v>6.2512999999999996</v>
      </c>
      <c r="BV32" s="175">
        <v>28.317299999999999</v>
      </c>
    </row>
    <row r="33" spans="1:93" x14ac:dyDescent="0.25">
      <c r="A33" s="61" t="s">
        <v>66</v>
      </c>
      <c r="B33" s="209"/>
      <c r="C33" s="33"/>
      <c r="D33" s="33"/>
      <c r="E33" s="33"/>
      <c r="F33" s="33"/>
      <c r="G33" s="33"/>
      <c r="H33" s="167"/>
      <c r="I33" s="33"/>
      <c r="J33" s="19">
        <v>34.216099999999997</v>
      </c>
      <c r="K33" s="19">
        <v>13.0335</v>
      </c>
      <c r="L33" s="19">
        <v>13.845800000000001</v>
      </c>
      <c r="M33" s="19">
        <v>12.9711</v>
      </c>
      <c r="N33" s="141">
        <v>25.535299999999999</v>
      </c>
      <c r="O33" s="19">
        <v>51.882100000000001</v>
      </c>
      <c r="P33" s="19">
        <v>48.0383</v>
      </c>
      <c r="Q33" s="167"/>
      <c r="R33" s="184"/>
      <c r="V33" s="63"/>
      <c r="W33" s="55"/>
      <c r="X33" s="55"/>
      <c r="Y33" s="55"/>
      <c r="Z33" s="55"/>
      <c r="AA33" s="37"/>
      <c r="AB33" s="55"/>
      <c r="AC33" s="55"/>
      <c r="AD33" s="55"/>
      <c r="AE33" s="55"/>
      <c r="AF33" s="55"/>
      <c r="AG33" s="55"/>
      <c r="AH33" s="55"/>
      <c r="AI33" s="55"/>
      <c r="AJ33" s="37"/>
      <c r="AO33" s="89">
        <v>3.6127270280000001</v>
      </c>
      <c r="AP33" s="64">
        <v>2.1966360370000002</v>
      </c>
      <c r="AQ33" s="64">
        <v>1.3762474039999999</v>
      </c>
      <c r="AR33" s="64">
        <v>1.6535963149999999</v>
      </c>
      <c r="AS33" s="146">
        <v>39.197287250000002</v>
      </c>
      <c r="AT33" s="77">
        <v>-20.152547439999999</v>
      </c>
      <c r="AU33" s="33">
        <v>48.339199999999998</v>
      </c>
      <c r="AV33" s="33">
        <v>12.212</v>
      </c>
      <c r="AW33" s="33">
        <v>5.3883000000000001</v>
      </c>
      <c r="AX33" s="33">
        <v>7.0106000000000002</v>
      </c>
      <c r="AY33" s="33">
        <v>9.5675000000000008</v>
      </c>
      <c r="AZ33" s="140">
        <v>3.3563000000000001</v>
      </c>
      <c r="BA33" s="33">
        <v>13.5771</v>
      </c>
      <c r="BB33" s="33">
        <v>2.9588000000000001</v>
      </c>
      <c r="BC33" s="175">
        <v>13.762499999999999</v>
      </c>
      <c r="BH33" s="63">
        <v>2.6747000000000001</v>
      </c>
      <c r="BI33" s="55">
        <v>1.6099000000000001</v>
      </c>
      <c r="BJ33" s="55">
        <v>1.0736000000000001</v>
      </c>
      <c r="BK33" s="55">
        <v>0.91579999999999995</v>
      </c>
      <c r="BL33" s="146">
        <v>39.808500000000002</v>
      </c>
      <c r="BM33" s="175">
        <v>14.697100000000001</v>
      </c>
      <c r="BN33" s="33">
        <v>41.762999999999998</v>
      </c>
      <c r="BO33" s="33">
        <v>15.0159</v>
      </c>
      <c r="BP33" s="33">
        <v>2.8714</v>
      </c>
      <c r="BQ33" s="33">
        <v>1.4515</v>
      </c>
      <c r="BR33" s="33">
        <v>6.1300999999999997</v>
      </c>
      <c r="BS33" s="140">
        <v>5.6463999999999999</v>
      </c>
      <c r="BT33" s="33">
        <v>6.8697999999999997</v>
      </c>
      <c r="BU33" s="33">
        <v>2.2881</v>
      </c>
      <c r="BV33" s="175">
        <v>10.735799999999999</v>
      </c>
    </row>
    <row r="34" spans="1:93" ht="15.75" thickBot="1" x14ac:dyDescent="0.3">
      <c r="A34" s="62" t="s">
        <v>105</v>
      </c>
      <c r="B34" s="209"/>
      <c r="C34" s="19">
        <v>2.8504999999999998</v>
      </c>
      <c r="D34" s="19">
        <v>2.5848</v>
      </c>
      <c r="E34" s="19">
        <v>1.1687000000000001</v>
      </c>
      <c r="F34" s="19">
        <v>1.2607999999999999</v>
      </c>
      <c r="G34" s="19">
        <v>9.3209999999999997</v>
      </c>
      <c r="H34" s="37">
        <v>-7.8769999999999998</v>
      </c>
      <c r="I34" s="19">
        <v>41.958599999999997</v>
      </c>
      <c r="J34" s="19">
        <v>13.4533</v>
      </c>
      <c r="K34" s="19">
        <v>4.9855999999999998</v>
      </c>
      <c r="L34" s="19">
        <v>5.1398000000000001</v>
      </c>
      <c r="M34" s="19">
        <v>4.7891000000000004</v>
      </c>
      <c r="N34" s="141">
        <v>10.9339</v>
      </c>
      <c r="O34" s="19">
        <v>7.3030999999999997</v>
      </c>
      <c r="P34" s="19">
        <v>5.3045</v>
      </c>
      <c r="Q34" s="37">
        <v>11.6869</v>
      </c>
      <c r="R34" s="184"/>
      <c r="V34" s="63">
        <v>5.3494999999999999</v>
      </c>
      <c r="W34" s="55">
        <v>4.3497000000000003</v>
      </c>
      <c r="X34" s="55">
        <v>3.4485000000000001</v>
      </c>
      <c r="Y34" s="55">
        <v>3.7094999999999998</v>
      </c>
      <c r="Z34" s="33">
        <v>18.689599999999999</v>
      </c>
      <c r="AA34" s="37">
        <v>-7.5692000000000004</v>
      </c>
      <c r="AB34" s="33">
        <v>78.7346</v>
      </c>
      <c r="AC34" s="33">
        <v>25.239699999999999</v>
      </c>
      <c r="AD34" s="33">
        <v>5.9535999999999998</v>
      </c>
      <c r="AE34" s="33">
        <v>4.9722999999999997</v>
      </c>
      <c r="AF34" s="33">
        <v>23.556699999999999</v>
      </c>
      <c r="AG34" s="33">
        <v>9.0143000000000004</v>
      </c>
      <c r="AH34" s="33">
        <v>28.6768</v>
      </c>
      <c r="AI34" s="33">
        <v>8.4184999999999999</v>
      </c>
      <c r="AJ34" s="175">
        <v>34.485100000000003</v>
      </c>
      <c r="AO34" s="63">
        <v>3.8708999999999998</v>
      </c>
      <c r="AP34" s="55">
        <v>3.0015999999999998</v>
      </c>
      <c r="AQ34" s="55">
        <v>2.0607000000000002</v>
      </c>
      <c r="AR34" s="55">
        <v>2.1476999999999999</v>
      </c>
      <c r="AS34" s="99">
        <v>22.457799999999999</v>
      </c>
      <c r="AT34" s="37">
        <v>-4.2252999999999998</v>
      </c>
      <c r="AU34" s="33">
        <v>54.317799999999998</v>
      </c>
      <c r="AV34" s="33">
        <v>15.6091</v>
      </c>
      <c r="AW34" s="33">
        <v>7.7991999999999999</v>
      </c>
      <c r="AX34" s="33">
        <v>5.1436000000000002</v>
      </c>
      <c r="AY34" s="33">
        <v>17.072800000000001</v>
      </c>
      <c r="AZ34" s="143"/>
      <c r="BA34" s="33">
        <v>19.282399999999999</v>
      </c>
      <c r="BB34" s="33">
        <v>2.1947999999999999</v>
      </c>
      <c r="BC34" s="175">
        <v>20.6066</v>
      </c>
      <c r="BH34" s="90">
        <v>4.0762532680000003</v>
      </c>
      <c r="BI34" s="7">
        <v>3.3801328919999998</v>
      </c>
      <c r="BJ34" s="7">
        <v>2.2380065469999999</v>
      </c>
      <c r="BK34" s="7">
        <v>2.1528634699999998</v>
      </c>
      <c r="BL34" s="177">
        <v>17.077456420000001</v>
      </c>
      <c r="BM34" s="14">
        <v>3.8044159030000002</v>
      </c>
      <c r="BN34" s="177">
        <v>52.934800000000003</v>
      </c>
      <c r="BO34" s="177">
        <v>12.1723</v>
      </c>
      <c r="BP34" s="177">
        <v>6.6707000000000001</v>
      </c>
      <c r="BQ34" s="177">
        <v>6.7941000000000003</v>
      </c>
      <c r="BR34" s="177">
        <v>9.3307000000000002</v>
      </c>
      <c r="BS34" s="142">
        <v>11.0059</v>
      </c>
      <c r="BT34" s="177">
        <v>10.246499999999999</v>
      </c>
      <c r="BU34" s="177">
        <v>11.2822</v>
      </c>
      <c r="BV34" s="176">
        <v>22.380099999999999</v>
      </c>
    </row>
    <row r="35" spans="1:93" ht="15.75" thickBot="1" x14ac:dyDescent="0.3">
      <c r="A35" s="61" t="s">
        <v>67</v>
      </c>
      <c r="B35" s="209"/>
      <c r="C35" s="33"/>
      <c r="D35" s="33"/>
      <c r="E35" s="33"/>
      <c r="F35" s="33"/>
      <c r="G35" s="33"/>
      <c r="H35" s="167"/>
      <c r="I35" s="33"/>
      <c r="J35" s="19">
        <v>32.063299999999998</v>
      </c>
      <c r="K35" s="19">
        <v>11.8741</v>
      </c>
      <c r="L35" s="19">
        <v>12.249599999999999</v>
      </c>
      <c r="M35" s="19">
        <v>11.4138</v>
      </c>
      <c r="N35" s="141">
        <v>26.058800000000002</v>
      </c>
      <c r="O35" s="19">
        <v>71.114800000000002</v>
      </c>
      <c r="P35" s="19">
        <v>45.387799999999999</v>
      </c>
      <c r="Q35" s="167"/>
      <c r="R35" s="184"/>
      <c r="V35" s="63">
        <v>4.0940000000000003</v>
      </c>
      <c r="W35" s="55">
        <v>2.9049999999999998</v>
      </c>
      <c r="X35" s="55">
        <v>2.9504999999999999</v>
      </c>
      <c r="Y35" s="55">
        <v>2.8620000000000001</v>
      </c>
      <c r="Z35" s="55">
        <v>29.0426</v>
      </c>
      <c r="AA35" s="37">
        <v>2.9992999999999999</v>
      </c>
      <c r="AB35" s="55">
        <v>58.504600000000003</v>
      </c>
      <c r="AC35" s="55">
        <v>17.564800000000002</v>
      </c>
      <c r="AD35" s="55">
        <v>4.6227999999999998</v>
      </c>
      <c r="AE35" s="55">
        <v>6.4084000000000003</v>
      </c>
      <c r="AF35" s="55">
        <v>7.2590000000000003</v>
      </c>
      <c r="AG35" s="55">
        <v>10.759600000000001</v>
      </c>
      <c r="AH35" s="55">
        <v>19.6983</v>
      </c>
      <c r="AI35" s="55">
        <v>8.9216999999999995</v>
      </c>
      <c r="AJ35" s="37">
        <v>29.504999999999999</v>
      </c>
      <c r="AO35" s="56">
        <v>2.2313288706548602</v>
      </c>
      <c r="AP35" s="177">
        <v>2.0654734306169602</v>
      </c>
      <c r="AQ35" s="177">
        <v>1.41943847150958</v>
      </c>
      <c r="AR35" s="177">
        <v>1.15619253008475</v>
      </c>
      <c r="AS35" s="177">
        <v>7.4330342881829496</v>
      </c>
      <c r="AT35" s="176">
        <v>18.545780370801602</v>
      </c>
      <c r="AU35" s="177">
        <v>50.236400000000003</v>
      </c>
      <c r="AV35" s="177">
        <v>27.923100000000002</v>
      </c>
      <c r="AW35" s="177">
        <v>4.7317999999999998</v>
      </c>
      <c r="AX35" s="177">
        <v>5.7503000000000002</v>
      </c>
      <c r="AY35" s="177">
        <v>7.0925000000000002</v>
      </c>
      <c r="AZ35" s="142">
        <v>3.0800999999999998</v>
      </c>
      <c r="BA35" s="177">
        <v>9.2786000000000008</v>
      </c>
      <c r="BB35" s="177">
        <v>2.2833000000000001</v>
      </c>
      <c r="BC35" s="176">
        <v>14.1944</v>
      </c>
    </row>
    <row r="36" spans="1:93" ht="15.75" thickBot="1" x14ac:dyDescent="0.3">
      <c r="A36" s="47" t="s">
        <v>68</v>
      </c>
      <c r="B36" s="209"/>
      <c r="C36" s="6">
        <f>(C34-C32)/C32*100</f>
        <v>-2.961702127659581</v>
      </c>
      <c r="D36" s="6">
        <f>(D34-D32)/D32*100</f>
        <v>-11.4703565434805</v>
      </c>
      <c r="E36" s="6">
        <f>(E34-E32)/E32*100</f>
        <v>-7.5249248298781417</v>
      </c>
      <c r="F36" s="6">
        <f>(F34-F32)/F32*100</f>
        <v>-0.15837820715869511</v>
      </c>
      <c r="G36" s="6"/>
      <c r="H36" s="196"/>
      <c r="I36" s="6">
        <f>(I34-I32)/I34*100</f>
        <v>-6.4218062566434657</v>
      </c>
      <c r="J36" s="6">
        <f t="shared" ref="J36:Q36" si="6">(J34-J32)/J34*100</f>
        <v>-13.566931533527079</v>
      </c>
      <c r="K36" s="6">
        <f t="shared" si="6"/>
        <v>-16.734194480102694</v>
      </c>
      <c r="L36" s="6">
        <f t="shared" si="6"/>
        <v>-20.288727187828314</v>
      </c>
      <c r="M36" s="6">
        <f t="shared" si="6"/>
        <v>-20.941304211647267</v>
      </c>
      <c r="N36" s="142">
        <f t="shared" si="6"/>
        <v>-4.2839243088010761</v>
      </c>
      <c r="O36" s="6">
        <f t="shared" si="6"/>
        <v>10.216209554846563</v>
      </c>
      <c r="P36" s="6">
        <f t="shared" si="6"/>
        <v>-14.453765670656992</v>
      </c>
      <c r="Q36" s="168">
        <f t="shared" si="6"/>
        <v>-8.1398831169942394</v>
      </c>
      <c r="R36" s="184"/>
      <c r="V36" s="63">
        <v>3.3532999999999999</v>
      </c>
      <c r="W36" s="55">
        <v>3.1981999999999999</v>
      </c>
      <c r="X36" s="55">
        <v>3.8136000000000001</v>
      </c>
      <c r="Y36" s="55">
        <v>3.2454000000000001</v>
      </c>
      <c r="Z36" s="55"/>
      <c r="AA36" s="37">
        <v>14.8994</v>
      </c>
      <c r="AB36" s="55">
        <v>62.567599999999999</v>
      </c>
      <c r="AC36" s="55"/>
      <c r="AD36" s="55">
        <v>7.5907999999999998</v>
      </c>
      <c r="AE36" s="55">
        <v>6.8484999999999996</v>
      </c>
      <c r="AF36" s="55">
        <v>9.4502000000000006</v>
      </c>
      <c r="AG36" s="55">
        <v>8.093</v>
      </c>
      <c r="AH36" s="55">
        <v>22.5867</v>
      </c>
      <c r="AI36" s="55">
        <v>9.8671000000000006</v>
      </c>
      <c r="AJ36" s="37">
        <v>38.1357</v>
      </c>
    </row>
    <row r="37" spans="1:93" x14ac:dyDescent="0.25">
      <c r="A37" s="22" t="s">
        <v>103</v>
      </c>
      <c r="B37" s="208" t="s">
        <v>106</v>
      </c>
      <c r="C37" s="55">
        <v>2.7016</v>
      </c>
      <c r="D37" s="19">
        <v>3.0249000000000001</v>
      </c>
      <c r="E37" s="19">
        <v>2.1593</v>
      </c>
      <c r="F37" s="19">
        <v>2.1015000000000001</v>
      </c>
      <c r="G37" s="19">
        <v>-11.97</v>
      </c>
      <c r="H37" s="37">
        <v>2.6764999999999999</v>
      </c>
      <c r="I37" s="33">
        <v>61.872599999999998</v>
      </c>
      <c r="J37" s="33">
        <v>24.3017</v>
      </c>
      <c r="K37" s="33">
        <v>5.2777000000000003</v>
      </c>
      <c r="L37" s="33">
        <v>5.5010000000000003</v>
      </c>
      <c r="M37" s="33">
        <v>9.5952000000000002</v>
      </c>
      <c r="N37" s="140">
        <v>9.8754000000000008</v>
      </c>
      <c r="O37" s="33">
        <v>13.1495</v>
      </c>
      <c r="P37" s="33">
        <v>7.8659999999999997</v>
      </c>
      <c r="Q37" s="167">
        <v>21.593399999999999</v>
      </c>
      <c r="R37" s="184"/>
      <c r="V37" s="63">
        <v>6.3949999999999996</v>
      </c>
      <c r="W37" s="55">
        <v>4.9390000000000001</v>
      </c>
      <c r="X37" s="55">
        <v>1.7423</v>
      </c>
      <c r="Y37" s="55">
        <v>1.5384</v>
      </c>
      <c r="Z37" s="55">
        <v>22.767600000000002</v>
      </c>
      <c r="AA37" s="37">
        <v>11.7028</v>
      </c>
      <c r="AB37" s="55">
        <v>76.644999999999996</v>
      </c>
      <c r="AC37" s="55">
        <v>12.6953</v>
      </c>
      <c r="AD37" s="55">
        <v>9.9922000000000004</v>
      </c>
      <c r="AE37" s="55">
        <v>8.6725999999999992</v>
      </c>
      <c r="AF37" s="55">
        <v>12.434799999999999</v>
      </c>
      <c r="AG37" s="55">
        <v>18.290299999999998</v>
      </c>
      <c r="AH37" s="55">
        <v>13.4282</v>
      </c>
      <c r="AI37" s="55">
        <v>1.9559</v>
      </c>
      <c r="AJ37" s="37">
        <v>17.422999999999998</v>
      </c>
    </row>
    <row r="38" spans="1:93" x14ac:dyDescent="0.25">
      <c r="A38" s="23" t="s">
        <v>66</v>
      </c>
      <c r="B38" s="209"/>
      <c r="C38" s="33"/>
      <c r="D38" s="33"/>
      <c r="E38" s="33"/>
      <c r="F38" s="33"/>
      <c r="G38" s="33"/>
      <c r="H38" s="167"/>
      <c r="I38" s="33"/>
      <c r="J38" s="19">
        <v>39.277099999999997</v>
      </c>
      <c r="K38" s="19">
        <v>8.5298999999999996</v>
      </c>
      <c r="L38" s="19">
        <v>8.8909000000000002</v>
      </c>
      <c r="M38" s="19">
        <v>15.507899999999999</v>
      </c>
      <c r="N38" s="141">
        <v>15.960900000000001</v>
      </c>
      <c r="O38" s="19">
        <v>60.896000000000001</v>
      </c>
      <c r="P38" s="19">
        <v>36.427599999999998</v>
      </c>
      <c r="Q38" s="167"/>
      <c r="R38" s="184"/>
      <c r="V38" s="63">
        <v>3.2804000000000002</v>
      </c>
      <c r="W38" s="55">
        <v>2.4961000000000002</v>
      </c>
      <c r="X38" s="55">
        <v>1.6567000000000001</v>
      </c>
      <c r="Y38" s="55">
        <v>1.51</v>
      </c>
      <c r="Z38" s="55">
        <v>23.9085</v>
      </c>
      <c r="AA38" s="37">
        <v>8.8500999999999994</v>
      </c>
      <c r="AB38" s="55">
        <v>42.1143</v>
      </c>
      <c r="AC38" s="55">
        <v>9.3103999999999996</v>
      </c>
      <c r="AD38" s="55">
        <v>1.8647</v>
      </c>
      <c r="AE38" s="55">
        <v>3.0253999999999999</v>
      </c>
      <c r="AF38" s="55">
        <v>7.5012999999999996</v>
      </c>
      <c r="AG38" s="55">
        <v>12.5695</v>
      </c>
      <c r="AH38" s="55">
        <v>7.6318000000000001</v>
      </c>
      <c r="AI38" s="55">
        <v>7.4687000000000001</v>
      </c>
      <c r="AJ38" s="37">
        <v>16.566700000000001</v>
      </c>
    </row>
    <row r="39" spans="1:93" x14ac:dyDescent="0.25">
      <c r="A39" s="22" t="s">
        <v>104</v>
      </c>
      <c r="B39" s="209"/>
      <c r="C39" s="55">
        <v>5.3494999999999999</v>
      </c>
      <c r="D39" s="19">
        <v>4.3497000000000003</v>
      </c>
      <c r="E39" s="19">
        <v>3.4485000000000001</v>
      </c>
      <c r="F39" s="19">
        <v>3.7094999999999998</v>
      </c>
      <c r="G39">
        <v>18.689599999999999</v>
      </c>
      <c r="H39" s="37">
        <v>-7.5692000000000004</v>
      </c>
      <c r="I39" s="33">
        <v>78.7346</v>
      </c>
      <c r="J39" s="33">
        <v>25.239699999999999</v>
      </c>
      <c r="K39" s="33">
        <v>5.9535999999999998</v>
      </c>
      <c r="L39" s="33">
        <v>4.9722999999999997</v>
      </c>
      <c r="M39" s="33">
        <v>23.556699999999999</v>
      </c>
      <c r="N39" s="140">
        <v>9.0143000000000004</v>
      </c>
      <c r="O39" s="33">
        <v>28.6768</v>
      </c>
      <c r="P39" s="33">
        <v>8.4184999999999999</v>
      </c>
      <c r="Q39" s="167">
        <v>34.485100000000003</v>
      </c>
      <c r="R39" s="184"/>
      <c r="V39" s="63">
        <v>3.9281000000000001</v>
      </c>
      <c r="W39" s="55">
        <v>3.1941000000000002</v>
      </c>
      <c r="X39" s="55">
        <v>2.1347</v>
      </c>
      <c r="Y39" s="55">
        <v>1.7058</v>
      </c>
      <c r="Z39" s="55">
        <v>18.685500000000001</v>
      </c>
      <c r="AA39" s="37">
        <v>20.093</v>
      </c>
      <c r="AB39" s="55">
        <v>59.445900000000002</v>
      </c>
      <c r="AC39" s="55">
        <v>20.165299999999998</v>
      </c>
      <c r="AD39" s="55">
        <v>4.1085000000000003</v>
      </c>
      <c r="AE39" s="55">
        <v>5.1775000000000002</v>
      </c>
      <c r="AF39" s="55">
        <v>10.9308</v>
      </c>
      <c r="AG39" s="55">
        <v>11.7241</v>
      </c>
      <c r="AH39" s="55">
        <v>13.037599999999999</v>
      </c>
      <c r="AI39" s="55">
        <v>4.0202</v>
      </c>
      <c r="AJ39" s="37">
        <v>21.347100000000001</v>
      </c>
    </row>
    <row r="40" spans="1:93" x14ac:dyDescent="0.25">
      <c r="A40" s="24" t="s">
        <v>67</v>
      </c>
      <c r="B40" s="209"/>
      <c r="C40" s="33"/>
      <c r="D40" s="33"/>
      <c r="E40" s="33"/>
      <c r="F40" s="33"/>
      <c r="G40" s="33"/>
      <c r="H40" s="167"/>
      <c r="I40" s="33"/>
      <c r="J40" s="19">
        <v>32.056699999999999</v>
      </c>
      <c r="K40" s="19">
        <v>7.5616000000000003</v>
      </c>
      <c r="L40" s="19">
        <v>6.3152999999999997</v>
      </c>
      <c r="M40" s="19">
        <v>29.9191</v>
      </c>
      <c r="N40" s="141">
        <v>11.449</v>
      </c>
      <c r="O40" s="19">
        <v>83.1571</v>
      </c>
      <c r="P40" s="19">
        <v>24.412099999999999</v>
      </c>
      <c r="Q40" s="167"/>
      <c r="R40" s="184"/>
      <c r="T40" s="19">
        <v>2.9375</v>
      </c>
      <c r="V40" s="63">
        <v>5.3007</v>
      </c>
      <c r="W40" s="55">
        <v>4.2496999999999998</v>
      </c>
      <c r="X40" s="55">
        <v>2.5840000000000001</v>
      </c>
      <c r="Y40" s="55">
        <v>2.5242</v>
      </c>
      <c r="Z40" s="55">
        <v>19.8278</v>
      </c>
      <c r="AA40" s="37">
        <v>2.3172999999999999</v>
      </c>
      <c r="AB40" s="55">
        <v>65.079099999999997</v>
      </c>
      <c r="AC40" s="55">
        <v>12.072100000000001</v>
      </c>
      <c r="AD40" s="88"/>
      <c r="AE40" s="55">
        <v>9.6088000000000005</v>
      </c>
      <c r="AF40" s="55">
        <v>14.8325</v>
      </c>
      <c r="AG40" s="55">
        <v>18.055599999999998</v>
      </c>
      <c r="AH40" s="55">
        <v>18.1631</v>
      </c>
      <c r="AI40" s="55">
        <v>7.0785999999999998</v>
      </c>
      <c r="AJ40" s="37">
        <v>25.840499999999999</v>
      </c>
    </row>
    <row r="41" spans="1:93" ht="15.75" thickBot="1" x14ac:dyDescent="0.3">
      <c r="A41" s="25" t="s">
        <v>68</v>
      </c>
      <c r="B41" s="210"/>
      <c r="C41" s="6">
        <f>(C39-C37)/C39*100</f>
        <v>49.498083933077858</v>
      </c>
      <c r="D41" s="6">
        <f>(D39-D37)/D39*100</f>
        <v>30.45727291537348</v>
      </c>
      <c r="E41" s="6">
        <f>(E39-E37)/E39*100</f>
        <v>37.384370015948967</v>
      </c>
      <c r="F41" s="6">
        <f>(F39-F37)/F39*100</f>
        <v>43.348160129397485</v>
      </c>
      <c r="G41" s="6"/>
      <c r="H41" s="168"/>
      <c r="I41" s="6">
        <f>(I39-I37)/I39*100</f>
        <v>21.41625155903504</v>
      </c>
      <c r="J41" s="6">
        <f t="shared" ref="J41:Q41" si="7">(J39-J37)/J39*100</f>
        <v>3.7163674687100037</v>
      </c>
      <c r="K41" s="6">
        <f t="shared" si="7"/>
        <v>11.352794947594724</v>
      </c>
      <c r="L41" s="6">
        <f t="shared" si="7"/>
        <v>-10.632906300907038</v>
      </c>
      <c r="M41" s="6">
        <f t="shared" si="7"/>
        <v>59.267639355257742</v>
      </c>
      <c r="N41" s="142">
        <f t="shared" si="7"/>
        <v>-9.5525997581620352</v>
      </c>
      <c r="O41" s="6">
        <f t="shared" si="7"/>
        <v>54.145860068068963</v>
      </c>
      <c r="P41" s="6">
        <f t="shared" si="7"/>
        <v>6.5629268872126891</v>
      </c>
      <c r="Q41" s="168">
        <f t="shared" si="7"/>
        <v>37.383391667705773</v>
      </c>
      <c r="R41" s="184"/>
      <c r="T41" s="33"/>
      <c r="V41" s="63">
        <v>4.7667000000000002</v>
      </c>
      <c r="W41" s="55">
        <v>3.6071</v>
      </c>
      <c r="X41" s="55">
        <v>2.4518</v>
      </c>
      <c r="Y41" s="55">
        <v>2.4306999999999999</v>
      </c>
      <c r="Z41" s="55">
        <v>24.326899999999998</v>
      </c>
      <c r="AA41" s="37">
        <v>0.86070000000000002</v>
      </c>
      <c r="AB41" s="55">
        <v>55.061700000000002</v>
      </c>
      <c r="AC41" s="55">
        <v>7.3944000000000001</v>
      </c>
      <c r="AD41" s="55">
        <v>6.657</v>
      </c>
      <c r="AE41" s="55">
        <v>6.8605</v>
      </c>
      <c r="AF41" s="55">
        <v>10.2653</v>
      </c>
      <c r="AG41" s="55">
        <v>12.288500000000001</v>
      </c>
      <c r="AH41" s="55">
        <v>17.477900000000002</v>
      </c>
      <c r="AI41" s="55">
        <v>6.8295000000000003</v>
      </c>
      <c r="AJ41" s="37">
        <v>24.5184</v>
      </c>
    </row>
    <row r="42" spans="1:93" x14ac:dyDescent="0.25">
      <c r="A42" s="155" t="s">
        <v>248</v>
      </c>
      <c r="B42" s="214" t="s">
        <v>253</v>
      </c>
      <c r="C42" s="72"/>
      <c r="D42" s="72"/>
      <c r="E42" s="72"/>
      <c r="F42" s="72"/>
      <c r="G42" s="72"/>
      <c r="H42" s="166"/>
      <c r="I42" s="72"/>
      <c r="J42" s="72"/>
      <c r="K42" s="72"/>
      <c r="L42" s="72"/>
      <c r="M42" s="72"/>
      <c r="N42" s="156"/>
      <c r="O42" s="72"/>
      <c r="P42" s="72"/>
      <c r="Q42" s="166"/>
      <c r="R42" s="184"/>
      <c r="T42" s="19">
        <v>2.8504999999999998</v>
      </c>
      <c r="V42" s="63">
        <v>5.4184999999999999</v>
      </c>
      <c r="W42" s="55">
        <v>4.0037000000000003</v>
      </c>
      <c r="X42" s="55">
        <v>1.8520000000000001</v>
      </c>
      <c r="Y42" s="55">
        <v>1.3455999999999999</v>
      </c>
      <c r="Z42" s="188">
        <v>26.1098</v>
      </c>
      <c r="AA42" s="171">
        <v>27.3459</v>
      </c>
      <c r="AB42" s="55">
        <v>63.984699999999997</v>
      </c>
      <c r="AC42" s="55">
        <v>9.7995999999999999</v>
      </c>
      <c r="AD42" s="55">
        <v>7.3967000000000001</v>
      </c>
      <c r="AE42" s="55">
        <v>9.4931000000000001</v>
      </c>
      <c r="AF42" s="55">
        <v>11.548500000000001</v>
      </c>
      <c r="AG42" s="55">
        <v>11.5991</v>
      </c>
      <c r="AH42" s="55">
        <v>9.5853999999999999</v>
      </c>
      <c r="AI42" s="99">
        <v>3.8704999999999998</v>
      </c>
      <c r="AJ42" s="37">
        <v>18.520399999999999</v>
      </c>
    </row>
    <row r="43" spans="1:93" ht="15.75" thickBot="1" x14ac:dyDescent="0.3">
      <c r="A43" s="150" t="s">
        <v>66</v>
      </c>
      <c r="B43" s="215"/>
      <c r="C43" s="33"/>
      <c r="D43" s="33"/>
      <c r="E43" s="33"/>
      <c r="F43" s="33"/>
      <c r="G43" s="33"/>
      <c r="H43" s="167"/>
      <c r="I43" s="33"/>
      <c r="J43" s="33"/>
      <c r="K43" s="33"/>
      <c r="L43" s="33"/>
      <c r="M43" s="33"/>
      <c r="N43" s="140"/>
      <c r="O43" s="33"/>
      <c r="P43" s="33"/>
      <c r="Q43" s="9"/>
      <c r="R43" s="184"/>
      <c r="V43" s="54">
        <v>3.5819999999999999</v>
      </c>
      <c r="W43" s="55">
        <v>1.5405</v>
      </c>
      <c r="X43" s="55">
        <v>1.8414999999999999</v>
      </c>
      <c r="Y43" s="55">
        <v>1.5831999999999999</v>
      </c>
      <c r="Z43" s="188">
        <v>56.992699999999999</v>
      </c>
      <c r="AA43" s="37">
        <v>14.0237</v>
      </c>
      <c r="AB43" s="55">
        <v>63.430999999999997</v>
      </c>
      <c r="AC43" s="55">
        <v>27.6111</v>
      </c>
      <c r="AD43" s="55">
        <v>2.8081999999999998</v>
      </c>
      <c r="AE43" s="55">
        <v>2.9422999999999999</v>
      </c>
      <c r="AF43" s="55">
        <v>5.7102000000000004</v>
      </c>
      <c r="AG43" s="55">
        <v>3.9445000000000001</v>
      </c>
      <c r="AH43" s="55">
        <v>10.3003</v>
      </c>
      <c r="AI43" s="55">
        <v>5.532</v>
      </c>
      <c r="AJ43" s="37">
        <v>18.4147</v>
      </c>
    </row>
    <row r="44" spans="1:93" x14ac:dyDescent="0.25">
      <c r="A44" s="155" t="s">
        <v>251</v>
      </c>
      <c r="B44" s="215"/>
      <c r="C44" s="33"/>
      <c r="D44" s="33"/>
      <c r="E44" s="33"/>
      <c r="F44" s="33"/>
      <c r="G44" s="33"/>
      <c r="H44" s="167"/>
      <c r="I44" s="33"/>
      <c r="J44" s="33"/>
      <c r="K44" s="33"/>
      <c r="L44" s="33"/>
      <c r="M44" s="33"/>
      <c r="N44" s="140"/>
      <c r="O44" s="33"/>
      <c r="P44" s="33"/>
      <c r="Q44" s="9"/>
      <c r="R44" s="184"/>
      <c r="V44" s="54">
        <v>4.0330000000000004</v>
      </c>
      <c r="W44" s="55">
        <v>3.0482999999999998</v>
      </c>
      <c r="X44" s="55">
        <v>0.96140000000000003</v>
      </c>
      <c r="Y44" s="55">
        <v>1.0973999999999999</v>
      </c>
      <c r="Z44" s="55">
        <v>24.4176</v>
      </c>
      <c r="AA44" s="37">
        <v>-14.154500000000001</v>
      </c>
      <c r="AB44" s="55">
        <v>52.1997</v>
      </c>
      <c r="AC44" s="55">
        <v>11.8696</v>
      </c>
      <c r="AD44" s="55">
        <v>1.4424999999999999</v>
      </c>
      <c r="AE44" s="55">
        <v>1.7947</v>
      </c>
      <c r="AF44" s="55">
        <v>10.6365</v>
      </c>
      <c r="AG44" s="55">
        <v>16.608799999999999</v>
      </c>
      <c r="AH44" s="55">
        <v>11.3567</v>
      </c>
      <c r="AI44" s="99"/>
      <c r="AJ44" s="37">
        <v>9.6135999999999999</v>
      </c>
    </row>
    <row r="45" spans="1:93" ht="15.75" thickBot="1" x14ac:dyDescent="0.3">
      <c r="A45" s="150" t="s">
        <v>66</v>
      </c>
      <c r="B45" s="215"/>
      <c r="C45" s="33"/>
      <c r="D45" s="33"/>
      <c r="E45" s="33"/>
      <c r="F45" s="33"/>
      <c r="G45" s="33"/>
      <c r="H45" s="167"/>
      <c r="I45" s="33"/>
      <c r="J45" s="33"/>
      <c r="K45" s="33"/>
      <c r="L45" s="33"/>
      <c r="M45" s="33"/>
      <c r="N45" s="140"/>
      <c r="O45" s="33"/>
      <c r="P45" s="33"/>
      <c r="Q45" s="9"/>
      <c r="R45" s="184"/>
      <c r="V45" s="104">
        <v>3.3725000000000001</v>
      </c>
      <c r="W45" s="105">
        <v>2.4201999999999999</v>
      </c>
      <c r="X45" s="105">
        <v>1.6076999999999999</v>
      </c>
      <c r="Y45" s="105">
        <v>1.8237000000000001</v>
      </c>
      <c r="Z45" s="105">
        <v>28.237400000000001</v>
      </c>
      <c r="AA45" s="106">
        <v>-13.436</v>
      </c>
      <c r="AB45" s="105">
        <v>43.636200000000002</v>
      </c>
      <c r="AC45" s="105">
        <v>9.9116</v>
      </c>
      <c r="AD45" s="105">
        <v>2.3974000000000002</v>
      </c>
      <c r="AE45" s="105">
        <v>2.5396000000000001</v>
      </c>
      <c r="AF45" s="105">
        <v>7.3375000000000004</v>
      </c>
      <c r="AG45" s="105">
        <v>11.927199999999999</v>
      </c>
      <c r="AH45" s="105">
        <v>11.095700000000001</v>
      </c>
      <c r="AI45" s="105">
        <v>7.1409000000000002</v>
      </c>
      <c r="AJ45" s="106">
        <v>16.076599999999999</v>
      </c>
    </row>
    <row r="46" spans="1:93" ht="15.75" thickBot="1" x14ac:dyDescent="0.3">
      <c r="A46" s="65" t="s">
        <v>68</v>
      </c>
      <c r="B46" s="232"/>
      <c r="C46" s="56"/>
      <c r="D46" s="6"/>
      <c r="E46" s="6"/>
      <c r="F46" s="6"/>
      <c r="G46" s="6"/>
      <c r="H46" s="196"/>
      <c r="I46" s="6"/>
      <c r="J46" s="6"/>
      <c r="K46" s="6"/>
      <c r="L46" s="6"/>
      <c r="M46" s="6"/>
      <c r="N46" s="142"/>
      <c r="O46" s="6"/>
      <c r="P46" s="6"/>
      <c r="Q46" s="10"/>
      <c r="R46" s="184"/>
      <c r="AN46" t="s">
        <v>239</v>
      </c>
      <c r="AO46" s="75">
        <f t="shared" ref="AO46:AR52" si="8">AO26-AO4</f>
        <v>0.19689999999999996</v>
      </c>
      <c r="AP46" s="183">
        <f t="shared" si="8"/>
        <v>1.2599999999999945E-2</v>
      </c>
      <c r="AQ46" s="183">
        <f t="shared" si="8"/>
        <v>-0.23049999999999998</v>
      </c>
      <c r="AR46" s="183">
        <f t="shared" si="8"/>
        <v>-0.16049999999999992</v>
      </c>
      <c r="AS46" s="183"/>
      <c r="AT46" s="179"/>
      <c r="AU46" s="183">
        <f t="shared" ref="AU46:BC46" si="9">AU26-AU4</f>
        <v>-1.8675999999999995</v>
      </c>
      <c r="AV46" s="183">
        <f t="shared" si="9"/>
        <v>-3.8363000000000014</v>
      </c>
      <c r="AW46" s="183">
        <f t="shared" si="9"/>
        <v>-0.23130000000000006</v>
      </c>
      <c r="AX46" s="183">
        <f t="shared" si="9"/>
        <v>2.3900000000000032E-2</v>
      </c>
      <c r="AY46" s="183">
        <f t="shared" si="9"/>
        <v>0.16739999999999999</v>
      </c>
      <c r="AZ46" s="183">
        <f t="shared" si="9"/>
        <v>0.16570000000000018</v>
      </c>
      <c r="BA46" s="183">
        <f t="shared" si="9"/>
        <v>-1.5060000000000002</v>
      </c>
      <c r="BB46" s="183">
        <f t="shared" si="9"/>
        <v>-9.870000000000001E-2</v>
      </c>
      <c r="BC46" s="179">
        <f t="shared" si="9"/>
        <v>-2.3046000000000006</v>
      </c>
    </row>
    <row r="47" spans="1:93" ht="15.75" customHeight="1" thickBot="1" x14ac:dyDescent="0.3">
      <c r="A47" s="195" t="s">
        <v>203</v>
      </c>
      <c r="B47" s="208" t="s">
        <v>254</v>
      </c>
      <c r="C47" s="19">
        <v>4.2622999999999998</v>
      </c>
      <c r="D47" s="19">
        <v>2.3361999999999998</v>
      </c>
      <c r="E47" s="29"/>
      <c r="F47" s="29"/>
      <c r="G47" s="165">
        <v>45.188200000000002</v>
      </c>
      <c r="H47" s="37"/>
      <c r="I47" s="19">
        <v>61.242800000000003</v>
      </c>
      <c r="J47" s="19">
        <v>18.619900000000001</v>
      </c>
      <c r="K47" s="19">
        <v>3.2873999999999999</v>
      </c>
      <c r="L47" s="19">
        <v>3.1442000000000001</v>
      </c>
      <c r="M47" s="19">
        <v>3.6320999999999999</v>
      </c>
      <c r="N47" s="153">
        <v>13.2987</v>
      </c>
      <c r="O47" s="29"/>
      <c r="P47" s="29"/>
      <c r="Q47" s="29"/>
      <c r="R47" s="184"/>
      <c r="AO47" s="54">
        <f t="shared" si="8"/>
        <v>-1.4847343123288952</v>
      </c>
      <c r="AP47" s="33">
        <f t="shared" si="8"/>
        <v>-0.58197713309268906</v>
      </c>
      <c r="AQ47" s="33">
        <f t="shared" si="8"/>
        <v>0.30005422670618542</v>
      </c>
      <c r="AR47" s="33">
        <f t="shared" si="8"/>
        <v>0.46984265943484216</v>
      </c>
      <c r="AS47" s="33"/>
      <c r="AT47" s="180"/>
      <c r="AU47" s="33">
        <f t="shared" ref="AU47:BC47" si="10">AU27-AU5</f>
        <v>-14.948500000000003</v>
      </c>
      <c r="AV47" s="33">
        <f t="shared" si="10"/>
        <v>4.1559999999999988</v>
      </c>
      <c r="AW47" s="33">
        <f t="shared" si="10"/>
        <v>-0.74249999999999972</v>
      </c>
      <c r="AX47" s="33">
        <f t="shared" si="10"/>
        <v>-4.8685999999999998</v>
      </c>
      <c r="AY47" s="33">
        <f t="shared" si="10"/>
        <v>0.25650000000000039</v>
      </c>
      <c r="AZ47" s="33">
        <f t="shared" si="10"/>
        <v>-0.46499999999999986</v>
      </c>
      <c r="BA47" s="33">
        <f t="shared" si="10"/>
        <v>6.3262999999999998</v>
      </c>
      <c r="BB47" s="33">
        <f t="shared" si="10"/>
        <v>-1.6277999999999997</v>
      </c>
      <c r="BC47" s="180">
        <f t="shared" si="10"/>
        <v>3.0007000000000001</v>
      </c>
    </row>
    <row r="48" spans="1:93" ht="15" customHeight="1" x14ac:dyDescent="0.25">
      <c r="A48" s="204" t="s">
        <v>66</v>
      </c>
      <c r="B48" s="209"/>
      <c r="C48" s="33"/>
      <c r="D48" s="33"/>
      <c r="E48" s="33"/>
      <c r="F48" s="33"/>
      <c r="G48" s="33"/>
      <c r="H48" s="195"/>
      <c r="I48" s="33"/>
      <c r="J48" s="19">
        <v>30.403400000000001</v>
      </c>
      <c r="K48" s="19">
        <v>5.3677000000000001</v>
      </c>
      <c r="L48" s="19">
        <v>5.1340000000000003</v>
      </c>
      <c r="M48" s="19">
        <v>5.9306999999999999</v>
      </c>
      <c r="N48" s="141">
        <v>21.714700000000001</v>
      </c>
      <c r="O48" s="19"/>
      <c r="P48" s="19"/>
      <c r="Q48" s="9"/>
      <c r="R48" s="184"/>
      <c r="U48" t="s">
        <v>239</v>
      </c>
      <c r="V48" s="75">
        <f>V27-V4</f>
        <v>2.3479000000000001</v>
      </c>
      <c r="W48" s="183">
        <f t="shared" ref="W48:AJ48" si="11">W27-W4</f>
        <v>0.70670000000000055</v>
      </c>
      <c r="X48" s="183">
        <f t="shared" si="11"/>
        <v>2.2038999999999995</v>
      </c>
      <c r="Y48" s="183">
        <f t="shared" si="11"/>
        <v>1.7555999999999998</v>
      </c>
      <c r="Z48" s="183"/>
      <c r="AA48" s="179"/>
      <c r="AB48" s="183">
        <f t="shared" si="11"/>
        <v>23.174899999999994</v>
      </c>
      <c r="AC48" s="183">
        <f t="shared" si="11"/>
        <v>-0.30410000000000181</v>
      </c>
      <c r="AD48" s="183">
        <f t="shared" si="11"/>
        <v>-2.8511000000000006</v>
      </c>
      <c r="AE48" s="183">
        <f t="shared" si="11"/>
        <v>-0.62630000000000052</v>
      </c>
      <c r="AF48" s="183">
        <f t="shared" si="11"/>
        <v>12.811200000000001</v>
      </c>
      <c r="AG48" s="183">
        <f t="shared" si="11"/>
        <v>-2.267199999999999</v>
      </c>
      <c r="AH48" s="183">
        <f t="shared" si="11"/>
        <v>18.2254</v>
      </c>
      <c r="AI48" s="183">
        <f t="shared" si="11"/>
        <v>-0.67010000000000058</v>
      </c>
      <c r="AJ48" s="179">
        <f t="shared" si="11"/>
        <v>22.0397</v>
      </c>
      <c r="AO48" s="54">
        <f t="shared" si="8"/>
        <v>0.13609829300000009</v>
      </c>
      <c r="AP48" s="33">
        <f t="shared" si="8"/>
        <v>3.5685856000000182E-2</v>
      </c>
      <c r="AQ48" s="33">
        <f t="shared" si="8"/>
        <v>-0.19209832599999999</v>
      </c>
      <c r="AR48" s="33">
        <f t="shared" si="8"/>
        <v>9.7968147000000005E-2</v>
      </c>
      <c r="AS48" s="33"/>
      <c r="AT48" s="180"/>
      <c r="AU48" s="33">
        <f t="shared" ref="AU48:BC48" si="12">AU28-AU6</f>
        <v>-9.7200000000000841E-2</v>
      </c>
      <c r="AV48" s="33">
        <f t="shared" si="12"/>
        <v>-1.4581</v>
      </c>
      <c r="AW48" s="33">
        <f t="shared" si="12"/>
        <v>-4.7899999999999832E-2</v>
      </c>
      <c r="AX48" s="33">
        <f t="shared" si="12"/>
        <v>3.0400000000000205E-2</v>
      </c>
      <c r="AY48" s="33">
        <f t="shared" si="12"/>
        <v>0.16870000000000029</v>
      </c>
      <c r="AZ48" s="33">
        <f t="shared" si="12"/>
        <v>0.20570000000000022</v>
      </c>
      <c r="BA48" s="33">
        <f t="shared" si="12"/>
        <v>0.77829999999999977</v>
      </c>
      <c r="BB48" s="33">
        <f t="shared" si="12"/>
        <v>0.20140000000000002</v>
      </c>
      <c r="BC48" s="180">
        <f t="shared" si="12"/>
        <v>-1.9210000000000012</v>
      </c>
      <c r="BG48" t="s">
        <v>239</v>
      </c>
      <c r="BH48" s="75">
        <f>BH27-BH4</f>
        <v>1.6628999999999996</v>
      </c>
      <c r="BI48" s="183">
        <f t="shared" ref="BI48:BV48" si="13">BI27-BI4</f>
        <v>1.4907000000000004</v>
      </c>
      <c r="BJ48" s="183">
        <f t="shared" si="13"/>
        <v>2.2972999999999999</v>
      </c>
      <c r="BK48" s="183">
        <f t="shared" si="13"/>
        <v>2.1635</v>
      </c>
      <c r="BL48" s="183"/>
      <c r="BM48" s="179"/>
      <c r="BN48" s="183">
        <f t="shared" si="13"/>
        <v>38.287600000000005</v>
      </c>
      <c r="BO48" s="183">
        <f t="shared" si="13"/>
        <v>21.659399999999998</v>
      </c>
      <c r="BP48" s="183">
        <f t="shared" si="13"/>
        <v>-2.8209999999999997</v>
      </c>
      <c r="BQ48" s="183">
        <f t="shared" si="13"/>
        <v>-0.48270000000000124</v>
      </c>
      <c r="BR48" s="183">
        <f t="shared" si="13"/>
        <v>20.599800000000002</v>
      </c>
      <c r="BS48" s="183">
        <f t="shared" si="13"/>
        <v>-2.3894000000000002</v>
      </c>
      <c r="BT48" s="183">
        <f t="shared" si="13"/>
        <v>25.488299999999999</v>
      </c>
      <c r="BU48" s="183">
        <f t="shared" si="13"/>
        <v>-3.8531999999999993</v>
      </c>
      <c r="BV48" s="179">
        <f t="shared" si="13"/>
        <v>22.972300000000001</v>
      </c>
      <c r="BZ48" t="s">
        <v>239</v>
      </c>
      <c r="CA48" s="193">
        <f>CA27-CA4</f>
        <v>4.0306939999998903E-3</v>
      </c>
      <c r="CB48" s="160">
        <f t="shared" ref="CB48:CO48" si="14">CB27-CB4</f>
        <v>-0.17870258999999988</v>
      </c>
      <c r="CC48" s="160">
        <f t="shared" si="14"/>
        <v>1.4684764299999999</v>
      </c>
      <c r="CD48" s="160">
        <f t="shared" si="14"/>
        <v>1.2615163909999998</v>
      </c>
      <c r="CE48" s="160">
        <f t="shared" si="14"/>
        <v>6.8830854699999993</v>
      </c>
      <c r="CF48" s="157">
        <f t="shared" si="14"/>
        <v>6.9410225489999995</v>
      </c>
      <c r="CG48" s="160">
        <f t="shared" si="14"/>
        <v>2.6507000000000005</v>
      </c>
      <c r="CH48" s="160">
        <f t="shared" si="14"/>
        <v>2.6104999999999983</v>
      </c>
      <c r="CI48" s="160">
        <f t="shared" si="14"/>
        <v>1.0521000000000003</v>
      </c>
      <c r="CJ48" s="160">
        <f t="shared" si="14"/>
        <v>-1.9295000000000009</v>
      </c>
      <c r="CK48" s="160">
        <f t="shared" si="14"/>
        <v>0.84499999999999975</v>
      </c>
      <c r="CL48" s="160">
        <f t="shared" si="14"/>
        <v>-1.7546000000000002</v>
      </c>
      <c r="CM48" s="160">
        <f t="shared" si="14"/>
        <v>13.060300000000002</v>
      </c>
      <c r="CN48" s="160">
        <f t="shared" si="14"/>
        <v>-0.44510000000000005</v>
      </c>
      <c r="CO48" s="157">
        <f t="shared" si="14"/>
        <v>14.684700000000001</v>
      </c>
    </row>
    <row r="49" spans="1:93" ht="14.25" customHeight="1" x14ac:dyDescent="0.25">
      <c r="A49" s="195" t="s">
        <v>204</v>
      </c>
      <c r="B49" s="209"/>
      <c r="C49" s="19">
        <v>4.3731</v>
      </c>
      <c r="D49" s="19">
        <v>1.9539</v>
      </c>
      <c r="E49" s="29"/>
      <c r="F49" s="29"/>
      <c r="G49" s="165">
        <v>55.320900000000002</v>
      </c>
      <c r="H49" s="37"/>
      <c r="I49" s="19">
        <v>53.814599999999999</v>
      </c>
      <c r="J49" s="19">
        <v>10.083600000000001</v>
      </c>
      <c r="K49" s="19">
        <v>4.1555999999999997</v>
      </c>
      <c r="L49" s="19">
        <v>3.0367000000000002</v>
      </c>
      <c r="M49" s="19">
        <v>5.6257000000000001</v>
      </c>
      <c r="N49" s="141">
        <v>6.7206000000000001</v>
      </c>
      <c r="O49" s="29"/>
      <c r="P49" s="29"/>
      <c r="Q49" s="29"/>
      <c r="R49" s="184"/>
      <c r="V49" s="54"/>
      <c r="W49" s="33"/>
      <c r="X49" s="33"/>
      <c r="Y49" s="33"/>
      <c r="Z49" s="33"/>
      <c r="AA49" s="180"/>
      <c r="AB49" s="33"/>
      <c r="AC49" s="33"/>
      <c r="AD49" s="33"/>
      <c r="AE49" s="33"/>
      <c r="AF49" s="33"/>
      <c r="AG49" s="33"/>
      <c r="AH49" s="33"/>
      <c r="AI49" s="33"/>
      <c r="AJ49" s="180"/>
      <c r="AO49" s="54">
        <f t="shared" si="8"/>
        <v>0.25980000000000025</v>
      </c>
      <c r="AP49" s="33">
        <f t="shared" si="8"/>
        <v>0.10379999999999989</v>
      </c>
      <c r="AQ49" s="33">
        <f t="shared" si="8"/>
        <v>0.51550000000000007</v>
      </c>
      <c r="AR49" s="33">
        <f t="shared" si="8"/>
        <v>0.58960000000000012</v>
      </c>
      <c r="AS49" s="33"/>
      <c r="AT49" s="180"/>
      <c r="AU49" s="33">
        <f t="shared" ref="AU49:BC49" si="15">AU29-AU7</f>
        <v>1.0721999999999987</v>
      </c>
      <c r="AV49" s="33">
        <f t="shared" si="15"/>
        <v>-1.5260000000000007</v>
      </c>
      <c r="AW49" s="33">
        <f t="shared" si="15"/>
        <v>-0.9951000000000001</v>
      </c>
      <c r="AX49" s="33">
        <f t="shared" si="15"/>
        <v>-1.2202000000000002</v>
      </c>
      <c r="AY49" s="33">
        <f t="shared" si="15"/>
        <v>2.7053000000000003</v>
      </c>
      <c r="AZ49" s="33">
        <f t="shared" si="15"/>
        <v>0.5484</v>
      </c>
      <c r="BA49" s="33">
        <f t="shared" si="15"/>
        <v>5.9980000000000011</v>
      </c>
      <c r="BB49" s="33">
        <f t="shared" si="15"/>
        <v>-0.10150000000000015</v>
      </c>
      <c r="BC49" s="180">
        <f t="shared" si="15"/>
        <v>5.1549000000000014</v>
      </c>
      <c r="BH49" s="54">
        <f t="shared" ref="BH49:BV49" si="16">BH28-BH5</f>
        <v>0.72060000000000013</v>
      </c>
      <c r="BI49" s="33">
        <f t="shared" si="16"/>
        <v>-3.7200000000000122E-2</v>
      </c>
      <c r="BJ49" s="33">
        <f t="shared" si="16"/>
        <v>0.38810000000000011</v>
      </c>
      <c r="BK49" s="33">
        <f t="shared" si="16"/>
        <v>0.30659999999999998</v>
      </c>
      <c r="BL49" s="33"/>
      <c r="BM49" s="180"/>
      <c r="BN49" s="33">
        <f t="shared" si="16"/>
        <v>2.0544000000000011</v>
      </c>
      <c r="BO49" s="33">
        <f t="shared" si="16"/>
        <v>-5.1521000000000008</v>
      </c>
      <c r="BP49" s="33">
        <f t="shared" si="16"/>
        <v>0.53560000000000008</v>
      </c>
      <c r="BQ49" s="33">
        <f t="shared" si="16"/>
        <v>0.24719999999999986</v>
      </c>
      <c r="BR49" s="33">
        <f t="shared" si="16"/>
        <v>-2.0743</v>
      </c>
      <c r="BS49" s="33">
        <f t="shared" si="16"/>
        <v>0.91990000000000016</v>
      </c>
      <c r="BT49" s="33">
        <f t="shared" si="16"/>
        <v>3.5310999999999995</v>
      </c>
      <c r="BU49" s="33">
        <f t="shared" si="16"/>
        <v>-0.4654000000000007</v>
      </c>
      <c r="BV49" s="180">
        <f t="shared" si="16"/>
        <v>3.8803999999999981</v>
      </c>
      <c r="CA49" s="89">
        <f t="shared" ref="CA49:CO50" si="17">CA28-CA5</f>
        <v>2.8262999999999998</v>
      </c>
      <c r="CB49" s="64">
        <f t="shared" si="17"/>
        <v>1.9839</v>
      </c>
      <c r="CC49" s="64">
        <f t="shared" si="17"/>
        <v>2.9020000000000001</v>
      </c>
      <c r="CD49" s="64">
        <f t="shared" si="17"/>
        <v>2.3769</v>
      </c>
      <c r="CE49" s="64">
        <f t="shared" si="17"/>
        <v>-2.4431000000000012</v>
      </c>
      <c r="CF49" s="11">
        <f t="shared" si="17"/>
        <v>43.763400000000004</v>
      </c>
      <c r="CG49" s="64">
        <f t="shared" si="17"/>
        <v>20.407799999999995</v>
      </c>
      <c r="CH49" s="64">
        <f t="shared" si="17"/>
        <v>-7.8557999999999986</v>
      </c>
      <c r="CI49" s="64">
        <f t="shared" si="17"/>
        <v>4.2462000000000009</v>
      </c>
      <c r="CJ49" s="64">
        <f t="shared" si="17"/>
        <v>3.3228</v>
      </c>
      <c r="CK49" s="64">
        <f t="shared" si="17"/>
        <v>13.2257</v>
      </c>
      <c r="CL49" s="64">
        <f t="shared" si="17"/>
        <v>-0.95579999999999998</v>
      </c>
      <c r="CM49" s="64">
        <f t="shared" si="17"/>
        <v>21.498900000000003</v>
      </c>
      <c r="CN49" s="64">
        <f t="shared" si="17"/>
        <v>2.2695000000000007</v>
      </c>
      <c r="CO49" s="11">
        <f t="shared" si="17"/>
        <v>29.019399999999997</v>
      </c>
    </row>
    <row r="50" spans="1:93" ht="15.75" customHeight="1" thickBot="1" x14ac:dyDescent="0.3">
      <c r="A50" s="204" t="s">
        <v>67</v>
      </c>
      <c r="B50" s="209"/>
      <c r="C50" s="33"/>
      <c r="D50" s="33"/>
      <c r="E50" s="33"/>
      <c r="F50" s="33"/>
      <c r="G50" s="33"/>
      <c r="H50" s="195"/>
      <c r="I50" s="33"/>
      <c r="J50" s="19">
        <v>18.7376</v>
      </c>
      <c r="K50" s="19">
        <v>7.7221000000000002</v>
      </c>
      <c r="L50" s="19">
        <v>5.6429</v>
      </c>
      <c r="M50" s="19">
        <v>10.453900000000001</v>
      </c>
      <c r="N50" s="141">
        <v>12.4885</v>
      </c>
      <c r="O50" s="19"/>
      <c r="P50" s="19"/>
      <c r="Q50" s="9"/>
      <c r="R50" s="184"/>
      <c r="V50" s="54">
        <f t="shared" ref="V50:AJ50" si="18">V29-V6</f>
        <v>-0.20860000000000056</v>
      </c>
      <c r="W50" s="33">
        <f t="shared" si="18"/>
        <v>0.55150000000000032</v>
      </c>
      <c r="X50" s="33">
        <f t="shared" si="18"/>
        <v>1.2521999999999998</v>
      </c>
      <c r="Y50" s="33">
        <f t="shared" si="18"/>
        <v>1.1324000000000001</v>
      </c>
      <c r="Z50" s="33"/>
      <c r="AA50" s="180"/>
      <c r="AB50" s="33">
        <f t="shared" si="18"/>
        <v>0.1974000000000018</v>
      </c>
      <c r="AC50" s="33">
        <f t="shared" si="18"/>
        <v>2.2835999999999999</v>
      </c>
      <c r="AD50" s="33">
        <f t="shared" si="18"/>
        <v>0.85060000000000002</v>
      </c>
      <c r="AE50" s="33">
        <f t="shared" si="18"/>
        <v>2.0781999999999998</v>
      </c>
      <c r="AF50" s="33">
        <f t="shared" si="18"/>
        <v>2.6638000000000002</v>
      </c>
      <c r="AG50" s="33">
        <f t="shared" si="18"/>
        <v>-7.7099999999999724E-2</v>
      </c>
      <c r="AH50" s="33">
        <f t="shared" si="18"/>
        <v>9.1286999999999985</v>
      </c>
      <c r="AI50" s="33">
        <f t="shared" si="18"/>
        <v>2.1951000000000001</v>
      </c>
      <c r="AJ50" s="180">
        <f t="shared" si="18"/>
        <v>12.5223</v>
      </c>
      <c r="AO50" s="54">
        <f t="shared" si="8"/>
        <v>0.13120000000000021</v>
      </c>
      <c r="AP50" s="33">
        <f t="shared" si="8"/>
        <v>0.15629999999999988</v>
      </c>
      <c r="AQ50" s="33">
        <f t="shared" si="8"/>
        <v>0.28259999999999996</v>
      </c>
      <c r="AR50" s="33">
        <f t="shared" si="8"/>
        <v>0.32410000000000005</v>
      </c>
      <c r="AS50" s="33"/>
      <c r="AT50" s="180"/>
      <c r="AU50" s="33">
        <f>AU30-AU8</f>
        <v>1.3730999999999973</v>
      </c>
      <c r="AV50" s="33"/>
      <c r="AW50" s="33">
        <f t="shared" ref="AW50:BC50" si="19">AW30-AW8</f>
        <v>-0.81600000000000006</v>
      </c>
      <c r="AX50" s="33">
        <f t="shared" si="19"/>
        <v>-3.3380000000000001</v>
      </c>
      <c r="AY50" s="33">
        <f t="shared" si="19"/>
        <v>6.2451000000000008</v>
      </c>
      <c r="AZ50" s="33">
        <f t="shared" si="19"/>
        <v>-0.52809999999999935</v>
      </c>
      <c r="BA50" s="33">
        <f t="shared" si="19"/>
        <v>7.3589000000000002</v>
      </c>
      <c r="BB50" s="33">
        <f t="shared" si="19"/>
        <v>-4.1176999999999992</v>
      </c>
      <c r="BC50" s="180">
        <f t="shared" si="19"/>
        <v>2.8260000000000005</v>
      </c>
      <c r="BH50" s="54">
        <f t="shared" ref="BH50:BV50" si="20">BH29-BH6</f>
        <v>0.26863170699999994</v>
      </c>
      <c r="BI50" s="33">
        <f t="shared" si="20"/>
        <v>0.15101591299999995</v>
      </c>
      <c r="BJ50" s="33">
        <f t="shared" si="20"/>
        <v>0.33011654000000001</v>
      </c>
      <c r="BK50" s="33">
        <f t="shared" si="20"/>
        <v>0.48144268099999998</v>
      </c>
      <c r="BL50" s="33"/>
      <c r="BM50" s="180"/>
      <c r="BN50" s="33">
        <f t="shared" si="20"/>
        <v>6.3464999999999989</v>
      </c>
      <c r="BO50" s="33">
        <f t="shared" si="20"/>
        <v>3.6602000000000006</v>
      </c>
      <c r="BP50" s="33">
        <f t="shared" si="20"/>
        <v>0.15310000000000024</v>
      </c>
      <c r="BQ50" s="33">
        <f t="shared" si="20"/>
        <v>-0.94540000000000024</v>
      </c>
      <c r="BR50" s="33">
        <f t="shared" si="20"/>
        <v>1.5879000000000003</v>
      </c>
      <c r="BS50" s="33">
        <f t="shared" si="20"/>
        <v>0.71459999999999901</v>
      </c>
      <c r="BT50" s="33">
        <f t="shared" si="20"/>
        <v>5.9535999999999998</v>
      </c>
      <c r="BU50" s="33">
        <f t="shared" si="20"/>
        <v>-1.1391999999999998</v>
      </c>
      <c r="BV50" s="180">
        <f t="shared" si="20"/>
        <v>3.3011999999999997</v>
      </c>
      <c r="CA50" s="90">
        <f t="shared" si="17"/>
        <v>0.44779999999999998</v>
      </c>
      <c r="CB50" s="7">
        <f t="shared" si="17"/>
        <v>0.43619999999999992</v>
      </c>
      <c r="CC50" s="7">
        <f t="shared" si="17"/>
        <v>0.38809999999999989</v>
      </c>
      <c r="CD50" s="7">
        <f t="shared" si="17"/>
        <v>0.68779999999999997</v>
      </c>
      <c r="CE50" s="7">
        <f t="shared" si="17"/>
        <v>-2.6584000000000003</v>
      </c>
      <c r="CF50" s="14">
        <f t="shared" si="17"/>
        <v>-21.945999999999998</v>
      </c>
      <c r="CG50" s="7">
        <f t="shared" si="17"/>
        <v>3.7541000000000011</v>
      </c>
      <c r="CH50" s="7">
        <f t="shared" si="17"/>
        <v>-0.72369999999999912</v>
      </c>
      <c r="CI50" s="7">
        <f t="shared" si="17"/>
        <v>-0.62600000000000033</v>
      </c>
      <c r="CJ50" s="7">
        <f t="shared" si="17"/>
        <v>0.62889999999999979</v>
      </c>
      <c r="CK50" s="7">
        <f t="shared" si="17"/>
        <v>2.2554999999999996</v>
      </c>
      <c r="CL50" s="7">
        <f t="shared" si="17"/>
        <v>2.1037000000000003</v>
      </c>
      <c r="CM50" s="7">
        <f t="shared" si="17"/>
        <v>7.7233999999999998</v>
      </c>
      <c r="CN50" s="7">
        <f t="shared" si="17"/>
        <v>-0.8456999999999999</v>
      </c>
      <c r="CO50" s="14">
        <f t="shared" si="17"/>
        <v>3.8811</v>
      </c>
    </row>
    <row r="51" spans="1:93" ht="15" customHeight="1" thickBot="1" x14ac:dyDescent="0.3">
      <c r="A51" s="204" t="s">
        <v>68</v>
      </c>
      <c r="B51" s="210"/>
      <c r="C51">
        <f>(C49-C47)/C47*100</f>
        <v>2.5995354620744724</v>
      </c>
      <c r="D51">
        <f t="shared" ref="D51:N51" si="21">(D49-D47)/D47*100</f>
        <v>-16.364181148874234</v>
      </c>
      <c r="H51" s="195"/>
      <c r="I51">
        <f t="shared" si="21"/>
        <v>-12.129099257382098</v>
      </c>
      <c r="J51">
        <f t="shared" si="21"/>
        <v>-45.845036761744154</v>
      </c>
      <c r="K51">
        <f t="shared" si="21"/>
        <v>26.409928819127575</v>
      </c>
      <c r="L51">
        <f t="shared" si="21"/>
        <v>-3.418993702690666</v>
      </c>
      <c r="M51">
        <f t="shared" si="21"/>
        <v>54.888356598111301</v>
      </c>
      <c r="N51" s="142">
        <f t="shared" si="21"/>
        <v>-49.464233346116536</v>
      </c>
      <c r="R51" s="184"/>
      <c r="V51" s="54">
        <f t="shared" ref="V51:AJ51" si="22">V30-V7</f>
        <v>1.3144</v>
      </c>
      <c r="W51" s="33">
        <f t="shared" si="22"/>
        <v>0.31349999999999989</v>
      </c>
      <c r="X51" s="33">
        <f t="shared" si="22"/>
        <v>1.4912000000000001</v>
      </c>
      <c r="Y51" s="33">
        <f t="shared" si="22"/>
        <v>1.0972000000000002</v>
      </c>
      <c r="Z51" s="33"/>
      <c r="AA51" s="180"/>
      <c r="AB51" s="33">
        <f t="shared" si="22"/>
        <v>13.063299999999998</v>
      </c>
      <c r="AC51" s="33">
        <f t="shared" si="22"/>
        <v>-8.0599999999996896E-2</v>
      </c>
      <c r="AD51" s="33">
        <f t="shared" si="22"/>
        <v>-1.7877999999999998</v>
      </c>
      <c r="AE51" s="33">
        <f t="shared" si="22"/>
        <v>-1.0125999999999999</v>
      </c>
      <c r="AF51" s="33">
        <f t="shared" si="22"/>
        <v>7.4715000000000007</v>
      </c>
      <c r="AG51" s="33">
        <f t="shared" si="22"/>
        <v>-1.5361999999999991</v>
      </c>
      <c r="AH51" s="33">
        <f t="shared" si="22"/>
        <v>14.731199999999999</v>
      </c>
      <c r="AI51" s="33">
        <f t="shared" si="22"/>
        <v>-3.7593000000000005</v>
      </c>
      <c r="AJ51" s="180">
        <f t="shared" si="22"/>
        <v>14.912500000000001</v>
      </c>
      <c r="AO51" s="54">
        <f t="shared" si="8"/>
        <v>7.8399999999999803E-2</v>
      </c>
      <c r="AP51" s="33">
        <f t="shared" si="8"/>
        <v>0.64110000000000023</v>
      </c>
      <c r="AQ51" s="33">
        <f t="shared" si="8"/>
        <v>0.70290000000000008</v>
      </c>
      <c r="AR51" s="33">
        <f t="shared" si="8"/>
        <v>0.61189999999999989</v>
      </c>
      <c r="AS51" s="33"/>
      <c r="AT51" s="180"/>
      <c r="AU51" s="33">
        <f>AU31-AU9</f>
        <v>3.7894999999999968</v>
      </c>
      <c r="AV51" s="33">
        <f>AV31-AV9</f>
        <v>3.0057000000000009</v>
      </c>
      <c r="AW51" s="33">
        <f>AW31-AW9</f>
        <v>-0.12999999999999989</v>
      </c>
      <c r="AX51" s="33"/>
      <c r="AY51" s="33">
        <f t="shared" ref="AY51:BC52" si="23">AY31-AY9</f>
        <v>6.2447999999999997</v>
      </c>
      <c r="AZ51" s="33">
        <f t="shared" si="23"/>
        <v>0.29579999999999984</v>
      </c>
      <c r="BA51" s="33">
        <f t="shared" si="23"/>
        <v>5.3025000000000002</v>
      </c>
      <c r="BB51" s="33">
        <f t="shared" si="23"/>
        <v>0.81650000000000134</v>
      </c>
      <c r="BC51" s="180">
        <f t="shared" si="23"/>
        <v>7.0294999999999987</v>
      </c>
      <c r="BH51" s="54">
        <f t="shared" ref="BH51:BV51" si="24">BH30-BH7</f>
        <v>1.2617498519999999</v>
      </c>
      <c r="BI51" s="33">
        <f t="shared" si="24"/>
        <v>0.94734576299999995</v>
      </c>
      <c r="BJ51" s="33">
        <f t="shared" si="24"/>
        <v>1.226358815</v>
      </c>
      <c r="BK51" s="33">
        <f t="shared" si="24"/>
        <v>1.0590595110000001</v>
      </c>
      <c r="BL51" s="33"/>
      <c r="BM51" s="180"/>
      <c r="BN51" s="33">
        <f t="shared" si="24"/>
        <v>6.1242999999999981</v>
      </c>
      <c r="BO51" s="33">
        <f t="shared" si="24"/>
        <v>-6.4930999999999983</v>
      </c>
      <c r="BP51" s="33">
        <f t="shared" si="24"/>
        <v>1.248899999999999</v>
      </c>
      <c r="BQ51" s="33">
        <f t="shared" si="24"/>
        <v>-6.7899999999999849E-2</v>
      </c>
      <c r="BR51" s="33">
        <f t="shared" si="24"/>
        <v>7.4473999999999991</v>
      </c>
      <c r="BS51" s="33">
        <f t="shared" si="24"/>
        <v>0.84510000000000041</v>
      </c>
      <c r="BT51" s="33">
        <f t="shared" si="24"/>
        <v>11.111499999999999</v>
      </c>
      <c r="BU51" s="33">
        <f t="shared" si="24"/>
        <v>-0.5208999999999997</v>
      </c>
      <c r="BV51" s="180">
        <f t="shared" si="24"/>
        <v>12.263600000000002</v>
      </c>
      <c r="BZ51" t="s">
        <v>242</v>
      </c>
      <c r="CA51" s="2">
        <f>AVERAGE(CA48:CA50)</f>
        <v>1.0927102313333332</v>
      </c>
      <c r="CB51" s="2">
        <f t="shared" ref="CB51:CO51" si="25">AVERAGE(CB48:CB50)</f>
        <v>0.74713247000000005</v>
      </c>
      <c r="CC51" s="2">
        <f t="shared" si="25"/>
        <v>1.5861921433333332</v>
      </c>
      <c r="CD51" s="2">
        <f t="shared" si="25"/>
        <v>1.4420721303333333</v>
      </c>
      <c r="CE51" s="2">
        <f t="shared" si="25"/>
        <v>0.59386182333333259</v>
      </c>
      <c r="CF51" s="2">
        <f t="shared" si="25"/>
        <v>9.586140849666668</v>
      </c>
      <c r="CG51" s="2">
        <f t="shared" si="25"/>
        <v>8.9375333333333327</v>
      </c>
      <c r="CH51" s="2">
        <f t="shared" si="25"/>
        <v>-1.9896666666666665</v>
      </c>
      <c r="CI51" s="2">
        <f t="shared" si="25"/>
        <v>1.5574333333333337</v>
      </c>
      <c r="CJ51" s="2">
        <f t="shared" si="25"/>
        <v>0.67406666666666626</v>
      </c>
      <c r="CK51" s="2">
        <f t="shared" si="25"/>
        <v>5.4420666666666664</v>
      </c>
      <c r="CL51" s="2">
        <f t="shared" si="25"/>
        <v>-0.20223333333333318</v>
      </c>
      <c r="CM51" s="2">
        <f t="shared" si="25"/>
        <v>14.094200000000001</v>
      </c>
      <c r="CN51" s="2">
        <f t="shared" si="25"/>
        <v>0.3262333333333336</v>
      </c>
      <c r="CO51" s="2">
        <f t="shared" si="25"/>
        <v>15.861733333333333</v>
      </c>
    </row>
    <row r="52" spans="1:93" x14ac:dyDescent="0.25">
      <c r="A52" s="161" t="s">
        <v>205</v>
      </c>
      <c r="B52" s="233" t="s">
        <v>221</v>
      </c>
      <c r="C52" s="72"/>
      <c r="D52" s="72"/>
      <c r="E52" s="72"/>
      <c r="F52" s="72"/>
      <c r="G52" s="72"/>
      <c r="H52" s="194"/>
      <c r="I52" s="72"/>
      <c r="J52" s="72"/>
      <c r="K52" s="72"/>
      <c r="L52" s="72"/>
      <c r="M52" s="72"/>
      <c r="N52" s="156"/>
      <c r="O52" s="72"/>
      <c r="P52" s="72"/>
      <c r="Q52" s="59"/>
      <c r="R52" s="184"/>
      <c r="V52" s="54">
        <f t="shared" ref="V52:AJ52" si="26">V31-V8</f>
        <v>2.7694999999999999</v>
      </c>
      <c r="W52" s="33">
        <f t="shared" si="26"/>
        <v>2.3768999999999996</v>
      </c>
      <c r="X52" s="33">
        <f t="shared" si="26"/>
        <v>2.7314999999999996</v>
      </c>
      <c r="Y52" s="33">
        <f t="shared" si="26"/>
        <v>2.7617000000000003</v>
      </c>
      <c r="Z52" s="33"/>
      <c r="AA52" s="180"/>
      <c r="AB52" s="33">
        <f t="shared" si="26"/>
        <v>28.150200000000005</v>
      </c>
      <c r="AC52" s="33">
        <f t="shared" si="26"/>
        <v>0.45490000000000208</v>
      </c>
      <c r="AD52" s="33">
        <f t="shared" si="26"/>
        <v>0.69530000000000047</v>
      </c>
      <c r="AE52" s="33">
        <f t="shared" si="26"/>
        <v>1.4123000000000001</v>
      </c>
      <c r="AF52" s="33">
        <f t="shared" si="26"/>
        <v>24.515699999999999</v>
      </c>
      <c r="AG52" s="33">
        <f t="shared" si="26"/>
        <v>-2.854499999999998</v>
      </c>
      <c r="AH52" s="33">
        <f t="shared" si="26"/>
        <v>28.189500000000002</v>
      </c>
      <c r="AI52" s="33">
        <f t="shared" si="26"/>
        <v>-0.57240000000000002</v>
      </c>
      <c r="AJ52" s="180">
        <f t="shared" si="26"/>
        <v>27.314400000000003</v>
      </c>
      <c r="AO52" s="54">
        <f t="shared" si="8"/>
        <v>-6.0399702000000222E-2</v>
      </c>
      <c r="AP52" s="33">
        <f t="shared" si="8"/>
        <v>-0.81276937899999968</v>
      </c>
      <c r="AQ52" s="33">
        <f t="shared" si="8"/>
        <v>0.58162066199999995</v>
      </c>
      <c r="AR52" s="33">
        <f t="shared" si="8"/>
        <v>0.80693595499999993</v>
      </c>
      <c r="AS52" s="33"/>
      <c r="AT52" s="180"/>
      <c r="AU52" s="33">
        <f>AU32-AU10</f>
        <v>-1.664200000000001</v>
      </c>
      <c r="AV52" s="33">
        <f>AV32-AV10</f>
        <v>-1.060100000000002</v>
      </c>
      <c r="AW52" s="33">
        <f>AW32-AW10</f>
        <v>-4.7317999999999989</v>
      </c>
      <c r="AX52" s="33">
        <f>AX32-AX10</f>
        <v>-3.6728000000000005</v>
      </c>
      <c r="AY52" s="33">
        <f t="shared" si="23"/>
        <v>2.1080999999999985</v>
      </c>
      <c r="AZ52" s="33">
        <f t="shared" si="23"/>
        <v>-1.8308000000000004</v>
      </c>
      <c r="BA52" s="33">
        <f t="shared" si="23"/>
        <v>12.2774</v>
      </c>
      <c r="BB52" s="33">
        <f t="shared" si="23"/>
        <v>-4.2079000000000004</v>
      </c>
      <c r="BC52" s="180">
        <f t="shared" si="23"/>
        <v>5.8163000000000018</v>
      </c>
      <c r="BH52" s="54">
        <f t="shared" ref="BH52:BV52" si="27">BH31-BH8</f>
        <v>4.5228209000000019E-2</v>
      </c>
      <c r="BI52" s="33">
        <f t="shared" si="27"/>
        <v>0.10641626500000001</v>
      </c>
      <c r="BJ52" s="33">
        <f t="shared" si="27"/>
        <v>0.87862824599999989</v>
      </c>
      <c r="BK52" s="33">
        <f t="shared" si="27"/>
        <v>0.76418849799999977</v>
      </c>
      <c r="BL52" s="33"/>
      <c r="BM52" s="180"/>
      <c r="BN52" s="33">
        <f t="shared" si="27"/>
        <v>0.45230000000000103</v>
      </c>
      <c r="BO52" s="33"/>
      <c r="BP52" s="33">
        <f t="shared" si="27"/>
        <v>-0.80210000000000026</v>
      </c>
      <c r="BQ52" s="33"/>
      <c r="BR52" s="33">
        <f t="shared" si="27"/>
        <v>7.0130000000000017</v>
      </c>
      <c r="BS52" s="33">
        <f t="shared" si="27"/>
        <v>-5.1467999999999989</v>
      </c>
      <c r="BT52" s="33">
        <f t="shared" si="27"/>
        <v>8.7510999999999992</v>
      </c>
      <c r="BU52" s="33">
        <f t="shared" si="27"/>
        <v>-1.1091000000000006</v>
      </c>
      <c r="BV52" s="180">
        <f t="shared" si="27"/>
        <v>8.7863000000000007</v>
      </c>
      <c r="BZ52" t="s">
        <v>186</v>
      </c>
      <c r="CA52">
        <f>_xlfn.STDEV.S(CA48:CA50)</f>
        <v>1.517640574627682</v>
      </c>
      <c r="CB52">
        <f t="shared" ref="CB52:CO52" si="28">_xlfn.STDEV.S(CB48:CB50)</f>
        <v>1.1143256890352582</v>
      </c>
      <c r="CC52">
        <f t="shared" si="28"/>
        <v>1.2610773348110662</v>
      </c>
      <c r="CD52">
        <f t="shared" si="28"/>
        <v>0.85890336112664867</v>
      </c>
      <c r="CE52">
        <f t="shared" si="28"/>
        <v>5.4476911697381833</v>
      </c>
      <c r="CF52">
        <f t="shared" si="28"/>
        <v>32.934462197042045</v>
      </c>
      <c r="CG52">
        <f t="shared" si="28"/>
        <v>9.9488509860854411</v>
      </c>
      <c r="CH52">
        <f t="shared" si="28"/>
        <v>5.3467618820491083</v>
      </c>
      <c r="CI52">
        <f t="shared" si="28"/>
        <v>2.4750968755451446</v>
      </c>
      <c r="CJ52">
        <f t="shared" si="28"/>
        <v>2.6264412887657196</v>
      </c>
      <c r="CK52">
        <f t="shared" si="28"/>
        <v>6.7776167244344316</v>
      </c>
      <c r="CL52">
        <f t="shared" si="28"/>
        <v>2.0365453010756562</v>
      </c>
      <c r="CM52">
        <f t="shared" si="28"/>
        <v>6.9457045697322881</v>
      </c>
      <c r="CN52">
        <f t="shared" si="28"/>
        <v>1.6947961804693021</v>
      </c>
      <c r="CO52">
        <f t="shared" si="28"/>
        <v>12.61041582674153</v>
      </c>
    </row>
    <row r="53" spans="1:93" ht="14.25" customHeight="1" x14ac:dyDescent="0.25">
      <c r="A53" s="162" t="s">
        <v>66</v>
      </c>
      <c r="B53" s="215"/>
      <c r="C53" s="33"/>
      <c r="D53" s="33"/>
      <c r="E53" s="33"/>
      <c r="F53" s="33"/>
      <c r="G53" s="33"/>
      <c r="H53" s="167"/>
      <c r="I53" s="33"/>
      <c r="J53" s="33"/>
      <c r="K53" s="33"/>
      <c r="L53" s="33"/>
      <c r="M53" s="33"/>
      <c r="N53" s="140"/>
      <c r="O53" s="33"/>
      <c r="P53" s="33"/>
      <c r="Q53" s="9"/>
      <c r="R53" s="184"/>
      <c r="V53" s="54">
        <f t="shared" ref="V53:AJ53" si="29">V32-V9</f>
        <v>1.1965000000000003</v>
      </c>
      <c r="W53" s="33">
        <f t="shared" si="29"/>
        <v>0.85850000000000026</v>
      </c>
      <c r="X53" s="33">
        <f t="shared" si="29"/>
        <v>1.1141999999999999</v>
      </c>
      <c r="Y53" s="33">
        <f t="shared" si="29"/>
        <v>1.1856</v>
      </c>
      <c r="Z53" s="33"/>
      <c r="AA53" s="180"/>
      <c r="AB53" s="33">
        <f t="shared" si="29"/>
        <v>13.193899999999999</v>
      </c>
      <c r="AC53" s="33">
        <f t="shared" si="29"/>
        <v>1.229000000000001</v>
      </c>
      <c r="AD53" s="33">
        <f t="shared" si="29"/>
        <v>-0.33520000000000039</v>
      </c>
      <c r="AE53" s="33">
        <f t="shared" si="29"/>
        <v>-6.4199999999999591E-2</v>
      </c>
      <c r="AF53" s="33">
        <f t="shared" si="29"/>
        <v>7.3673999999999999</v>
      </c>
      <c r="AG53" s="33">
        <f t="shared" si="29"/>
        <v>1.6168000000000013</v>
      </c>
      <c r="AH53" s="33">
        <f t="shared" si="29"/>
        <v>9.1622999999999983</v>
      </c>
      <c r="AI53" s="33">
        <f t="shared" si="29"/>
        <v>2.6935000000000002</v>
      </c>
      <c r="AJ53" s="180">
        <f t="shared" si="29"/>
        <v>11.141400000000001</v>
      </c>
      <c r="AO53" s="54">
        <f>AO33-AO11</f>
        <v>1.0437761830000003</v>
      </c>
      <c r="AP53" s="33">
        <f t="shared" ref="AP53:BC53" si="30">AP33-AP11</f>
        <v>-0.34752123199999962</v>
      </c>
      <c r="AQ53" s="33">
        <f t="shared" si="30"/>
        <v>0.49347587799999992</v>
      </c>
      <c r="AR53" s="33">
        <f t="shared" si="30"/>
        <v>0.46422445899999998</v>
      </c>
      <c r="AS53" s="33"/>
      <c r="AT53" s="180"/>
      <c r="AU53" s="33">
        <f t="shared" si="30"/>
        <v>11.535599999999995</v>
      </c>
      <c r="AV53" s="33">
        <f t="shared" si="30"/>
        <v>1.0978999999999992</v>
      </c>
      <c r="AW53" s="33">
        <f t="shared" si="30"/>
        <v>7.0700000000000429E-2</v>
      </c>
      <c r="AX53" s="33">
        <f t="shared" si="30"/>
        <v>0.76510000000000034</v>
      </c>
      <c r="AY53" s="33">
        <f t="shared" si="30"/>
        <v>-2.2548999999999992</v>
      </c>
      <c r="AZ53" s="33">
        <f t="shared" si="30"/>
        <v>1.3003</v>
      </c>
      <c r="BA53" s="33">
        <f t="shared" si="30"/>
        <v>6.157</v>
      </c>
      <c r="BB53" s="33">
        <f t="shared" si="30"/>
        <v>-1.5148000000000001</v>
      </c>
      <c r="BC53" s="180">
        <f t="shared" si="30"/>
        <v>4.9347999999999992</v>
      </c>
      <c r="BH53" s="54">
        <f t="shared" ref="BH53:BV53" si="31">BH32-BH9</f>
        <v>1.4838397859999999</v>
      </c>
      <c r="BI53" s="33">
        <f t="shared" si="31"/>
        <v>-0.22826958200000025</v>
      </c>
      <c r="BJ53" s="33">
        <f t="shared" si="31"/>
        <v>1.2415636160000001</v>
      </c>
      <c r="BK53" s="33">
        <f t="shared" si="31"/>
        <v>0.89257176800000004</v>
      </c>
      <c r="BL53" s="33"/>
      <c r="BM53" s="180"/>
      <c r="BN53" s="33">
        <f t="shared" si="31"/>
        <v>19.410900000000005</v>
      </c>
      <c r="BO53" s="33">
        <f t="shared" si="31"/>
        <v>4.5725000000000016</v>
      </c>
      <c r="BP53" s="33">
        <f t="shared" si="31"/>
        <v>-0.7878999999999996</v>
      </c>
      <c r="BQ53" s="33">
        <f t="shared" si="31"/>
        <v>-1.3446000000000007</v>
      </c>
      <c r="BR53" s="33">
        <f t="shared" si="31"/>
        <v>1.2091999999999992</v>
      </c>
      <c r="BS53" s="33">
        <f t="shared" si="31"/>
        <v>-1.3595000000000002</v>
      </c>
      <c r="BT53" s="33">
        <f t="shared" si="31"/>
        <v>6.116500000000002</v>
      </c>
      <c r="BU53" s="33">
        <f t="shared" si="31"/>
        <v>2.8090999999999995</v>
      </c>
      <c r="BV53" s="180">
        <f t="shared" si="31"/>
        <v>12.415699999999999</v>
      </c>
      <c r="BZ53" t="s">
        <v>247</v>
      </c>
      <c r="CA53">
        <f>COUNT(CA48:CA50)</f>
        <v>3</v>
      </c>
    </row>
    <row r="54" spans="1:93" x14ac:dyDescent="0.25">
      <c r="A54" s="163" t="s">
        <v>206</v>
      </c>
      <c r="B54" s="215"/>
      <c r="C54" s="33"/>
      <c r="D54" s="33"/>
      <c r="E54" s="33"/>
      <c r="F54" s="33"/>
      <c r="G54" s="33"/>
      <c r="H54" s="167"/>
      <c r="I54" s="33"/>
      <c r="J54" s="33"/>
      <c r="K54" s="33"/>
      <c r="L54" s="33"/>
      <c r="M54" s="33"/>
      <c r="N54" s="140"/>
      <c r="O54" s="33"/>
      <c r="P54" s="33"/>
      <c r="Q54" s="9"/>
      <c r="R54" s="184"/>
      <c r="V54" s="54"/>
      <c r="W54" s="33"/>
      <c r="X54" s="33"/>
      <c r="Y54" s="33"/>
      <c r="Z54" s="33"/>
      <c r="AA54" s="180"/>
      <c r="AB54" s="33"/>
      <c r="AC54" s="33"/>
      <c r="AD54" s="33"/>
      <c r="AE54" s="33"/>
      <c r="AF54" s="33"/>
      <c r="AG54" s="33"/>
      <c r="AH54" s="33"/>
      <c r="AI54" s="33"/>
      <c r="AJ54" s="180"/>
      <c r="AO54" s="54">
        <f t="shared" ref="AO54:BC54" si="32">AO34-AO12</f>
        <v>4.269999999999996E-2</v>
      </c>
      <c r="AP54" s="33">
        <f t="shared" si="32"/>
        <v>0.35599999999999987</v>
      </c>
      <c r="AQ54" s="33">
        <f t="shared" si="32"/>
        <v>0.18890000000000029</v>
      </c>
      <c r="AR54" s="33">
        <f t="shared" si="32"/>
        <v>0.29889999999999994</v>
      </c>
      <c r="AS54" s="33"/>
      <c r="AT54" s="180"/>
      <c r="AU54" s="33">
        <f t="shared" si="32"/>
        <v>5.2896999999999963</v>
      </c>
      <c r="AV54" s="33">
        <f t="shared" si="32"/>
        <v>4.8629999999999995</v>
      </c>
      <c r="AW54" s="33">
        <f t="shared" si="32"/>
        <v>0.14409999999999989</v>
      </c>
      <c r="AX54" s="33">
        <f t="shared" si="32"/>
        <v>0.59670000000000023</v>
      </c>
      <c r="AY54" s="33">
        <f t="shared" si="32"/>
        <v>2.8189000000000011</v>
      </c>
      <c r="AZ54" s="33"/>
      <c r="BA54" s="33">
        <f t="shared" si="32"/>
        <v>5.5177999999999994</v>
      </c>
      <c r="BB54" s="33">
        <f t="shared" si="32"/>
        <v>-2.5289000000000001</v>
      </c>
      <c r="BC54" s="180">
        <f t="shared" si="32"/>
        <v>1.8886000000000003</v>
      </c>
      <c r="BH54" s="54">
        <f t="shared" ref="BH54:BV54" si="33">BH33-BH10</f>
        <v>-0.27230723199999973</v>
      </c>
      <c r="BI54" s="33">
        <f t="shared" si="33"/>
        <v>-0.46699330499999991</v>
      </c>
      <c r="BJ54" s="33">
        <f t="shared" si="33"/>
        <v>0.31368586600000015</v>
      </c>
      <c r="BK54" s="33">
        <f t="shared" si="33"/>
        <v>0.38202804599999995</v>
      </c>
      <c r="BL54" s="33"/>
      <c r="BM54" s="180"/>
      <c r="BN54" s="33">
        <f t="shared" si="33"/>
        <v>-8.8832000000000022</v>
      </c>
      <c r="BO54" s="33">
        <f t="shared" si="33"/>
        <v>-6.1603000000000012</v>
      </c>
      <c r="BP54" s="33">
        <f t="shared" si="33"/>
        <v>-1.4606999999999997</v>
      </c>
      <c r="BQ54" s="33">
        <f t="shared" si="33"/>
        <v>-0.49199999999999999</v>
      </c>
      <c r="BR54" s="33">
        <f t="shared" si="33"/>
        <v>-1.6788000000000007</v>
      </c>
      <c r="BS54" s="33">
        <f t="shared" si="33"/>
        <v>-1.0380000000000003</v>
      </c>
      <c r="BT54" s="33">
        <f t="shared" si="33"/>
        <v>3.9888999999999997</v>
      </c>
      <c r="BU54" s="33">
        <f t="shared" si="33"/>
        <v>-0.16869999999999985</v>
      </c>
      <c r="BV54" s="180">
        <f t="shared" si="33"/>
        <v>3.1366999999999994</v>
      </c>
    </row>
    <row r="55" spans="1:93" ht="15.75" thickBot="1" x14ac:dyDescent="0.3">
      <c r="A55" s="162" t="s">
        <v>67</v>
      </c>
      <c r="B55" s="215"/>
      <c r="C55" s="33"/>
      <c r="D55" s="33"/>
      <c r="E55" s="33"/>
      <c r="F55" s="33"/>
      <c r="G55" s="33"/>
      <c r="H55" s="167"/>
      <c r="I55" s="33"/>
      <c r="J55" s="33"/>
      <c r="K55" s="33"/>
      <c r="L55" s="33"/>
      <c r="M55" s="33"/>
      <c r="N55" s="140"/>
      <c r="O55" s="33"/>
      <c r="P55" s="33"/>
      <c r="Q55" s="9"/>
      <c r="R55" s="184"/>
      <c r="V55" s="54">
        <f t="shared" ref="V55:AJ55" si="34">V34-V11</f>
        <v>2.6478999999999999</v>
      </c>
      <c r="W55" s="33">
        <f t="shared" si="34"/>
        <v>1.3248000000000002</v>
      </c>
      <c r="X55" s="33">
        <f t="shared" si="34"/>
        <v>1.2892000000000001</v>
      </c>
      <c r="Y55" s="33">
        <f t="shared" si="34"/>
        <v>1.6079999999999997</v>
      </c>
      <c r="Z55" s="33"/>
      <c r="AA55" s="180"/>
      <c r="AB55" s="33">
        <f t="shared" si="34"/>
        <v>16.862000000000002</v>
      </c>
      <c r="AC55" s="33">
        <f t="shared" si="34"/>
        <v>0.93799999999999883</v>
      </c>
      <c r="AD55" s="33">
        <f t="shared" si="34"/>
        <v>0.6758999999999995</v>
      </c>
      <c r="AE55" s="33">
        <f t="shared" si="34"/>
        <v>-0.52870000000000061</v>
      </c>
      <c r="AF55" s="33">
        <f t="shared" si="34"/>
        <v>13.961499999999999</v>
      </c>
      <c r="AG55" s="33">
        <f t="shared" si="34"/>
        <v>-0.86110000000000042</v>
      </c>
      <c r="AH55" s="33">
        <f t="shared" si="34"/>
        <v>15.5273</v>
      </c>
      <c r="AI55" s="33">
        <f t="shared" si="34"/>
        <v>0.55250000000000021</v>
      </c>
      <c r="AJ55" s="180">
        <f t="shared" si="34"/>
        <v>12.891700000000004</v>
      </c>
      <c r="AO55" s="56">
        <f t="shared" ref="AO55:BC55" si="35">AO35-AO13</f>
        <v>0.33665234365486008</v>
      </c>
      <c r="AP55" s="182">
        <f t="shared" si="35"/>
        <v>-5.2857020383039632E-2</v>
      </c>
      <c r="AQ55" s="182">
        <f t="shared" si="35"/>
        <v>2.7894235095800024E-3</v>
      </c>
      <c r="AR55" s="182">
        <f t="shared" si="35"/>
        <v>-0.15246898191525005</v>
      </c>
      <c r="AS55" s="182"/>
      <c r="AT55" s="181"/>
      <c r="AU55" s="182">
        <f t="shared" si="35"/>
        <v>1.551400000000001</v>
      </c>
      <c r="AV55" s="182">
        <f t="shared" si="35"/>
        <v>-1.8150999999999975</v>
      </c>
      <c r="AW55" s="182">
        <f t="shared" si="35"/>
        <v>-1.2100000000000222E-2</v>
      </c>
      <c r="AX55" s="182">
        <f t="shared" si="35"/>
        <v>-0.36699999999999999</v>
      </c>
      <c r="AY55" s="182">
        <f t="shared" si="35"/>
        <v>0.12670000000000048</v>
      </c>
      <c r="AZ55" s="182">
        <f t="shared" si="35"/>
        <v>-0.27620000000000022</v>
      </c>
      <c r="BA55" s="182">
        <f t="shared" si="35"/>
        <v>-0.63949999999999996</v>
      </c>
      <c r="BB55" s="182">
        <f t="shared" si="35"/>
        <v>-0.88529999999999998</v>
      </c>
      <c r="BC55" s="181">
        <f t="shared" si="35"/>
        <v>2.7900000000000702E-2</v>
      </c>
      <c r="BH55" s="56">
        <f t="shared" ref="BH55:BV55" si="36">BH34-BH11</f>
        <v>1.1824725940000005</v>
      </c>
      <c r="BI55" s="182">
        <f t="shared" si="36"/>
        <v>0.64432138999999999</v>
      </c>
      <c r="BJ55" s="182">
        <f t="shared" si="36"/>
        <v>1.0705564269999999</v>
      </c>
      <c r="BK55" s="182">
        <f t="shared" si="36"/>
        <v>0.96415827399999987</v>
      </c>
      <c r="BL55" s="182"/>
      <c r="BM55" s="181"/>
      <c r="BN55" s="182">
        <f t="shared" si="36"/>
        <v>9.2610000000000028</v>
      </c>
      <c r="BO55" s="182">
        <f t="shared" si="36"/>
        <v>-2.5637000000000008</v>
      </c>
      <c r="BP55" s="182">
        <f t="shared" si="36"/>
        <v>-1.4179999999999993</v>
      </c>
      <c r="BQ55" s="182">
        <f t="shared" si="36"/>
        <v>-0.47849999999999948</v>
      </c>
      <c r="BR55" s="182">
        <f t="shared" si="36"/>
        <v>5.5524000000000004</v>
      </c>
      <c r="BS55" s="182">
        <f t="shared" si="36"/>
        <v>2.7873999999999999</v>
      </c>
      <c r="BT55" s="182">
        <f t="shared" si="36"/>
        <v>8.4212999999999987</v>
      </c>
      <c r="BU55" s="182">
        <f t="shared" si="36"/>
        <v>1.2203999999999997</v>
      </c>
      <c r="BV55" s="181">
        <f t="shared" si="36"/>
        <v>10.705599999999999</v>
      </c>
    </row>
    <row r="56" spans="1:93" ht="15.75" thickBot="1" x14ac:dyDescent="0.3">
      <c r="A56" s="164" t="s">
        <v>68</v>
      </c>
      <c r="B56" s="216"/>
      <c r="C56" s="6"/>
      <c r="D56" s="6"/>
      <c r="E56" s="6"/>
      <c r="F56" s="6"/>
      <c r="G56" s="6"/>
      <c r="H56" s="168"/>
      <c r="I56" s="6"/>
      <c r="J56" s="6"/>
      <c r="K56" s="6"/>
      <c r="L56" s="6"/>
      <c r="M56" s="6"/>
      <c r="N56" s="142"/>
      <c r="O56" s="6"/>
      <c r="P56" s="6"/>
      <c r="Q56" s="168"/>
      <c r="R56" s="184"/>
      <c r="V56" s="54">
        <f t="shared" ref="V56:AJ56" si="37">V35-V12</f>
        <v>0.4592000000000005</v>
      </c>
      <c r="W56" s="33">
        <f t="shared" si="37"/>
        <v>2.8099999999999792E-2</v>
      </c>
      <c r="X56" s="33">
        <f t="shared" si="37"/>
        <v>0.84660000000000002</v>
      </c>
      <c r="Y56" s="33">
        <f t="shared" si="37"/>
        <v>1.1003000000000001</v>
      </c>
      <c r="Z56" s="33"/>
      <c r="AA56" s="180"/>
      <c r="AB56" s="33">
        <f t="shared" si="37"/>
        <v>2.5827000000000027</v>
      </c>
      <c r="AC56" s="33">
        <f t="shared" si="37"/>
        <v>-2.0085999999999977</v>
      </c>
      <c r="AD56" s="33">
        <f t="shared" si="37"/>
        <v>-1.1383000000000001</v>
      </c>
      <c r="AE56" s="33">
        <f t="shared" si="37"/>
        <v>-0.28879999999999928</v>
      </c>
      <c r="AF56" s="33">
        <f t="shared" si="37"/>
        <v>2.5428000000000006</v>
      </c>
      <c r="AG56" s="33">
        <f t="shared" si="37"/>
        <v>-0.83530000000000015</v>
      </c>
      <c r="AH56" s="33">
        <f t="shared" si="37"/>
        <v>10.789099999999999</v>
      </c>
      <c r="AI56" s="33">
        <f t="shared" si="37"/>
        <v>0.21369999999999933</v>
      </c>
      <c r="AJ56" s="180">
        <f t="shared" si="37"/>
        <v>8.4659999999999975</v>
      </c>
      <c r="AN56" t="s">
        <v>242</v>
      </c>
      <c r="AO56">
        <f ca="1">AVERAGE(AO46:AO56)</f>
        <v>6.8039280532596516E-2</v>
      </c>
      <c r="AP56">
        <f ca="1">AVERAGE(AP46:AP56)</f>
        <v>-4.89638908475728E-2</v>
      </c>
      <c r="AQ56">
        <f ca="1">AVERAGE(AQ46:AQ56)</f>
        <v>0.2645241864215766</v>
      </c>
      <c r="AR56">
        <f ca="1">AVERAGE(AR46:AR56)</f>
        <v>0.33505022385195921</v>
      </c>
      <c r="AU56">
        <f t="shared" ref="AU56:BC56" ca="1" si="38">AVERAGE(AU46:AU56)</f>
        <v>0.60339999999999816</v>
      </c>
      <c r="AV56">
        <f t="shared" ca="1" si="38"/>
        <v>0.38077777777777744</v>
      </c>
      <c r="AW56">
        <f t="shared" ca="1" si="38"/>
        <v>-0.7491899999999998</v>
      </c>
      <c r="AX56">
        <f t="shared" ca="1" si="38"/>
        <v>-1.3389444444444445</v>
      </c>
      <c r="AY56">
        <f t="shared" ca="1" si="38"/>
        <v>1.8586600000000004</v>
      </c>
      <c r="AZ56">
        <f t="shared" ca="1" si="38"/>
        <v>-5.8419999999999958E-2</v>
      </c>
      <c r="BA56">
        <f t="shared" ca="1" si="38"/>
        <v>4.7570700000000006</v>
      </c>
      <c r="BB56">
        <f t="shared" ca="1" si="38"/>
        <v>-1.4064699999999999</v>
      </c>
      <c r="BC56">
        <f t="shared" ca="1" si="38"/>
        <v>2.6453099999999998</v>
      </c>
      <c r="BG56" t="s">
        <v>242</v>
      </c>
      <c r="BH56">
        <f>AVERAGE(BH48:BH55)</f>
        <v>0.79413936449999989</v>
      </c>
      <c r="BI56">
        <f t="shared" ref="BI56:BV56" si="39">AVERAGE(BI48:BI55)</f>
        <v>0.3259170555</v>
      </c>
      <c r="BJ56">
        <f t="shared" si="39"/>
        <v>0.96828868874999996</v>
      </c>
      <c r="BK56">
        <f t="shared" si="39"/>
        <v>0.87669359724999996</v>
      </c>
      <c r="BN56">
        <f t="shared" si="39"/>
        <v>9.131725000000003</v>
      </c>
      <c r="BO56">
        <f t="shared" si="39"/>
        <v>1.3604142857142854</v>
      </c>
      <c r="BP56">
        <f t="shared" si="39"/>
        <v>-0.6690124999999999</v>
      </c>
      <c r="BQ56">
        <f t="shared" si="39"/>
        <v>-0.50912857142857171</v>
      </c>
      <c r="BR56">
        <f t="shared" si="39"/>
        <v>4.9570749999999997</v>
      </c>
      <c r="BS56">
        <f t="shared" si="39"/>
        <v>-0.58333750000000006</v>
      </c>
      <c r="BT56">
        <f t="shared" si="39"/>
        <v>9.1702875000000006</v>
      </c>
      <c r="BU56">
        <f t="shared" si="39"/>
        <v>-0.40337500000000004</v>
      </c>
      <c r="BV56">
        <f t="shared" si="39"/>
        <v>9.6827250000000014</v>
      </c>
    </row>
    <row r="57" spans="1:93" x14ac:dyDescent="0.25">
      <c r="A57" s="49" t="s">
        <v>222</v>
      </c>
      <c r="B57" s="240"/>
      <c r="C57" s="19">
        <v>3.6347999999999998</v>
      </c>
      <c r="D57" s="19">
        <v>2.8769</v>
      </c>
      <c r="E57" s="19">
        <v>2.1038999999999999</v>
      </c>
      <c r="F57" s="19">
        <v>1.7617</v>
      </c>
      <c r="G57" s="19">
        <v>20.850999999999999</v>
      </c>
      <c r="H57" s="37">
        <v>16.2638</v>
      </c>
      <c r="I57" s="19">
        <v>55.921900000000001</v>
      </c>
      <c r="J57" s="19">
        <v>19.573399999999999</v>
      </c>
      <c r="K57" s="19">
        <v>5.7610999999999999</v>
      </c>
      <c r="L57" s="19">
        <v>6.6971999999999996</v>
      </c>
      <c r="M57" s="19">
        <v>4.7161999999999997</v>
      </c>
      <c r="N57" s="141">
        <v>11.594900000000001</v>
      </c>
      <c r="O57" s="19">
        <v>8.9092000000000002</v>
      </c>
      <c r="P57" s="19">
        <v>8.7080000000000002</v>
      </c>
      <c r="Q57" s="37">
        <v>21.039000000000001</v>
      </c>
      <c r="R57" s="184"/>
      <c r="V57" s="54">
        <f t="shared" ref="V57:AJ57" si="40">V36-V13</f>
        <v>-1.5635000000000003</v>
      </c>
      <c r="W57" s="33">
        <f t="shared" si="40"/>
        <v>0.44320000000000004</v>
      </c>
      <c r="X57" s="33">
        <f t="shared" si="40"/>
        <v>0.55270000000000019</v>
      </c>
      <c r="Y57" s="33">
        <f t="shared" si="40"/>
        <v>0.4014000000000002</v>
      </c>
      <c r="Z57" s="33"/>
      <c r="AA57" s="180"/>
      <c r="AB57" s="33">
        <f t="shared" si="40"/>
        <v>-3.265900000000002</v>
      </c>
      <c r="AC57" s="33"/>
      <c r="AD57" s="33">
        <f t="shared" si="40"/>
        <v>-4.3499999999999872E-2</v>
      </c>
      <c r="AE57" s="33">
        <f t="shared" si="40"/>
        <v>1.5019</v>
      </c>
      <c r="AF57" s="33">
        <f t="shared" si="40"/>
        <v>3.8316000000000008</v>
      </c>
      <c r="AG57" s="33">
        <f t="shared" si="40"/>
        <v>-0.85779999999999923</v>
      </c>
      <c r="AH57" s="33">
        <f t="shared" si="40"/>
        <v>8.4856999999999996</v>
      </c>
      <c r="AI57" s="33">
        <f t="shared" si="40"/>
        <v>-4.4717000000000002</v>
      </c>
      <c r="AJ57" s="180">
        <f t="shared" si="40"/>
        <v>5.5264000000000024</v>
      </c>
      <c r="AN57" t="s">
        <v>186</v>
      </c>
      <c r="AO57">
        <f>_xlfn.STDEV.S(AO46:AO55)</f>
        <v>0.62490584813486427</v>
      </c>
      <c r="AP57">
        <f t="shared" ref="AP57:BC57" si="41">_xlfn.STDEV.S(AP46:AP55)</f>
        <v>0.43118226004872334</v>
      </c>
      <c r="AQ57">
        <f t="shared" si="41"/>
        <v>0.32274819068483035</v>
      </c>
      <c r="AR57">
        <f t="shared" si="41"/>
        <v>0.32315324394864908</v>
      </c>
      <c r="AU57">
        <f t="shared" si="41"/>
        <v>6.7242251763472511</v>
      </c>
      <c r="AV57">
        <f t="shared" si="41"/>
        <v>3.0299778418240031</v>
      </c>
      <c r="AW57">
        <f t="shared" si="41"/>
        <v>1.4561389108414984</v>
      </c>
      <c r="AX57">
        <f t="shared" si="41"/>
        <v>2.0846618755274866</v>
      </c>
      <c r="AY57">
        <f t="shared" si="41"/>
        <v>2.7564966413507155</v>
      </c>
      <c r="AZ57">
        <f t="shared" si="41"/>
        <v>0.86848272067503529</v>
      </c>
      <c r="BA57">
        <f t="shared" si="41"/>
        <v>4.1411606671586902</v>
      </c>
      <c r="BB57">
        <f t="shared" si="41"/>
        <v>1.7553416388270404</v>
      </c>
      <c r="BC57">
        <f t="shared" si="41"/>
        <v>3.2275084654162161</v>
      </c>
      <c r="BG57" t="s">
        <v>186</v>
      </c>
      <c r="BH57">
        <f>_xlfn.STDEV.S(BH48:BH55)</f>
        <v>0.71510604374521258</v>
      </c>
      <c r="BI57">
        <f t="shared" ref="BI57:BV57" si="42">_xlfn.STDEV.S(BI48:BI55)</f>
        <v>0.65364133220600817</v>
      </c>
      <c r="BJ57">
        <f t="shared" si="42"/>
        <v>0.66530718878934081</v>
      </c>
      <c r="BK57">
        <f t="shared" si="42"/>
        <v>0.58986822160477337</v>
      </c>
      <c r="BN57">
        <f t="shared" si="42"/>
        <v>14.255343616618196</v>
      </c>
      <c r="BO57">
        <f t="shared" si="42"/>
        <v>10.030833093089955</v>
      </c>
      <c r="BP57">
        <f t="shared" si="42"/>
        <v>1.2904039615977401</v>
      </c>
      <c r="BQ57">
        <f t="shared" si="42"/>
        <v>0.52551416001945417</v>
      </c>
      <c r="BR57">
        <f t="shared" si="42"/>
        <v>7.3129120845548652</v>
      </c>
      <c r="BS57">
        <f t="shared" si="42"/>
        <v>2.4565616993429193</v>
      </c>
      <c r="BT57">
        <f t="shared" si="42"/>
        <v>7.0619953373042623</v>
      </c>
      <c r="BU57">
        <f t="shared" si="42"/>
        <v>1.9261416353128638</v>
      </c>
      <c r="BV57">
        <f t="shared" si="42"/>
        <v>6.6529692927830553</v>
      </c>
    </row>
    <row r="58" spans="1:93" ht="15" customHeight="1" x14ac:dyDescent="0.25">
      <c r="A58" s="147" t="s">
        <v>66</v>
      </c>
      <c r="B58" s="241"/>
      <c r="C58" s="33"/>
      <c r="D58" s="33"/>
      <c r="E58" s="33"/>
      <c r="F58" s="33"/>
      <c r="G58" s="33"/>
      <c r="H58" s="167"/>
      <c r="I58" s="33"/>
      <c r="J58" s="19">
        <v>35.001399999999997</v>
      </c>
      <c r="K58" s="19">
        <v>10.302099999999999</v>
      </c>
      <c r="L58" s="19">
        <v>11.976000000000001</v>
      </c>
      <c r="M58" s="19">
        <v>8.4335000000000004</v>
      </c>
      <c r="N58" s="141">
        <v>20.734100000000002</v>
      </c>
      <c r="O58" s="19">
        <v>42.346299999999999</v>
      </c>
      <c r="P58" s="19">
        <v>41.389899999999997</v>
      </c>
      <c r="Q58" s="167"/>
      <c r="R58" s="184"/>
      <c r="V58" s="54">
        <f t="shared" ref="V58:AJ58" si="43">V37-V14</f>
        <v>1.3331</v>
      </c>
      <c r="W58" s="33">
        <f t="shared" si="43"/>
        <v>0.29900000000000038</v>
      </c>
      <c r="X58" s="33">
        <f t="shared" si="43"/>
        <v>0.26259999999999994</v>
      </c>
      <c r="Y58" s="33">
        <f t="shared" si="43"/>
        <v>0.39260000000000006</v>
      </c>
      <c r="Z58" s="33"/>
      <c r="AA58" s="180"/>
      <c r="AB58" s="33">
        <f t="shared" si="43"/>
        <v>14.591499999999996</v>
      </c>
      <c r="AC58" s="33">
        <f t="shared" si="43"/>
        <v>1.2603999999999989</v>
      </c>
      <c r="AD58" s="33">
        <f t="shared" si="43"/>
        <v>-0.23780000000000001</v>
      </c>
      <c r="AE58" s="33">
        <f t="shared" si="43"/>
        <v>3.5999999999987153E-3</v>
      </c>
      <c r="AF58" s="33">
        <f t="shared" si="43"/>
        <v>3.2416</v>
      </c>
      <c r="AG58" s="33">
        <f t="shared" si="43"/>
        <v>-1.710000000000278E-2</v>
      </c>
      <c r="AH58" s="33">
        <f t="shared" si="43"/>
        <v>5.1965000000000003</v>
      </c>
      <c r="AI58" s="33">
        <f t="shared" si="43"/>
        <v>-1.2705</v>
      </c>
      <c r="AJ58" s="180">
        <f t="shared" si="43"/>
        <v>2.6262999999999987</v>
      </c>
      <c r="AN58" t="s">
        <v>247</v>
      </c>
      <c r="AO58">
        <f>COUNT(AO46:AO55)</f>
        <v>10</v>
      </c>
      <c r="BG58" t="s">
        <v>247</v>
      </c>
      <c r="BH58">
        <f>COUNT(BH48:BH55)</f>
        <v>8</v>
      </c>
    </row>
    <row r="59" spans="1:93" x14ac:dyDescent="0.25">
      <c r="A59" s="35" t="s">
        <v>223</v>
      </c>
      <c r="B59" s="241"/>
      <c r="C59" s="19">
        <v>4.0940000000000003</v>
      </c>
      <c r="D59" s="19">
        <v>2.9049999999999998</v>
      </c>
      <c r="E59" s="19">
        <v>2.9504999999999999</v>
      </c>
      <c r="F59" s="19">
        <v>2.8620000000000001</v>
      </c>
      <c r="G59" s="19">
        <v>29.0426</v>
      </c>
      <c r="H59" s="37">
        <v>2.9992999999999999</v>
      </c>
      <c r="I59" s="19">
        <v>58.504600000000003</v>
      </c>
      <c r="J59" s="19">
        <v>17.564800000000002</v>
      </c>
      <c r="K59" s="19">
        <v>4.6227999999999998</v>
      </c>
      <c r="L59" s="19">
        <v>6.4084000000000003</v>
      </c>
      <c r="M59" s="19">
        <v>7.2590000000000003</v>
      </c>
      <c r="N59" s="141">
        <v>10.759600000000001</v>
      </c>
      <c r="O59" s="19">
        <v>19.6983</v>
      </c>
      <c r="P59" s="19">
        <v>8.9216999999999995</v>
      </c>
      <c r="Q59" s="37">
        <v>29.504999999999999</v>
      </c>
      <c r="R59" s="184"/>
      <c r="V59" s="54">
        <f t="shared" ref="V59:AJ59" si="44">V38-V15</f>
        <v>0.21700000000000008</v>
      </c>
      <c r="W59" s="33">
        <f t="shared" si="44"/>
        <v>7.1700000000000319E-2</v>
      </c>
      <c r="X59" s="33">
        <f t="shared" si="44"/>
        <v>-1.3199999999999878E-2</v>
      </c>
      <c r="Y59" s="33">
        <f t="shared" si="44"/>
        <v>6.0999999999999943E-2</v>
      </c>
      <c r="Z59" s="33"/>
      <c r="AA59" s="180"/>
      <c r="AB59" s="33">
        <f t="shared" si="44"/>
        <v>3.4958999999999989</v>
      </c>
      <c r="AC59" s="33">
        <f t="shared" si="44"/>
        <v>1.3258999999999999</v>
      </c>
      <c r="AD59" s="33">
        <f t="shared" si="44"/>
        <v>0.33000000000000007</v>
      </c>
      <c r="AE59" s="33">
        <f t="shared" si="44"/>
        <v>-0.11650000000000027</v>
      </c>
      <c r="AF59" s="33">
        <f t="shared" si="44"/>
        <v>5.1478999999999999</v>
      </c>
      <c r="AG59" s="33">
        <f t="shared" si="44"/>
        <v>-4.6445999999999987</v>
      </c>
      <c r="AH59" s="33">
        <f t="shared" si="44"/>
        <v>4.6284000000000001</v>
      </c>
      <c r="AI59" s="33">
        <f t="shared" si="44"/>
        <v>-4.0182000000000002</v>
      </c>
      <c r="AJ59" s="180">
        <f t="shared" si="44"/>
        <v>-0.13269999999999982</v>
      </c>
    </row>
    <row r="60" spans="1:93" ht="15.75" thickBot="1" x14ac:dyDescent="0.3">
      <c r="A60" s="147" t="s">
        <v>67</v>
      </c>
      <c r="B60" s="241"/>
      <c r="C60" s="33"/>
      <c r="D60" s="33"/>
      <c r="E60" s="33"/>
      <c r="F60" s="33"/>
      <c r="G60" s="33"/>
      <c r="H60" s="167"/>
      <c r="I60" s="33"/>
      <c r="J60" s="19">
        <v>30.0229</v>
      </c>
      <c r="K60" s="19">
        <v>7.9016999999999999</v>
      </c>
      <c r="L60" s="19">
        <v>10.9537</v>
      </c>
      <c r="M60" s="19">
        <v>12.4076</v>
      </c>
      <c r="N60" s="141">
        <v>18.390999999999998</v>
      </c>
      <c r="O60" s="19">
        <v>66.762600000000006</v>
      </c>
      <c r="P60" s="19">
        <v>30.238</v>
      </c>
      <c r="Q60" s="167"/>
      <c r="R60" s="184"/>
      <c r="V60" s="54">
        <f t="shared" ref="V60:AJ60" si="45">V39-V16</f>
        <v>1.3562000000000003</v>
      </c>
      <c r="W60" s="33">
        <f t="shared" si="45"/>
        <v>0.89580000000000037</v>
      </c>
      <c r="X60" s="33">
        <f t="shared" si="45"/>
        <v>0.93070000000000008</v>
      </c>
      <c r="Y60" s="33">
        <f t="shared" si="45"/>
        <v>0.61519999999999997</v>
      </c>
      <c r="Z60" s="33"/>
      <c r="AA60" s="180"/>
      <c r="AB60" s="33">
        <f t="shared" si="45"/>
        <v>6.4027000000000029</v>
      </c>
      <c r="AC60" s="33">
        <f t="shared" si="45"/>
        <v>-7.1584000000000003</v>
      </c>
      <c r="AD60" s="33">
        <f t="shared" si="45"/>
        <v>0.38520000000000021</v>
      </c>
      <c r="AE60" s="33">
        <f t="shared" si="45"/>
        <v>0.60420000000000051</v>
      </c>
      <c r="AF60" s="33">
        <f t="shared" si="45"/>
        <v>5.7548999999999992</v>
      </c>
      <c r="AG60" s="33">
        <f t="shared" si="45"/>
        <v>2.2131000000000007</v>
      </c>
      <c r="AH60" s="33">
        <f t="shared" si="45"/>
        <v>6.1400999999999994</v>
      </c>
      <c r="AI60" s="33">
        <f t="shared" si="45"/>
        <v>1.18999999999998E-2</v>
      </c>
      <c r="AJ60" s="180">
        <f t="shared" si="45"/>
        <v>9.3069000000000006</v>
      </c>
      <c r="AO60" s="31" t="s">
        <v>49</v>
      </c>
      <c r="AP60" s="31" t="s">
        <v>50</v>
      </c>
      <c r="AQ60" s="31" t="s">
        <v>51</v>
      </c>
      <c r="AR60" s="31" t="s">
        <v>52</v>
      </c>
      <c r="AS60" s="31" t="s">
        <v>53</v>
      </c>
      <c r="AT60" s="32" t="s">
        <v>54</v>
      </c>
      <c r="AU60" s="31" t="s">
        <v>57</v>
      </c>
      <c r="AV60" s="31" t="s">
        <v>58</v>
      </c>
      <c r="AW60" s="31" t="s">
        <v>59</v>
      </c>
      <c r="AX60" s="31" t="s">
        <v>60</v>
      </c>
      <c r="AY60" s="31" t="s">
        <v>61</v>
      </c>
      <c r="AZ60" s="31" t="s">
        <v>62</v>
      </c>
      <c r="BA60" s="31" t="s">
        <v>63</v>
      </c>
      <c r="BB60" s="31" t="s">
        <v>64</v>
      </c>
      <c r="BC60" s="32" t="s">
        <v>65</v>
      </c>
      <c r="BH60" s="31" t="s">
        <v>49</v>
      </c>
      <c r="BI60" s="31" t="s">
        <v>50</v>
      </c>
      <c r="BJ60" s="31" t="s">
        <v>51</v>
      </c>
      <c r="BK60" s="31" t="s">
        <v>52</v>
      </c>
      <c r="BL60" s="31" t="s">
        <v>53</v>
      </c>
      <c r="BM60" s="32" t="s">
        <v>54</v>
      </c>
      <c r="BN60" s="31" t="s">
        <v>57</v>
      </c>
      <c r="BO60" s="31" t="s">
        <v>58</v>
      </c>
      <c r="BP60" s="31" t="s">
        <v>59</v>
      </c>
      <c r="BQ60" s="31" t="s">
        <v>60</v>
      </c>
      <c r="BR60" s="31" t="s">
        <v>61</v>
      </c>
      <c r="BS60" s="31" t="s">
        <v>62</v>
      </c>
      <c r="BT60" s="31" t="s">
        <v>63</v>
      </c>
      <c r="BU60" s="31" t="s">
        <v>64</v>
      </c>
      <c r="BV60" s="32" t="s">
        <v>65</v>
      </c>
    </row>
    <row r="61" spans="1:93" ht="16.5" thickTop="1" thickBot="1" x14ac:dyDescent="0.3">
      <c r="A61" s="148" t="s">
        <v>68</v>
      </c>
      <c r="B61" s="242"/>
      <c r="C61" s="6">
        <f>(C59-C57)/C57*100</f>
        <v>12.633432375921661</v>
      </c>
      <c r="D61" s="6">
        <f t="shared" ref="D61:Q61" si="46">(D59-D57)/D57*100</f>
        <v>0.97674580277381184</v>
      </c>
      <c r="E61" s="6">
        <f t="shared" si="46"/>
        <v>40.239555111934983</v>
      </c>
      <c r="F61" s="6">
        <f t="shared" si="46"/>
        <v>62.45671794289607</v>
      </c>
      <c r="G61" s="6"/>
      <c r="H61" s="168"/>
      <c r="I61" s="6">
        <f t="shared" si="46"/>
        <v>4.6184053116936346</v>
      </c>
      <c r="J61" s="6">
        <f t="shared" si="46"/>
        <v>-10.261886028998529</v>
      </c>
      <c r="K61" s="6">
        <f t="shared" si="46"/>
        <v>-19.758379476141709</v>
      </c>
      <c r="L61" s="6">
        <f t="shared" si="46"/>
        <v>-4.312249895478697</v>
      </c>
      <c r="M61" s="6">
        <f t="shared" si="46"/>
        <v>53.91628853738181</v>
      </c>
      <c r="N61" s="142">
        <f t="shared" si="46"/>
        <v>-7.2040293577348677</v>
      </c>
      <c r="O61" s="6">
        <f t="shared" si="46"/>
        <v>121.10065999191846</v>
      </c>
      <c r="P61" s="6">
        <f t="shared" si="46"/>
        <v>2.4540652273771171</v>
      </c>
      <c r="Q61" s="168">
        <f t="shared" si="46"/>
        <v>40.239555111934969</v>
      </c>
      <c r="R61" s="184"/>
      <c r="V61" s="54">
        <f t="shared" ref="V61:AJ61" si="47">V40-V17</f>
        <v>1.1860999999999997</v>
      </c>
      <c r="W61" s="33">
        <f t="shared" si="47"/>
        <v>0.65779999999999994</v>
      </c>
      <c r="X61" s="33">
        <f t="shared" si="47"/>
        <v>-9.3099999999999739E-2</v>
      </c>
      <c r="Y61" s="33">
        <f t="shared" si="47"/>
        <v>4.0999999999999925E-2</v>
      </c>
      <c r="Z61" s="33"/>
      <c r="AA61" s="180"/>
      <c r="AB61" s="33">
        <f t="shared" si="47"/>
        <v>5.5396999999999963</v>
      </c>
      <c r="AC61" s="33">
        <f t="shared" si="47"/>
        <v>-6.3211999999999993</v>
      </c>
      <c r="AD61" s="33"/>
      <c r="AE61" s="33">
        <f t="shared" si="47"/>
        <v>0.24789999999999957</v>
      </c>
      <c r="AF61" s="33">
        <f t="shared" si="47"/>
        <v>5.5772999999999993</v>
      </c>
      <c r="AG61" s="33">
        <f t="shared" si="47"/>
        <v>0.75259999999999749</v>
      </c>
      <c r="AH61" s="33">
        <f t="shared" si="47"/>
        <v>3.1122999999999994</v>
      </c>
      <c r="AI61" s="33">
        <f t="shared" si="47"/>
        <v>-2.7026000000000003</v>
      </c>
      <c r="AJ61" s="180">
        <f t="shared" si="47"/>
        <v>-0.93040000000000234</v>
      </c>
    </row>
    <row r="62" spans="1:93" ht="17.25" customHeight="1" x14ac:dyDescent="0.25">
      <c r="A62" s="49" t="s">
        <v>207</v>
      </c>
      <c r="B62" s="243" t="s">
        <v>232</v>
      </c>
      <c r="C62" s="101">
        <v>4.9168000000000003</v>
      </c>
      <c r="D62" s="19">
        <v>2.7549999999999999</v>
      </c>
      <c r="E62" s="19">
        <v>3.2608999999999999</v>
      </c>
      <c r="F62" s="19">
        <v>2.8439999999999999</v>
      </c>
      <c r="G62" s="170"/>
      <c r="H62" s="37">
        <v>12.786099999999999</v>
      </c>
      <c r="I62" s="19">
        <v>65.833500000000001</v>
      </c>
      <c r="J62" s="29"/>
      <c r="K62" s="19">
        <v>7.6342999999999996</v>
      </c>
      <c r="L62" s="19">
        <v>5.3465999999999996</v>
      </c>
      <c r="M62" s="19">
        <v>5.6185999999999998</v>
      </c>
      <c r="N62" s="141">
        <v>8.9507999999999992</v>
      </c>
      <c r="O62" s="19">
        <v>14.101000000000001</v>
      </c>
      <c r="P62" s="19">
        <v>14.338800000000001</v>
      </c>
      <c r="Q62" s="37">
        <v>32.609299999999998</v>
      </c>
      <c r="R62" s="184"/>
      <c r="V62" s="54">
        <f t="shared" ref="V62:AJ62" si="48">V41-V18</f>
        <v>0.36620000000000008</v>
      </c>
      <c r="W62" s="33">
        <f t="shared" si="48"/>
        <v>-3.3199999999999896E-2</v>
      </c>
      <c r="X62" s="33">
        <f t="shared" si="48"/>
        <v>0.52550000000000008</v>
      </c>
      <c r="Y62" s="33">
        <f t="shared" si="48"/>
        <v>0.48899999999999988</v>
      </c>
      <c r="Z62" s="33"/>
      <c r="AA62" s="180"/>
      <c r="AB62" s="33">
        <f t="shared" si="48"/>
        <v>-4.0867999999999967</v>
      </c>
      <c r="AC62" s="33">
        <f t="shared" si="48"/>
        <v>-7.7490999999999994</v>
      </c>
      <c r="AD62" s="33">
        <f t="shared" si="48"/>
        <v>-1.3666</v>
      </c>
      <c r="AE62" s="33">
        <f t="shared" si="48"/>
        <v>-2.7499999999999858E-2</v>
      </c>
      <c r="AF62" s="33">
        <f t="shared" si="48"/>
        <v>6.3003999999999998</v>
      </c>
      <c r="AG62" s="33">
        <f t="shared" si="48"/>
        <v>-5.2377999999999982</v>
      </c>
      <c r="AH62" s="33">
        <f t="shared" si="48"/>
        <v>9.3826000000000018</v>
      </c>
      <c r="AI62" s="33">
        <f t="shared" si="48"/>
        <v>-4.4919000000000002</v>
      </c>
      <c r="AJ62" s="180">
        <f t="shared" si="48"/>
        <v>5.2558000000000007</v>
      </c>
    </row>
    <row r="63" spans="1:93" ht="15.75" customHeight="1" x14ac:dyDescent="0.25">
      <c r="A63" s="147" t="s">
        <v>66</v>
      </c>
      <c r="B63" s="243"/>
      <c r="C63" s="54"/>
      <c r="D63" s="33"/>
      <c r="E63" s="33"/>
      <c r="F63" s="33"/>
      <c r="G63" s="33"/>
      <c r="H63" s="167"/>
      <c r="I63" s="33"/>
      <c r="J63" s="19"/>
      <c r="K63" s="19">
        <v>11.596399999999999</v>
      </c>
      <c r="L63" s="19">
        <v>8.1213999999999995</v>
      </c>
      <c r="M63" s="19">
        <v>8.5345999999999993</v>
      </c>
      <c r="N63" s="141">
        <v>13.5961</v>
      </c>
      <c r="O63" s="19">
        <v>43.242400000000004</v>
      </c>
      <c r="P63" s="19">
        <v>43.971499999999999</v>
      </c>
      <c r="Q63" s="167"/>
      <c r="R63" s="184"/>
      <c r="V63" s="54">
        <f t="shared" ref="V63:AJ63" si="49">V42-V19</f>
        <v>1.1741999999999999</v>
      </c>
      <c r="W63" s="33">
        <f t="shared" si="49"/>
        <v>0.76110000000000033</v>
      </c>
      <c r="X63" s="33">
        <f t="shared" si="49"/>
        <v>0.48640000000000017</v>
      </c>
      <c r="Y63" s="33">
        <f t="shared" si="49"/>
        <v>0.72359999999999991</v>
      </c>
      <c r="Z63" s="33"/>
      <c r="AA63" s="180"/>
      <c r="AB63" s="33">
        <f t="shared" si="49"/>
        <v>7.3450999999999951</v>
      </c>
      <c r="AC63" s="33">
        <f t="shared" si="49"/>
        <v>-4.3971999999999998</v>
      </c>
      <c r="AD63" s="33">
        <f t="shared" si="49"/>
        <v>0.66420000000000012</v>
      </c>
      <c r="AE63" s="33">
        <f t="shared" si="49"/>
        <v>1.4498999999999995</v>
      </c>
      <c r="AF63" s="33">
        <f t="shared" si="49"/>
        <v>4.6084000000000005</v>
      </c>
      <c r="AG63" s="33">
        <f t="shared" si="49"/>
        <v>0.88860000000000028</v>
      </c>
      <c r="AH63" s="33">
        <f t="shared" si="49"/>
        <v>5.6859999999999999</v>
      </c>
      <c r="AI63" s="33">
        <f t="shared" si="49"/>
        <v>1.5499999999999998</v>
      </c>
      <c r="AJ63" s="180">
        <f t="shared" si="49"/>
        <v>4.8647999999999989</v>
      </c>
    </row>
    <row r="64" spans="1:93" ht="15" customHeight="1" x14ac:dyDescent="0.25">
      <c r="A64" s="35" t="s">
        <v>208</v>
      </c>
      <c r="B64" s="243"/>
      <c r="C64" s="63">
        <v>3.3532999999999999</v>
      </c>
      <c r="D64" s="19">
        <v>3.1981999999999999</v>
      </c>
      <c r="E64" s="19">
        <v>3.8136000000000001</v>
      </c>
      <c r="F64" s="19">
        <v>3.2454000000000001</v>
      </c>
      <c r="G64" s="19">
        <v>4.6246</v>
      </c>
      <c r="H64" s="37">
        <v>14.8994</v>
      </c>
      <c r="I64" s="19">
        <v>62.567599999999999</v>
      </c>
      <c r="J64" s="19">
        <v>29.034400000000002</v>
      </c>
      <c r="K64" s="19">
        <v>7.5907999999999998</v>
      </c>
      <c r="L64" s="19">
        <v>6.8484999999999996</v>
      </c>
      <c r="M64" s="19">
        <v>9.4502000000000006</v>
      </c>
      <c r="N64" s="141">
        <v>8.093</v>
      </c>
      <c r="O64" s="19">
        <v>22.5867</v>
      </c>
      <c r="P64" s="19">
        <v>9.8671000000000006</v>
      </c>
      <c r="Q64" s="37">
        <v>38.1357</v>
      </c>
      <c r="R64" s="184"/>
      <c r="V64" s="54">
        <f t="shared" ref="V64:AJ64" si="50">V43-V20</f>
        <v>0.1780999999999997</v>
      </c>
      <c r="W64" s="33">
        <f t="shared" si="50"/>
        <v>-0.15870000000000006</v>
      </c>
      <c r="X64" s="33">
        <f t="shared" si="50"/>
        <v>0.21209999999999996</v>
      </c>
      <c r="Y64" s="33">
        <f t="shared" si="50"/>
        <v>0.19130000000000003</v>
      </c>
      <c r="Z64" s="33"/>
      <c r="AA64" s="180"/>
      <c r="AB64" s="33">
        <f t="shared" si="50"/>
        <v>1.8671999999999969</v>
      </c>
      <c r="AC64" s="33">
        <f t="shared" si="50"/>
        <v>8.5899999999998755E-2</v>
      </c>
      <c r="AD64" s="33">
        <f t="shared" si="50"/>
        <v>0.2083999999999997</v>
      </c>
      <c r="AE64" s="33">
        <f t="shared" si="50"/>
        <v>-0.60199999999999987</v>
      </c>
      <c r="AF64" s="33">
        <f t="shared" si="50"/>
        <v>-0.38789999999999925</v>
      </c>
      <c r="AG64" s="33">
        <f t="shared" si="50"/>
        <v>-0.8057000000000003</v>
      </c>
      <c r="AH64" s="33">
        <f t="shared" si="50"/>
        <v>2.9108999999999998</v>
      </c>
      <c r="AI64" s="33">
        <f t="shared" si="50"/>
        <v>-0.99720000000000031</v>
      </c>
      <c r="AJ64" s="180">
        <f t="shared" si="50"/>
        <v>2.1209999999999987</v>
      </c>
    </row>
    <row r="65" spans="1:62" ht="16.5" customHeight="1" x14ac:dyDescent="0.25">
      <c r="A65" s="147" t="s">
        <v>67</v>
      </c>
      <c r="B65" s="243"/>
      <c r="C65" s="54"/>
      <c r="D65" s="33"/>
      <c r="E65" s="33"/>
      <c r="F65" s="33"/>
      <c r="G65" s="33"/>
      <c r="H65" s="167"/>
      <c r="I65" s="33"/>
      <c r="J65" s="19">
        <v>46.404800000000002</v>
      </c>
      <c r="K65" s="19">
        <v>12.132099999999999</v>
      </c>
      <c r="L65" s="19">
        <v>10.9457</v>
      </c>
      <c r="M65" s="19">
        <v>15.103999999999999</v>
      </c>
      <c r="N65" s="141">
        <v>12.934900000000001</v>
      </c>
      <c r="O65" s="19">
        <v>59.226999999999997</v>
      </c>
      <c r="P65" s="19">
        <v>25.8736</v>
      </c>
      <c r="Q65" s="167"/>
      <c r="R65" s="184"/>
      <c r="V65" s="54">
        <f t="shared" ref="V65:AJ65" si="51">V44-V21</f>
        <v>0.19530000000000047</v>
      </c>
      <c r="W65" s="33">
        <f t="shared" si="51"/>
        <v>-1.9000000000000128E-3</v>
      </c>
      <c r="X65" s="33">
        <f t="shared" si="51"/>
        <v>0.17559999999999998</v>
      </c>
      <c r="Y65" s="33">
        <f t="shared" si="51"/>
        <v>0.13009999999999988</v>
      </c>
      <c r="Z65" s="33"/>
      <c r="AA65" s="180"/>
      <c r="AB65" s="33">
        <f t="shared" si="51"/>
        <v>1.147199999999998</v>
      </c>
      <c r="AC65" s="33">
        <f t="shared" si="51"/>
        <v>-0.80589999999999939</v>
      </c>
      <c r="AD65" s="33">
        <f t="shared" si="51"/>
        <v>-0.19000000000000017</v>
      </c>
      <c r="AE65" s="33">
        <f t="shared" si="51"/>
        <v>-0.25259999999999994</v>
      </c>
      <c r="AF65" s="33">
        <f t="shared" si="51"/>
        <v>1.1027000000000005</v>
      </c>
      <c r="AG65" s="33">
        <f t="shared" si="51"/>
        <v>-0.67970000000000041</v>
      </c>
      <c r="AH65" s="33">
        <f t="shared" si="51"/>
        <v>3.9607999999999999</v>
      </c>
      <c r="AI65" s="33"/>
      <c r="AJ65" s="180">
        <f t="shared" si="51"/>
        <v>1.7557999999999998</v>
      </c>
    </row>
    <row r="66" spans="1:62" ht="21" customHeight="1" thickBot="1" x14ac:dyDescent="0.3">
      <c r="A66" s="148" t="s">
        <v>68</v>
      </c>
      <c r="B66" s="243"/>
      <c r="C66" s="56">
        <f>(C64-C62)/C62*100</f>
        <v>-31.799137650504399</v>
      </c>
      <c r="D66" s="6">
        <f t="shared" ref="D66:Q66" si="52">(D64-D62)/D62*100</f>
        <v>16.08711433756806</v>
      </c>
      <c r="E66" s="6">
        <f t="shared" si="52"/>
        <v>16.949308473120926</v>
      </c>
      <c r="F66" s="6">
        <f t="shared" si="52"/>
        <v>14.113924050632921</v>
      </c>
      <c r="G66" s="6"/>
      <c r="H66" s="168"/>
      <c r="I66" s="6">
        <f t="shared" si="52"/>
        <v>-4.960848200384306</v>
      </c>
      <c r="J66" s="6"/>
      <c r="K66" s="6">
        <f t="shared" si="52"/>
        <v>-0.56979683795501712</v>
      </c>
      <c r="L66" s="6">
        <f t="shared" si="52"/>
        <v>28.090749261212739</v>
      </c>
      <c r="M66" s="6">
        <f t="shared" si="52"/>
        <v>68.194924002420549</v>
      </c>
      <c r="N66" s="142">
        <f t="shared" si="52"/>
        <v>-9.5835009161192222</v>
      </c>
      <c r="O66" s="6">
        <f t="shared" si="52"/>
        <v>60.17800156017303</v>
      </c>
      <c r="P66" s="6">
        <f t="shared" si="52"/>
        <v>-31.186012776522443</v>
      </c>
      <c r="Q66" s="168">
        <f t="shared" si="52"/>
        <v>16.947312576473593</v>
      </c>
      <c r="R66" s="184"/>
      <c r="V66" s="56">
        <f t="shared" ref="V66:AJ66" si="53">V45-V22</f>
        <v>0.23140000000000027</v>
      </c>
      <c r="W66" s="182">
        <f t="shared" si="53"/>
        <v>-0.16930000000000023</v>
      </c>
      <c r="X66" s="182">
        <f t="shared" si="53"/>
        <v>0.29109999999999991</v>
      </c>
      <c r="Y66" s="182">
        <f t="shared" si="53"/>
        <v>0.33750000000000013</v>
      </c>
      <c r="Z66" s="182"/>
      <c r="AA66" s="181"/>
      <c r="AB66" s="182">
        <f t="shared" si="53"/>
        <v>5.7084000000000046</v>
      </c>
      <c r="AC66" s="182">
        <f t="shared" si="53"/>
        <v>3.3945999999999996</v>
      </c>
      <c r="AD66" s="182">
        <f t="shared" si="53"/>
        <v>-0.32589999999999986</v>
      </c>
      <c r="AE66" s="182">
        <f t="shared" si="53"/>
        <v>-0.53790000000000004</v>
      </c>
      <c r="AF66" s="182">
        <f t="shared" si="53"/>
        <v>2.4972000000000003</v>
      </c>
      <c r="AG66" s="182">
        <f t="shared" si="53"/>
        <v>-3.3267000000000007</v>
      </c>
      <c r="AH66" s="182">
        <f t="shared" si="53"/>
        <v>7.1821000000000002</v>
      </c>
      <c r="AI66" s="182">
        <f t="shared" si="53"/>
        <v>-3.8073999999999995</v>
      </c>
      <c r="AJ66" s="181">
        <f t="shared" si="53"/>
        <v>2.9106999999999985</v>
      </c>
      <c r="BH66" s="2"/>
      <c r="BI66" s="2"/>
      <c r="BJ66" s="2"/>
    </row>
    <row r="67" spans="1:62" ht="14.25" customHeight="1" x14ac:dyDescent="0.25">
      <c r="A67" s="49" t="s">
        <v>209</v>
      </c>
      <c r="B67" s="244"/>
      <c r="C67" s="63">
        <v>5.0618999999999996</v>
      </c>
      <c r="D67" s="19">
        <v>4.6399999999999997</v>
      </c>
      <c r="E67" s="19">
        <v>1.4797</v>
      </c>
      <c r="F67" s="19">
        <v>1.1457999999999999</v>
      </c>
      <c r="G67" s="19">
        <v>8.3351000000000006</v>
      </c>
      <c r="H67" s="37">
        <v>22.5626</v>
      </c>
      <c r="I67" s="19">
        <v>62.0535</v>
      </c>
      <c r="J67" s="19">
        <v>11.434900000000001</v>
      </c>
      <c r="K67" s="19">
        <v>10.23</v>
      </c>
      <c r="L67" s="19">
        <v>8.6690000000000005</v>
      </c>
      <c r="M67" s="19">
        <v>9.1931999999999992</v>
      </c>
      <c r="N67" s="141">
        <v>18.307400000000001</v>
      </c>
      <c r="O67" s="19">
        <v>8.2317</v>
      </c>
      <c r="P67" s="19">
        <v>3.2263999999999999</v>
      </c>
      <c r="Q67" s="37">
        <v>14.7967</v>
      </c>
      <c r="R67" s="184"/>
      <c r="U67" t="s">
        <v>242</v>
      </c>
      <c r="V67">
        <f>AVERAGE(V48:V66)</f>
        <v>0.89417058823529416</v>
      </c>
      <c r="W67">
        <f t="shared" ref="W67:AJ67" si="54">AVERAGE(W48:W66)</f>
        <v>0.52502941176470586</v>
      </c>
      <c r="X67">
        <f t="shared" si="54"/>
        <v>0.83877647058823523</v>
      </c>
      <c r="Y67">
        <f t="shared" si="54"/>
        <v>0.82491176470588246</v>
      </c>
      <c r="AA67" s="180"/>
      <c r="AB67">
        <f t="shared" si="54"/>
        <v>7.9982000000000024</v>
      </c>
      <c r="AC67">
        <f t="shared" si="54"/>
        <v>-1.1157999999999995</v>
      </c>
      <c r="AD67">
        <f t="shared" si="54"/>
        <v>-0.27916250000000004</v>
      </c>
      <c r="AE67">
        <f t="shared" si="54"/>
        <v>0.19064117647058809</v>
      </c>
      <c r="AF67">
        <f t="shared" si="54"/>
        <v>6.4122352941176466</v>
      </c>
      <c r="AG67">
        <f t="shared" si="54"/>
        <v>-1.0899823529411763</v>
      </c>
      <c r="AH67">
        <f t="shared" si="54"/>
        <v>9.5552294117647047</v>
      </c>
      <c r="AI67">
        <f t="shared" si="54"/>
        <v>-1.2215375000000002</v>
      </c>
      <c r="AJ67">
        <f t="shared" si="54"/>
        <v>8.3878000000000004</v>
      </c>
      <c r="BH67" s="19"/>
      <c r="BI67" s="19"/>
      <c r="BJ67" s="19"/>
    </row>
    <row r="68" spans="1:62" x14ac:dyDescent="0.25">
      <c r="A68" s="147" t="s">
        <v>66</v>
      </c>
      <c r="B68" s="241"/>
      <c r="C68" s="33"/>
      <c r="D68" s="33"/>
      <c r="E68" s="33"/>
      <c r="F68" s="33"/>
      <c r="G68" s="33"/>
      <c r="H68" s="167"/>
      <c r="I68" s="33"/>
      <c r="J68" s="19">
        <v>18.427399999999999</v>
      </c>
      <c r="K68" s="19">
        <v>16.485700000000001</v>
      </c>
      <c r="L68" s="19">
        <v>13.9701</v>
      </c>
      <c r="M68" s="19">
        <v>14.8149</v>
      </c>
      <c r="N68" s="141">
        <v>29.502700000000001</v>
      </c>
      <c r="O68" s="19">
        <v>55.632100000000001</v>
      </c>
      <c r="P68" s="19">
        <v>21.805199999999999</v>
      </c>
      <c r="Q68" s="167"/>
      <c r="R68" s="184"/>
      <c r="U68" t="s">
        <v>186</v>
      </c>
      <c r="V68">
        <f>_xlfn.STDEV.S(V48:V66)</f>
        <v>1.0944954269917635</v>
      </c>
      <c r="W68">
        <f t="shared" ref="W68:AJ68" si="55">_xlfn.STDEV.S(W48:W66)</f>
        <v>0.63828988982740631</v>
      </c>
      <c r="X68">
        <f t="shared" si="55"/>
        <v>0.77832571550204122</v>
      </c>
      <c r="Y68">
        <f t="shared" si="55"/>
        <v>0.72708290610695891</v>
      </c>
      <c r="AB68">
        <f t="shared" si="55"/>
        <v>8.9905761316363879</v>
      </c>
      <c r="AC68">
        <f t="shared" si="55"/>
        <v>3.4461215035650343</v>
      </c>
      <c r="AD68">
        <f t="shared" si="55"/>
        <v>1.0315102428801504</v>
      </c>
      <c r="AE68">
        <f t="shared" si="55"/>
        <v>0.90120173453202435</v>
      </c>
      <c r="AF68">
        <f t="shared" si="55"/>
        <v>5.9644700708593117</v>
      </c>
      <c r="AG68">
        <f t="shared" si="55"/>
        <v>2.056777113664511</v>
      </c>
      <c r="AH68">
        <f t="shared" si="55"/>
        <v>6.5210749701223252</v>
      </c>
      <c r="AI68">
        <f t="shared" si="55"/>
        <v>2.4026324396031393</v>
      </c>
      <c r="AJ68">
        <f t="shared" si="55"/>
        <v>7.7832379873353501</v>
      </c>
      <c r="BH68" s="19"/>
      <c r="BI68" s="19"/>
      <c r="BJ68" s="19"/>
    </row>
    <row r="69" spans="1:62" x14ac:dyDescent="0.25">
      <c r="A69" s="35" t="s">
        <v>210</v>
      </c>
      <c r="B69" s="241"/>
      <c r="C69" s="19">
        <v>6.3949999999999996</v>
      </c>
      <c r="D69" s="19">
        <v>4.9390000000000001</v>
      </c>
      <c r="E69" s="19">
        <v>1.7423</v>
      </c>
      <c r="F69" s="19">
        <v>1.5384</v>
      </c>
      <c r="G69" s="19">
        <v>22.767600000000002</v>
      </c>
      <c r="H69" s="37">
        <v>11.7028</v>
      </c>
      <c r="I69" s="19">
        <v>76.644999999999996</v>
      </c>
      <c r="J69" s="19">
        <v>12.6953</v>
      </c>
      <c r="K69" s="19">
        <v>9.9922000000000004</v>
      </c>
      <c r="L69" s="19">
        <v>8.6725999999999992</v>
      </c>
      <c r="M69" s="19">
        <v>12.434799999999999</v>
      </c>
      <c r="N69" s="141">
        <v>18.290299999999998</v>
      </c>
      <c r="O69" s="19">
        <v>13.4282</v>
      </c>
      <c r="P69" s="19">
        <v>1.9559</v>
      </c>
      <c r="Q69" s="37">
        <v>17.422999999999998</v>
      </c>
      <c r="R69" s="184"/>
    </row>
    <row r="70" spans="1:62" x14ac:dyDescent="0.25">
      <c r="A70" s="147" t="s">
        <v>67</v>
      </c>
      <c r="B70" s="241"/>
      <c r="C70" s="33"/>
      <c r="D70" s="33"/>
      <c r="E70" s="33"/>
      <c r="F70" s="33"/>
      <c r="G70" s="33"/>
      <c r="H70" s="167"/>
      <c r="I70" s="33"/>
      <c r="J70" s="19">
        <v>16.563800000000001</v>
      </c>
      <c r="K70" s="19">
        <v>13.037000000000001</v>
      </c>
      <c r="L70" s="19">
        <v>11.315300000000001</v>
      </c>
      <c r="M70" s="19">
        <v>16.2239</v>
      </c>
      <c r="N70" s="141">
        <v>23.863600000000002</v>
      </c>
      <c r="O70" s="19">
        <v>77.071399999999997</v>
      </c>
      <c r="P70" s="19">
        <v>11.2258</v>
      </c>
      <c r="Q70" s="167"/>
      <c r="R70" s="184"/>
    </row>
    <row r="71" spans="1:62" ht="16.5" thickBot="1" x14ac:dyDescent="0.3">
      <c r="A71" s="148" t="s">
        <v>68</v>
      </c>
      <c r="B71" s="242"/>
      <c r="C71" s="6">
        <f>(C69-C67)/C67*100</f>
        <v>26.335960805231238</v>
      </c>
      <c r="D71" s="6">
        <f t="shared" ref="D71:Q71" si="56">(D69-D67)/D67*100</f>
        <v>6.443965517241387</v>
      </c>
      <c r="E71" s="6">
        <f t="shared" si="56"/>
        <v>17.746840575792387</v>
      </c>
      <c r="F71" s="6">
        <f t="shared" si="56"/>
        <v>34.264269506021996</v>
      </c>
      <c r="G71" s="6"/>
      <c r="H71" s="168"/>
      <c r="I71" s="6">
        <f t="shared" si="56"/>
        <v>23.514386779150243</v>
      </c>
      <c r="J71" s="6">
        <f t="shared" si="56"/>
        <v>11.022396348022271</v>
      </c>
      <c r="K71" s="6">
        <f t="shared" si="56"/>
        <v>-2.3245356793743892</v>
      </c>
      <c r="L71" s="6">
        <f t="shared" si="56"/>
        <v>4.1527281116607626E-2</v>
      </c>
      <c r="M71" s="6">
        <f t="shared" si="56"/>
        <v>35.260844972370883</v>
      </c>
      <c r="N71" s="142">
        <f t="shared" si="56"/>
        <v>-9.3404852682536996E-2</v>
      </c>
      <c r="O71" s="6">
        <f t="shared" si="56"/>
        <v>63.127907965547827</v>
      </c>
      <c r="P71" s="6">
        <f t="shared" si="56"/>
        <v>-39.378254401190183</v>
      </c>
      <c r="Q71" s="168">
        <f t="shared" si="56"/>
        <v>17.74922786837605</v>
      </c>
      <c r="R71" s="184"/>
      <c r="V71" s="231" t="s">
        <v>243</v>
      </c>
      <c r="W71" s="232"/>
      <c r="X71" s="232"/>
      <c r="Y71" s="232"/>
      <c r="Z71" s="232"/>
      <c r="AA71" s="232"/>
      <c r="AB71" s="232"/>
      <c r="AC71" s="232"/>
      <c r="AD71" s="232"/>
      <c r="AE71" s="232"/>
      <c r="AF71" s="232"/>
      <c r="AG71" s="232"/>
      <c r="AH71" s="232"/>
      <c r="AI71" s="232"/>
      <c r="AJ71" s="232"/>
    </row>
    <row r="72" spans="1:62" ht="33" customHeight="1" x14ac:dyDescent="0.25">
      <c r="A72" s="49" t="s">
        <v>211</v>
      </c>
      <c r="B72" s="240"/>
      <c r="C72" s="19">
        <v>3.0634000000000001</v>
      </c>
      <c r="D72" s="19">
        <v>2.4243999999999999</v>
      </c>
      <c r="E72" s="19">
        <v>1.6698999999999999</v>
      </c>
      <c r="F72" s="19">
        <v>1.4490000000000001</v>
      </c>
      <c r="G72" s="19">
        <v>20.858699999999999</v>
      </c>
      <c r="H72" s="37">
        <v>13.228400000000001</v>
      </c>
      <c r="I72" s="19">
        <v>38.618400000000001</v>
      </c>
      <c r="J72" s="19">
        <v>7.9844999999999997</v>
      </c>
      <c r="K72" s="19">
        <v>1.5347</v>
      </c>
      <c r="L72" s="19">
        <v>3.1419000000000001</v>
      </c>
      <c r="M72" s="19">
        <v>2.3534000000000002</v>
      </c>
      <c r="N72" s="141">
        <v>17.214099999999998</v>
      </c>
      <c r="O72" s="19">
        <v>3.0034000000000001</v>
      </c>
      <c r="P72" s="19">
        <v>11.4869</v>
      </c>
      <c r="Q72" s="37">
        <v>16.699400000000001</v>
      </c>
      <c r="R72" s="184"/>
      <c r="U72" s="44" t="s">
        <v>244</v>
      </c>
      <c r="V72" s="75">
        <f ca="1">_xlfn.T.TEST(V48:V66,AO46:AO56,2,3)</f>
        <v>1.9501724353539137E-2</v>
      </c>
      <c r="W72" s="183">
        <f ca="1">_xlfn.T.TEST(W48:W66,AP46:AP56,2,3)</f>
        <v>1.0256476119812464E-2</v>
      </c>
      <c r="X72" s="183">
        <f ca="1">_xlfn.T.TEST(X48:X66,AQ46:AQ56,2,3)</f>
        <v>1.3436557389389996E-2</v>
      </c>
      <c r="Y72" s="183">
        <f ca="1">_xlfn.T.TEST(Y48:Y66,AR46:AR56,2,3)</f>
        <v>2.440220238961361E-2</v>
      </c>
      <c r="Z72" s="183"/>
      <c r="AA72" s="179"/>
      <c r="AB72" s="192">
        <f t="shared" ref="AB72:AJ72" ca="1" si="57">_xlfn.T.TEST(AB48:AB66,AU46:AU56,2,3)</f>
        <v>2.3283723642427173E-2</v>
      </c>
      <c r="AC72" s="183">
        <f t="shared" ca="1" si="57"/>
        <v>0.27391520060814178</v>
      </c>
      <c r="AD72" s="183">
        <f t="shared" ca="1" si="57"/>
        <v>0.38752078233893772</v>
      </c>
      <c r="AE72" s="183">
        <f t="shared" ca="1" si="57"/>
        <v>6.3197305127442802E-2</v>
      </c>
      <c r="AF72" s="192">
        <f t="shared" ca="1" si="57"/>
        <v>1.2596118902364671E-2</v>
      </c>
      <c r="AG72" s="183">
        <f t="shared" ca="1" si="57"/>
        <v>7.9523225308357468E-2</v>
      </c>
      <c r="AH72" s="192">
        <f t="shared" ca="1" si="57"/>
        <v>2.7849040925993503E-2</v>
      </c>
      <c r="AI72" s="183">
        <f t="shared" ca="1" si="57"/>
        <v>0.8230864699726842</v>
      </c>
      <c r="AJ72" s="191">
        <f t="shared" ca="1" si="57"/>
        <v>1.3436992948485674E-2</v>
      </c>
      <c r="BH72" s="2"/>
      <c r="BI72" s="2"/>
      <c r="BJ72" s="2"/>
    </row>
    <row r="73" spans="1:62" ht="31.5" customHeight="1" x14ac:dyDescent="0.25">
      <c r="A73" s="147" t="s">
        <v>66</v>
      </c>
      <c r="B73" s="241"/>
      <c r="C73" s="33"/>
      <c r="D73" s="33"/>
      <c r="E73" s="33"/>
      <c r="F73" s="33"/>
      <c r="G73" s="33"/>
      <c r="H73" s="167"/>
      <c r="I73" s="33"/>
      <c r="J73" s="19">
        <v>20.6753</v>
      </c>
      <c r="K73" s="19">
        <v>3.9740000000000002</v>
      </c>
      <c r="L73" s="19">
        <v>8.1356999999999999</v>
      </c>
      <c r="M73" s="19">
        <v>6.0941000000000001</v>
      </c>
      <c r="N73" s="141">
        <v>44.5749</v>
      </c>
      <c r="O73" s="19">
        <v>17.985199999999999</v>
      </c>
      <c r="P73" s="19">
        <v>68.786299999999997</v>
      </c>
      <c r="Q73" s="167"/>
      <c r="R73" s="184"/>
      <c r="U73" s="44" t="s">
        <v>245</v>
      </c>
      <c r="V73" s="54">
        <f>_xlfn.T.TEST(V48:V66,CA48:CA50,2,3)</f>
        <v>0.84551821394912174</v>
      </c>
      <c r="W73" s="33">
        <f t="shared" ref="W73:AJ73" si="58">_xlfn.T.TEST(W48:W66,CB48:CB50,2,3)</f>
        <v>0.76603880149997339</v>
      </c>
      <c r="X73" s="33">
        <f t="shared" si="58"/>
        <v>0.41399331895871699</v>
      </c>
      <c r="Y73" s="33">
        <f t="shared" si="58"/>
        <v>0.33937357121767231</v>
      </c>
      <c r="Z73" s="33"/>
      <c r="AA73" s="180"/>
      <c r="AB73" s="33">
        <f t="shared" si="58"/>
        <v>0.88951842271060044</v>
      </c>
      <c r="AC73" s="33">
        <f t="shared" si="58"/>
        <v>0.80748905185748576</v>
      </c>
      <c r="AD73" s="33">
        <f t="shared" si="58"/>
        <v>0.3265937915742701</v>
      </c>
      <c r="AE73" s="33">
        <f t="shared" si="58"/>
        <v>0.78116353021949569</v>
      </c>
      <c r="AF73" s="33">
        <f t="shared" si="58"/>
        <v>0.83331985883700233</v>
      </c>
      <c r="AG73" s="33">
        <f t="shared" si="58"/>
        <v>0.54073849272276975</v>
      </c>
      <c r="AH73" s="33">
        <f t="shared" si="58"/>
        <v>0.37841366297901768</v>
      </c>
      <c r="AI73" s="33">
        <f t="shared" si="58"/>
        <v>0.25385145463283992</v>
      </c>
      <c r="AJ73" s="180">
        <f t="shared" si="58"/>
        <v>0.4139940420497018</v>
      </c>
      <c r="BH73" s="19"/>
      <c r="BI73" s="19"/>
      <c r="BJ73" s="19"/>
    </row>
    <row r="74" spans="1:62" ht="34.5" customHeight="1" thickBot="1" x14ac:dyDescent="0.3">
      <c r="A74" s="35" t="s">
        <v>212</v>
      </c>
      <c r="B74" s="241"/>
      <c r="C74" s="19">
        <v>3.2804000000000002</v>
      </c>
      <c r="D74" s="19">
        <v>2.4961000000000002</v>
      </c>
      <c r="E74" s="19">
        <v>1.6567000000000001</v>
      </c>
      <c r="F74" s="19">
        <v>1.51</v>
      </c>
      <c r="G74" s="19">
        <v>23.9085</v>
      </c>
      <c r="H74" s="37">
        <v>8.8500999999999994</v>
      </c>
      <c r="I74" s="19">
        <v>42.1143</v>
      </c>
      <c r="J74" s="19">
        <v>9.3103999999999996</v>
      </c>
      <c r="K74" s="19">
        <v>1.8647</v>
      </c>
      <c r="L74" s="19">
        <v>3.0253999999999999</v>
      </c>
      <c r="M74" s="19">
        <v>7.5012999999999996</v>
      </c>
      <c r="N74" s="141">
        <v>12.5695</v>
      </c>
      <c r="O74" s="19">
        <v>7.6318000000000001</v>
      </c>
      <c r="P74" s="19">
        <v>7.4687000000000001</v>
      </c>
      <c r="Q74" s="37">
        <v>16.566700000000001</v>
      </c>
      <c r="R74" s="184"/>
      <c r="U74" s="44" t="s">
        <v>246</v>
      </c>
      <c r="V74" s="56">
        <f>_xlfn.T.TEST(V48:V66,BH48:BH55,2,3)</f>
        <v>0.78772344482763346</v>
      </c>
      <c r="W74" s="182">
        <f>_xlfn.T.TEST(W48:W66,BI48:BI55,2,3)</f>
        <v>0.4862940861839834</v>
      </c>
      <c r="X74" s="182">
        <f>_xlfn.T.TEST(X48:X66,BJ48:BJ55,2,3)</f>
        <v>0.67334365017243314</v>
      </c>
      <c r="Y74" s="182">
        <f>_xlfn.T.TEST(Y48:Y66,BK48:BK55,2,3)</f>
        <v>0.8518915762229774</v>
      </c>
      <c r="Z74" s="182"/>
      <c r="AA74" s="181"/>
      <c r="AB74" s="182">
        <f t="shared" ref="AB74:AJ74" si="59">_xlfn.T.TEST(AB48:AB66,BN48:BN55,2,3)</f>
        <v>0.84072797922156939</v>
      </c>
      <c r="AC74" s="182">
        <f t="shared" si="59"/>
        <v>0.54555058046637972</v>
      </c>
      <c r="AD74" s="182">
        <f t="shared" si="59"/>
        <v>0.47169738893710655</v>
      </c>
      <c r="AE74" s="182">
        <f t="shared" si="59"/>
        <v>2.8611237833322634E-2</v>
      </c>
      <c r="AF74" s="182">
        <f t="shared" si="59"/>
        <v>0.63249317310304398</v>
      </c>
      <c r="AG74" s="182">
        <f t="shared" si="59"/>
        <v>0.62227099134650021</v>
      </c>
      <c r="AH74" s="182">
        <f t="shared" si="59"/>
        <v>0.89839266682043561</v>
      </c>
      <c r="AI74" s="182">
        <f t="shared" si="59"/>
        <v>0.37998384315965772</v>
      </c>
      <c r="AJ74" s="181">
        <f t="shared" si="59"/>
        <v>0.67338700632996185</v>
      </c>
      <c r="BH74" s="19"/>
      <c r="BI74" s="19"/>
      <c r="BJ74" s="19"/>
    </row>
    <row r="75" spans="1:62" x14ac:dyDescent="0.25">
      <c r="A75" s="147" t="s">
        <v>67</v>
      </c>
      <c r="B75" s="241"/>
      <c r="C75" s="33"/>
      <c r="D75" s="33"/>
      <c r="E75" s="33"/>
      <c r="F75" s="33"/>
      <c r="G75" s="33"/>
      <c r="H75" s="167"/>
      <c r="I75" s="33"/>
      <c r="J75" s="19">
        <v>22.107399999999998</v>
      </c>
      <c r="K75" s="19">
        <v>4.4278000000000004</v>
      </c>
      <c r="L75" s="19">
        <v>7.1839000000000004</v>
      </c>
      <c r="M75" s="19">
        <v>17.811699999999998</v>
      </c>
      <c r="N75" s="141">
        <v>29.8462</v>
      </c>
      <c r="O75" s="19">
        <v>46.067500000000003</v>
      </c>
      <c r="P75" s="19">
        <v>45.0824</v>
      </c>
      <c r="Q75" s="167"/>
      <c r="R75" s="184"/>
    </row>
    <row r="76" spans="1:62" ht="15.75" thickBot="1" x14ac:dyDescent="0.3">
      <c r="A76" s="148" t="s">
        <v>68</v>
      </c>
      <c r="B76" s="242"/>
      <c r="C76" s="6">
        <f>(C74-C72)/C72*100</f>
        <v>7.0836325651237209</v>
      </c>
      <c r="D76" s="6">
        <f t="shared" ref="D76:Q76" si="60">(D74-D72)/D72*100</f>
        <v>2.9574327668701668</v>
      </c>
      <c r="E76" s="6">
        <f t="shared" si="60"/>
        <v>-0.79046649499969335</v>
      </c>
      <c r="F76" s="6">
        <f t="shared" si="60"/>
        <v>4.2097998619737709</v>
      </c>
      <c r="G76" s="6"/>
      <c r="H76" s="168"/>
      <c r="I76" s="6">
        <f t="shared" si="60"/>
        <v>9.0524206077931719</v>
      </c>
      <c r="J76" s="6">
        <f t="shared" si="60"/>
        <v>16.605923977706805</v>
      </c>
      <c r="K76" s="6">
        <f t="shared" si="60"/>
        <v>21.502573792923705</v>
      </c>
      <c r="L76" s="6">
        <f t="shared" si="60"/>
        <v>-3.7079474203507519</v>
      </c>
      <c r="M76" s="6">
        <f t="shared" si="60"/>
        <v>218.74309509645619</v>
      </c>
      <c r="N76" s="142">
        <f t="shared" si="60"/>
        <v>-26.981369923492949</v>
      </c>
      <c r="O76" s="6">
        <f t="shared" si="60"/>
        <v>154.1053472730905</v>
      </c>
      <c r="P76" s="6">
        <f t="shared" si="60"/>
        <v>-34.980717164770304</v>
      </c>
      <c r="Q76" s="168">
        <f t="shared" si="60"/>
        <v>-0.79463932835910167</v>
      </c>
      <c r="R76" s="184"/>
    </row>
    <row r="77" spans="1:62" ht="15.75" thickBot="1" x14ac:dyDescent="0.3">
      <c r="A77" s="49" t="s">
        <v>224</v>
      </c>
      <c r="B77" s="240"/>
      <c r="C77" s="19">
        <v>2.5718999999999999</v>
      </c>
      <c r="D77" s="19">
        <v>2.2982999999999998</v>
      </c>
      <c r="E77" s="19">
        <v>1.204</v>
      </c>
      <c r="F77" s="19">
        <v>1.0906</v>
      </c>
      <c r="G77" s="19">
        <v>10.6378</v>
      </c>
      <c r="H77" s="37">
        <v>9.4221000000000004</v>
      </c>
      <c r="I77" s="19">
        <v>53.043199999999999</v>
      </c>
      <c r="J77" s="19">
        <v>27.323699999999999</v>
      </c>
      <c r="K77" s="19">
        <v>3.7233000000000001</v>
      </c>
      <c r="L77" s="19">
        <v>4.5732999999999997</v>
      </c>
      <c r="M77" s="19">
        <v>5.1759000000000004</v>
      </c>
      <c r="N77" s="141">
        <v>9.5109999999999992</v>
      </c>
      <c r="O77" s="19">
        <v>6.8975</v>
      </c>
      <c r="P77" s="19">
        <v>4.0083000000000002</v>
      </c>
      <c r="Q77" s="37">
        <v>12.0402</v>
      </c>
      <c r="R77" s="184"/>
      <c r="V77" s="31" t="s">
        <v>49</v>
      </c>
      <c r="W77" s="31" t="s">
        <v>50</v>
      </c>
      <c r="X77" s="31" t="s">
        <v>51</v>
      </c>
      <c r="Y77" s="31" t="s">
        <v>52</v>
      </c>
      <c r="Z77" s="31" t="s">
        <v>53</v>
      </c>
      <c r="AA77" s="32" t="s">
        <v>54</v>
      </c>
      <c r="AB77" s="189" t="s">
        <v>57</v>
      </c>
      <c r="AC77" s="31" t="s">
        <v>58</v>
      </c>
      <c r="AD77" s="31" t="s">
        <v>59</v>
      </c>
      <c r="AE77" s="31" t="s">
        <v>60</v>
      </c>
      <c r="AF77" s="189" t="s">
        <v>61</v>
      </c>
      <c r="AG77" s="31" t="s">
        <v>62</v>
      </c>
      <c r="AH77" s="189" t="s">
        <v>63</v>
      </c>
      <c r="AI77" s="31" t="s">
        <v>64</v>
      </c>
      <c r="AJ77" s="190" t="s">
        <v>65</v>
      </c>
    </row>
    <row r="78" spans="1:62" ht="15.75" thickTop="1" x14ac:dyDescent="0.25">
      <c r="A78" s="147" t="s">
        <v>66</v>
      </c>
      <c r="B78" s="241"/>
      <c r="C78" s="33"/>
      <c r="D78" s="33"/>
      <c r="E78" s="33"/>
      <c r="F78" s="33"/>
      <c r="G78" s="33"/>
      <c r="H78" s="167"/>
      <c r="I78" s="33"/>
      <c r="J78" s="19">
        <v>51.5122</v>
      </c>
      <c r="K78" s="19">
        <v>7.0193000000000003</v>
      </c>
      <c r="L78" s="19">
        <v>8.6219000000000001</v>
      </c>
      <c r="M78" s="19">
        <v>9.7577999999999996</v>
      </c>
      <c r="N78" s="141">
        <v>17.930700000000002</v>
      </c>
      <c r="O78" s="19">
        <v>57.286999999999999</v>
      </c>
      <c r="P78" s="19">
        <v>33.290900000000001</v>
      </c>
      <c r="Q78" s="167"/>
      <c r="R78" s="184"/>
    </row>
    <row r="79" spans="1:62" x14ac:dyDescent="0.25">
      <c r="A79" s="35" t="s">
        <v>225</v>
      </c>
      <c r="B79" s="241"/>
      <c r="C79" s="19">
        <v>3.9281000000000001</v>
      </c>
      <c r="D79" s="19">
        <v>3.1941000000000002</v>
      </c>
      <c r="E79" s="19">
        <v>2.1347</v>
      </c>
      <c r="F79" s="19">
        <v>1.7058</v>
      </c>
      <c r="G79" s="19">
        <v>18.685500000000001</v>
      </c>
      <c r="H79" s="37">
        <v>20.093</v>
      </c>
      <c r="I79" s="19">
        <v>59.445900000000002</v>
      </c>
      <c r="J79" s="19">
        <v>20.165299999999998</v>
      </c>
      <c r="K79" s="19">
        <v>4.1085000000000003</v>
      </c>
      <c r="L79" s="19">
        <v>5.1775000000000002</v>
      </c>
      <c r="M79" s="19">
        <v>10.9308</v>
      </c>
      <c r="N79" s="141">
        <v>11.7241</v>
      </c>
      <c r="O79" s="19">
        <v>13.037599999999999</v>
      </c>
      <c r="P79" s="19">
        <v>4.0202</v>
      </c>
      <c r="Q79" s="37">
        <v>21.347100000000001</v>
      </c>
      <c r="R79" s="184"/>
    </row>
    <row r="80" spans="1:62" x14ac:dyDescent="0.25">
      <c r="A80" s="147" t="s">
        <v>67</v>
      </c>
      <c r="B80" s="241"/>
      <c r="C80" s="33"/>
      <c r="D80" s="33"/>
      <c r="E80" s="33"/>
      <c r="F80" s="33"/>
      <c r="G80" s="33"/>
      <c r="H80" s="167"/>
      <c r="I80" s="33"/>
      <c r="J80" s="19">
        <v>33.922199999999997</v>
      </c>
      <c r="K80" s="19">
        <v>6.9112999999999998</v>
      </c>
      <c r="L80" s="19">
        <v>8.7095000000000002</v>
      </c>
      <c r="M80" s="19">
        <v>18.387799999999999</v>
      </c>
      <c r="N80" s="141">
        <v>19.722200000000001</v>
      </c>
      <c r="O80" s="19">
        <v>61.0745</v>
      </c>
      <c r="P80" s="19">
        <v>18.8324</v>
      </c>
      <c r="Q80" s="167"/>
      <c r="R80" s="184"/>
    </row>
    <row r="81" spans="1:18" ht="15.75" thickBot="1" x14ac:dyDescent="0.3">
      <c r="A81" s="148" t="s">
        <v>68</v>
      </c>
      <c r="B81" s="242"/>
      <c r="C81" s="6">
        <f>(C79-C77)/C77*100</f>
        <v>52.731443679769832</v>
      </c>
      <c r="D81" s="6">
        <f t="shared" ref="D81:Q81" si="61">(D79-D77)/D77*100</f>
        <v>38.976634904059544</v>
      </c>
      <c r="E81" s="6">
        <f t="shared" si="61"/>
        <v>77.300664451827245</v>
      </c>
      <c r="F81" s="6">
        <f t="shared" si="61"/>
        <v>56.409315972858977</v>
      </c>
      <c r="G81" s="6"/>
      <c r="H81" s="168"/>
      <c r="I81" s="6">
        <f t="shared" si="61"/>
        <v>12.070727256274138</v>
      </c>
      <c r="J81" s="6">
        <f t="shared" si="61"/>
        <v>-26.198501667050948</v>
      </c>
      <c r="K81" s="6">
        <f t="shared" si="61"/>
        <v>10.345661107082432</v>
      </c>
      <c r="L81" s="6">
        <f t="shared" si="61"/>
        <v>13.211466555878697</v>
      </c>
      <c r="M81" s="6">
        <f t="shared" si="61"/>
        <v>111.18646032574043</v>
      </c>
      <c r="N81" s="142">
        <f t="shared" si="61"/>
        <v>23.268846598675228</v>
      </c>
      <c r="O81" s="6">
        <f t="shared" si="61"/>
        <v>89.01920985864443</v>
      </c>
      <c r="P81" s="6">
        <f t="shared" si="61"/>
        <v>0.29688396577102011</v>
      </c>
      <c r="Q81" s="168">
        <f t="shared" si="61"/>
        <v>77.298549857975786</v>
      </c>
      <c r="R81" s="184"/>
    </row>
    <row r="82" spans="1:18" x14ac:dyDescent="0.25">
      <c r="A82" s="49" t="s">
        <v>226</v>
      </c>
      <c r="B82" s="245" t="s">
        <v>228</v>
      </c>
      <c r="C82" s="19">
        <v>4.1146000000000003</v>
      </c>
      <c r="D82" s="19">
        <v>3.5918999999999999</v>
      </c>
      <c r="E82" s="19">
        <v>2.6770999999999998</v>
      </c>
      <c r="F82" s="19">
        <v>2.4832000000000001</v>
      </c>
      <c r="G82" s="19">
        <v>12.703200000000001</v>
      </c>
      <c r="H82" s="37">
        <v>7.2424999999999997</v>
      </c>
      <c r="I82" s="19">
        <v>59.539400000000001</v>
      </c>
      <c r="J82" s="19">
        <v>18.3933</v>
      </c>
      <c r="K82" s="1"/>
      <c r="L82" s="19">
        <v>9.3609000000000009</v>
      </c>
      <c r="M82" s="19">
        <v>9.2552000000000003</v>
      </c>
      <c r="N82" s="141">
        <v>17.303000000000001</v>
      </c>
      <c r="O82" s="19">
        <v>15.050800000000001</v>
      </c>
      <c r="P82" s="19">
        <v>9.7812000000000001</v>
      </c>
      <c r="Q82" s="37">
        <v>26.770900000000001</v>
      </c>
      <c r="R82" s="184"/>
    </row>
    <row r="83" spans="1:18" x14ac:dyDescent="0.25">
      <c r="A83" s="147" t="s">
        <v>66</v>
      </c>
      <c r="B83" s="245"/>
      <c r="C83" s="33"/>
      <c r="D83" s="33"/>
      <c r="E83" s="33"/>
      <c r="F83" s="33"/>
      <c r="G83" s="33"/>
      <c r="H83" s="167"/>
      <c r="I83" s="33"/>
      <c r="J83" s="19">
        <v>30.892700000000001</v>
      </c>
      <c r="L83" s="19">
        <v>15.722300000000001</v>
      </c>
      <c r="M83" s="19">
        <v>15.544700000000001</v>
      </c>
      <c r="N83" s="141">
        <v>29.061499999999999</v>
      </c>
      <c r="O83" s="19">
        <v>56.220799999999997</v>
      </c>
      <c r="P83" s="19">
        <v>36.536700000000003</v>
      </c>
      <c r="Q83" s="167"/>
      <c r="R83" s="184"/>
    </row>
    <row r="84" spans="1:18" x14ac:dyDescent="0.25">
      <c r="A84" s="35" t="s">
        <v>227</v>
      </c>
      <c r="B84" s="245"/>
      <c r="C84" s="19">
        <v>5.3007</v>
      </c>
      <c r="D84" s="19">
        <v>4.2496999999999998</v>
      </c>
      <c r="E84" s="19">
        <v>2.5840000000000001</v>
      </c>
      <c r="F84" s="19">
        <v>2.5242</v>
      </c>
      <c r="G84" s="19">
        <v>19.8278</v>
      </c>
      <c r="H84" s="37">
        <v>2.3172999999999999</v>
      </c>
      <c r="I84" s="19">
        <v>65.079099999999997</v>
      </c>
      <c r="J84" s="19">
        <v>12.072100000000001</v>
      </c>
      <c r="K84" s="1"/>
      <c r="L84" s="19">
        <v>9.6088000000000005</v>
      </c>
      <c r="M84" s="19">
        <v>14.8325</v>
      </c>
      <c r="N84" s="141">
        <v>18.055599999999998</v>
      </c>
      <c r="O84" s="19">
        <v>18.1631</v>
      </c>
      <c r="P84" s="19">
        <v>7.0785999999999998</v>
      </c>
      <c r="Q84" s="37">
        <v>25.840499999999999</v>
      </c>
      <c r="R84" s="184"/>
    </row>
    <row r="85" spans="1:18" x14ac:dyDescent="0.25">
      <c r="A85" s="147" t="s">
        <v>67</v>
      </c>
      <c r="B85" s="245"/>
      <c r="C85" s="33"/>
      <c r="D85" s="33"/>
      <c r="E85" s="33"/>
      <c r="F85" s="33"/>
      <c r="G85" s="33"/>
      <c r="H85" s="167"/>
      <c r="I85" s="33"/>
      <c r="J85" s="19">
        <v>18.549900000000001</v>
      </c>
      <c r="L85" s="19">
        <v>14.764799999999999</v>
      </c>
      <c r="M85" s="19">
        <v>22.791499999999999</v>
      </c>
      <c r="N85" s="141">
        <v>27.744</v>
      </c>
      <c r="O85" s="19">
        <v>70.289299999999997</v>
      </c>
      <c r="P85" s="19">
        <v>27.3934</v>
      </c>
      <c r="Q85" s="167"/>
      <c r="R85" s="184"/>
    </row>
    <row r="86" spans="1:18" ht="15.75" thickBot="1" x14ac:dyDescent="0.3">
      <c r="A86" s="148" t="s">
        <v>68</v>
      </c>
      <c r="B86" s="245"/>
      <c r="C86" s="6">
        <f>(C84-C82)/C82*100</f>
        <v>28.82661741116997</v>
      </c>
      <c r="D86" s="6">
        <f t="shared" ref="D86:Q86" si="62">(D84-D82)/D82*100</f>
        <v>18.313427433948608</v>
      </c>
      <c r="E86" s="6">
        <f t="shared" si="62"/>
        <v>-3.4776437189496003</v>
      </c>
      <c r="F86" s="6">
        <f t="shared" si="62"/>
        <v>1.6510953608247392</v>
      </c>
      <c r="G86" s="6"/>
      <c r="H86" s="168"/>
      <c r="I86" s="6">
        <f t="shared" si="62"/>
        <v>9.3042590284752542</v>
      </c>
      <c r="J86" s="6">
        <f t="shared" si="62"/>
        <v>-34.366861846433203</v>
      </c>
      <c r="K86" s="6"/>
      <c r="L86" s="6">
        <f t="shared" si="62"/>
        <v>2.6482496341163726</v>
      </c>
      <c r="M86" s="6">
        <f t="shared" si="62"/>
        <v>60.261258535742058</v>
      </c>
      <c r="N86" s="142">
        <f t="shared" si="62"/>
        <v>4.3495347627578891</v>
      </c>
      <c r="O86" s="6">
        <f t="shared" si="62"/>
        <v>20.678635022723039</v>
      </c>
      <c r="P86" s="6">
        <f t="shared" si="62"/>
        <v>-27.630556577925002</v>
      </c>
      <c r="Q86" s="168">
        <f t="shared" si="62"/>
        <v>-3.4754154697824959</v>
      </c>
      <c r="R86" s="184"/>
    </row>
    <row r="87" spans="1:18" x14ac:dyDescent="0.25">
      <c r="A87" s="49" t="s">
        <v>191</v>
      </c>
      <c r="B87" s="245" t="s">
        <v>229</v>
      </c>
      <c r="C87" s="19">
        <v>4.4005000000000001</v>
      </c>
      <c r="D87" s="19">
        <v>3.6402999999999999</v>
      </c>
      <c r="E87" s="19">
        <v>1.9262999999999999</v>
      </c>
      <c r="F87" s="19">
        <v>1.9417</v>
      </c>
      <c r="G87" s="19">
        <v>17.2758</v>
      </c>
      <c r="H87" s="37">
        <v>-0.80030000000000001</v>
      </c>
      <c r="I87" s="19">
        <v>59.148499999999999</v>
      </c>
      <c r="J87" s="19">
        <v>15.1435</v>
      </c>
      <c r="K87" s="19">
        <v>8.0236000000000001</v>
      </c>
      <c r="L87" s="19">
        <v>6.8879999999999999</v>
      </c>
      <c r="M87" s="19">
        <v>3.9649000000000001</v>
      </c>
      <c r="N87" s="141">
        <v>17.526299999999999</v>
      </c>
      <c r="O87" s="19">
        <v>8.0952999999999999</v>
      </c>
      <c r="P87" s="19">
        <v>11.321400000000001</v>
      </c>
      <c r="Q87" s="37">
        <v>19.262599999999999</v>
      </c>
      <c r="R87" s="184"/>
    </row>
    <row r="88" spans="1:18" ht="15.75" thickBot="1" x14ac:dyDescent="0.3">
      <c r="A88" s="147" t="s">
        <v>66</v>
      </c>
      <c r="B88" s="245"/>
      <c r="C88" s="33"/>
      <c r="D88" s="33"/>
      <c r="E88" s="33"/>
      <c r="F88" s="33"/>
      <c r="G88" s="33"/>
      <c r="H88" s="167"/>
      <c r="I88" s="33"/>
      <c r="J88" s="19">
        <v>25.602599999999999</v>
      </c>
      <c r="K88" s="19">
        <v>13.565099999999999</v>
      </c>
      <c r="L88" s="19">
        <v>11.645300000000001</v>
      </c>
      <c r="M88" s="19">
        <v>6.7032999999999996</v>
      </c>
      <c r="N88" s="141">
        <v>29.631</v>
      </c>
      <c r="O88" s="19">
        <v>42.026200000000003</v>
      </c>
      <c r="P88" s="19">
        <v>58.774099999999997</v>
      </c>
      <c r="Q88" s="195"/>
      <c r="R88" s="203"/>
    </row>
    <row r="89" spans="1:18" x14ac:dyDescent="0.25">
      <c r="A89" s="49" t="s">
        <v>192</v>
      </c>
      <c r="B89" s="245"/>
      <c r="C89" s="19">
        <v>4.7667000000000002</v>
      </c>
      <c r="D89" s="19">
        <v>3.6071</v>
      </c>
      <c r="E89" s="19">
        <v>2.4518</v>
      </c>
      <c r="F89" s="19">
        <v>2.4306999999999999</v>
      </c>
      <c r="G89" s="19">
        <v>24.326899999999998</v>
      </c>
      <c r="H89" s="37">
        <v>0.86070000000000002</v>
      </c>
      <c r="I89" s="19">
        <v>55.061700000000002</v>
      </c>
      <c r="J89" s="19">
        <v>7.3944000000000001</v>
      </c>
      <c r="K89" s="19">
        <v>6.657</v>
      </c>
      <c r="L89" s="19">
        <v>6.8605</v>
      </c>
      <c r="M89" s="19">
        <v>10.2653</v>
      </c>
      <c r="N89" s="141">
        <v>12.288500000000001</v>
      </c>
      <c r="O89" s="19">
        <v>17.477900000000002</v>
      </c>
      <c r="P89" s="19">
        <v>6.8295000000000003</v>
      </c>
      <c r="Q89" s="37">
        <v>24.5184</v>
      </c>
      <c r="R89" s="203"/>
    </row>
    <row r="90" spans="1:18" x14ac:dyDescent="0.25">
      <c r="A90" s="147" t="s">
        <v>67</v>
      </c>
      <c r="B90" s="245"/>
      <c r="C90" s="33"/>
      <c r="D90" s="33"/>
      <c r="E90" s="33"/>
      <c r="F90" s="33"/>
      <c r="G90" s="33"/>
      <c r="H90" s="167"/>
      <c r="I90" s="33"/>
      <c r="J90" s="19">
        <v>13.4293</v>
      </c>
      <c r="K90" s="19">
        <v>12.0901</v>
      </c>
      <c r="L90" s="19">
        <v>12.4597</v>
      </c>
      <c r="M90" s="19">
        <v>18.6434</v>
      </c>
      <c r="N90" s="141">
        <v>22.317699999999999</v>
      </c>
      <c r="O90" s="19">
        <v>71.284800000000004</v>
      </c>
      <c r="P90" s="19">
        <v>27.854600000000001</v>
      </c>
      <c r="Q90" s="195"/>
      <c r="R90" s="203"/>
    </row>
    <row r="91" spans="1:18" ht="15.75" thickBot="1" x14ac:dyDescent="0.3">
      <c r="A91" s="148" t="s">
        <v>68</v>
      </c>
      <c r="B91" s="245"/>
      <c r="C91" s="6">
        <f>(C89-C87)/C87*100</f>
        <v>8.321781615725488</v>
      </c>
      <c r="D91" s="6">
        <f>(D89-D87)/D87*100</f>
        <v>-0.91201274620223327</v>
      </c>
      <c r="E91" s="6">
        <f>(E89-E87)/E87*100</f>
        <v>27.280278253646895</v>
      </c>
      <c r="F91" s="6">
        <f>(F89-F87)/F87*100</f>
        <v>25.184117010866757</v>
      </c>
      <c r="G91" s="6"/>
      <c r="H91" s="168"/>
      <c r="I91" s="6">
        <f t="shared" ref="I91:Q91" si="63">(I89-I87)/I87*100</f>
        <v>-6.9093890800273838</v>
      </c>
      <c r="J91" s="6">
        <f t="shared" si="63"/>
        <v>-51.171129527520051</v>
      </c>
      <c r="K91" s="6">
        <f t="shared" si="63"/>
        <v>-17.032254848197816</v>
      </c>
      <c r="L91" s="6">
        <f t="shared" si="63"/>
        <v>-0.39924506387920816</v>
      </c>
      <c r="M91" s="6">
        <f t="shared" si="63"/>
        <v>158.90438598703622</v>
      </c>
      <c r="N91" s="142">
        <f t="shared" si="63"/>
        <v>-29.885372269104138</v>
      </c>
      <c r="O91" s="6">
        <f t="shared" si="63"/>
        <v>115.90181957432092</v>
      </c>
      <c r="P91" s="6">
        <f t="shared" si="63"/>
        <v>-39.676188457257936</v>
      </c>
      <c r="Q91" s="196">
        <f t="shared" si="63"/>
        <v>27.284997871523061</v>
      </c>
      <c r="R91" s="203"/>
    </row>
    <row r="92" spans="1:18" x14ac:dyDescent="0.25">
      <c r="A92" s="49" t="s">
        <v>213</v>
      </c>
      <c r="B92" s="246" t="s">
        <v>230</v>
      </c>
      <c r="C92" s="19">
        <v>4.2443</v>
      </c>
      <c r="D92" s="19">
        <v>3.2425999999999999</v>
      </c>
      <c r="E92" s="19">
        <v>1.3655999999999999</v>
      </c>
      <c r="F92" s="19">
        <v>0.622</v>
      </c>
      <c r="G92" s="19">
        <v>23.599799999999998</v>
      </c>
      <c r="H92" s="171">
        <v>54.4512</v>
      </c>
      <c r="I92" s="19">
        <v>56.639600000000002</v>
      </c>
      <c r="J92" s="19">
        <v>14.1968</v>
      </c>
      <c r="K92" s="19">
        <v>6.7324999999999999</v>
      </c>
      <c r="L92" s="19">
        <v>8.0432000000000006</v>
      </c>
      <c r="M92" s="19">
        <v>6.9401000000000002</v>
      </c>
      <c r="N92" s="141">
        <v>10.7105</v>
      </c>
      <c r="O92" s="19">
        <v>3.8994</v>
      </c>
      <c r="P92" s="29">
        <v>2.3205</v>
      </c>
      <c r="Q92" s="37">
        <v>13.6556</v>
      </c>
    </row>
    <row r="93" spans="1:18" x14ac:dyDescent="0.25">
      <c r="A93" s="147" t="s">
        <v>66</v>
      </c>
      <c r="B93" s="246"/>
      <c r="C93" s="33"/>
      <c r="D93" s="33"/>
      <c r="E93" s="33"/>
      <c r="F93" s="33"/>
      <c r="G93" s="33"/>
      <c r="H93" s="167"/>
      <c r="I93" s="33"/>
      <c r="J93" s="19">
        <v>25.065200000000001</v>
      </c>
      <c r="K93" s="19">
        <v>11.8866</v>
      </c>
      <c r="L93" s="19">
        <v>14.200799999999999</v>
      </c>
      <c r="M93" s="19">
        <v>12.2532</v>
      </c>
      <c r="N93" s="141">
        <v>18.909800000000001</v>
      </c>
      <c r="O93" s="19">
        <v>28.555499999999999</v>
      </c>
      <c r="P93" s="19">
        <v>16.993300000000001</v>
      </c>
      <c r="Q93" s="195"/>
    </row>
    <row r="94" spans="1:18" x14ac:dyDescent="0.25">
      <c r="A94" s="35" t="s">
        <v>214</v>
      </c>
      <c r="B94" s="246"/>
      <c r="C94" s="19">
        <v>5.4184999999999999</v>
      </c>
      <c r="D94" s="19">
        <v>4.0037000000000003</v>
      </c>
      <c r="E94" s="19">
        <v>1.8520000000000001</v>
      </c>
      <c r="F94" s="19">
        <v>1.3455999999999999</v>
      </c>
      <c r="G94" s="165">
        <v>26.1098</v>
      </c>
      <c r="H94" s="171">
        <v>27.3459</v>
      </c>
      <c r="I94" s="19">
        <v>63.984699999999997</v>
      </c>
      <c r="J94" s="19">
        <v>9.7995999999999999</v>
      </c>
      <c r="K94" s="19">
        <v>7.3967000000000001</v>
      </c>
      <c r="L94" s="19">
        <v>9.4931000000000001</v>
      </c>
      <c r="M94" s="19">
        <v>11.548500000000001</v>
      </c>
      <c r="N94" s="141">
        <v>11.5991</v>
      </c>
      <c r="O94" s="19">
        <v>9.5853999999999999</v>
      </c>
      <c r="P94" s="29">
        <v>3.8704999999999998</v>
      </c>
      <c r="Q94" s="37">
        <v>18.520399999999999</v>
      </c>
    </row>
    <row r="95" spans="1:18" x14ac:dyDescent="0.25">
      <c r="A95" s="147" t="s">
        <v>67</v>
      </c>
      <c r="B95" s="246"/>
      <c r="C95" s="33"/>
      <c r="D95" s="33"/>
      <c r="E95" s="33"/>
      <c r="F95" s="33"/>
      <c r="G95" s="33"/>
      <c r="H95" s="167"/>
      <c r="I95" s="33"/>
      <c r="J95" s="19">
        <v>15.3155</v>
      </c>
      <c r="K95" s="19">
        <v>11.5601</v>
      </c>
      <c r="L95" s="19">
        <v>14.836600000000001</v>
      </c>
      <c r="M95" s="19">
        <v>18.0489</v>
      </c>
      <c r="N95" s="141">
        <v>18.1279</v>
      </c>
      <c r="O95" s="19">
        <v>51.755800000000001</v>
      </c>
      <c r="P95" s="19">
        <v>20.898299999999999</v>
      </c>
      <c r="Q95" s="195"/>
    </row>
    <row r="96" spans="1:18" ht="15.75" thickBot="1" x14ac:dyDescent="0.3">
      <c r="A96" s="148" t="s">
        <v>68</v>
      </c>
      <c r="B96" s="247"/>
      <c r="C96" s="6">
        <f>(C94-C92)/C92*100</f>
        <v>27.665339396366889</v>
      </c>
      <c r="D96" s="6">
        <f t="shared" ref="D96:Q96" si="64">(D94-D92)/D92*100</f>
        <v>23.471905261210154</v>
      </c>
      <c r="E96" s="6">
        <f t="shared" si="64"/>
        <v>35.618043350908039</v>
      </c>
      <c r="F96" s="6">
        <f t="shared" si="64"/>
        <v>116.33440514469453</v>
      </c>
      <c r="G96" s="6"/>
      <c r="H96" s="168"/>
      <c r="I96" s="6">
        <f t="shared" si="64"/>
        <v>12.968135368187619</v>
      </c>
      <c r="J96" s="6">
        <f t="shared" si="64"/>
        <v>-30.973177053983996</v>
      </c>
      <c r="K96" s="6">
        <f t="shared" si="64"/>
        <v>9.8655774229483857</v>
      </c>
      <c r="L96" s="6">
        <f t="shared" si="64"/>
        <v>18.02640740003978</v>
      </c>
      <c r="M96" s="6">
        <f t="shared" si="64"/>
        <v>66.402501404878905</v>
      </c>
      <c r="N96" s="142">
        <f t="shared" si="64"/>
        <v>8.2965314411091953</v>
      </c>
      <c r="O96" s="6">
        <f t="shared" si="64"/>
        <v>145.81730522644509</v>
      </c>
      <c r="P96" s="6">
        <f t="shared" si="64"/>
        <v>66.795949148890315</v>
      </c>
      <c r="Q96" s="196">
        <f t="shared" si="64"/>
        <v>35.624945077477363</v>
      </c>
    </row>
    <row r="97" spans="1:17" x14ac:dyDescent="0.25">
      <c r="A97" s="49" t="s">
        <v>215</v>
      </c>
      <c r="B97" s="234"/>
      <c r="C97" s="19">
        <v>3.4039000000000001</v>
      </c>
      <c r="D97" s="19">
        <v>1.6992</v>
      </c>
      <c r="E97" s="19">
        <v>1.6294</v>
      </c>
      <c r="F97" s="19">
        <v>1.3918999999999999</v>
      </c>
      <c r="G97" s="165">
        <v>50.079000000000001</v>
      </c>
      <c r="H97" s="37">
        <v>14.5769</v>
      </c>
      <c r="I97" s="19">
        <v>61.563800000000001</v>
      </c>
      <c r="J97" s="19">
        <v>27.525200000000002</v>
      </c>
      <c r="K97" s="19">
        <v>2.5998000000000001</v>
      </c>
      <c r="L97" s="19">
        <v>3.5442999999999998</v>
      </c>
      <c r="M97" s="19">
        <v>6.0980999999999996</v>
      </c>
      <c r="N97" s="141">
        <v>4.7502000000000004</v>
      </c>
      <c r="O97" s="19">
        <v>7.3894000000000002</v>
      </c>
      <c r="P97" s="19">
        <v>6.5292000000000003</v>
      </c>
      <c r="Q97" s="37">
        <v>16.293700000000001</v>
      </c>
    </row>
    <row r="98" spans="1:17" x14ac:dyDescent="0.25">
      <c r="A98" s="147" t="s">
        <v>66</v>
      </c>
      <c r="B98" s="235"/>
      <c r="C98" s="33"/>
      <c r="D98" s="33"/>
      <c r="E98" s="33"/>
      <c r="F98" s="33"/>
      <c r="G98" s="33"/>
      <c r="H98" s="167"/>
      <c r="I98" s="33"/>
      <c r="J98" s="19">
        <v>44.710099999999997</v>
      </c>
      <c r="K98" s="19">
        <v>4.2229999999999999</v>
      </c>
      <c r="L98" s="19">
        <v>5.7571000000000003</v>
      </c>
      <c r="M98" s="19">
        <v>9.9054000000000002</v>
      </c>
      <c r="N98" s="141">
        <v>7.7159000000000004</v>
      </c>
      <c r="O98" s="19">
        <v>45.351199999999999</v>
      </c>
      <c r="P98" s="19">
        <v>40.071899999999999</v>
      </c>
      <c r="Q98" s="195"/>
    </row>
    <row r="99" spans="1:17" x14ac:dyDescent="0.25">
      <c r="A99" s="35" t="s">
        <v>216</v>
      </c>
      <c r="B99" s="235"/>
      <c r="C99" s="19">
        <v>3.5819999999999999</v>
      </c>
      <c r="D99" s="19">
        <v>1.5405</v>
      </c>
      <c r="E99" s="19">
        <v>1.8414999999999999</v>
      </c>
      <c r="F99" s="19">
        <v>1.5831999999999999</v>
      </c>
      <c r="G99" s="165">
        <v>56.992699999999999</v>
      </c>
      <c r="H99" s="37">
        <v>14.0237</v>
      </c>
      <c r="I99" s="19">
        <v>63.430999999999997</v>
      </c>
      <c r="J99" s="19">
        <v>27.6111</v>
      </c>
      <c r="K99" s="19">
        <v>2.8081999999999998</v>
      </c>
      <c r="L99" s="19">
        <v>2.9422999999999999</v>
      </c>
      <c r="M99" s="19">
        <v>5.7102000000000004</v>
      </c>
      <c r="N99" s="141">
        <v>3.9445000000000001</v>
      </c>
      <c r="O99" s="19">
        <v>10.3003</v>
      </c>
      <c r="P99" s="19">
        <v>5.532</v>
      </c>
      <c r="Q99" s="37">
        <v>18.4147</v>
      </c>
    </row>
    <row r="100" spans="1:17" x14ac:dyDescent="0.25">
      <c r="A100" s="147" t="s">
        <v>67</v>
      </c>
      <c r="B100" s="235"/>
      <c r="C100" s="33"/>
      <c r="D100" s="33"/>
      <c r="E100" s="33"/>
      <c r="F100" s="33"/>
      <c r="G100" s="33"/>
      <c r="H100" s="167"/>
      <c r="I100" s="33"/>
      <c r="J100" s="19">
        <v>43.529400000000003</v>
      </c>
      <c r="K100" s="19">
        <v>4.4271000000000003</v>
      </c>
      <c r="L100" s="19">
        <v>4.6386000000000003</v>
      </c>
      <c r="M100" s="19">
        <v>9.0023</v>
      </c>
      <c r="N100" s="141">
        <v>6.2184999999999997</v>
      </c>
      <c r="O100" s="19">
        <v>55.935200000000002</v>
      </c>
      <c r="P100" s="19">
        <v>30.0412</v>
      </c>
      <c r="Q100" s="195"/>
    </row>
    <row r="101" spans="1:17" ht="15.75" thickBot="1" x14ac:dyDescent="0.3">
      <c r="A101" s="148" t="s">
        <v>68</v>
      </c>
      <c r="B101" s="248"/>
      <c r="C101" s="56">
        <f>(C99-C97)/C97*100</f>
        <v>5.2322336143834924</v>
      </c>
      <c r="D101" s="6">
        <f t="shared" ref="D101:Q101" si="65">(D99-D97)/D97*100</f>
        <v>-9.3396892655367267</v>
      </c>
      <c r="E101" s="6">
        <f t="shared" si="65"/>
        <v>13.017061495028843</v>
      </c>
      <c r="F101" s="6">
        <f t="shared" si="65"/>
        <v>13.743803434154756</v>
      </c>
      <c r="G101" s="6"/>
      <c r="H101" s="168"/>
      <c r="I101" s="6">
        <f t="shared" si="65"/>
        <v>3.0329511823506619</v>
      </c>
      <c r="J101" s="6">
        <f t="shared" si="65"/>
        <v>0.31207765974452051</v>
      </c>
      <c r="K101" s="6">
        <f t="shared" si="65"/>
        <v>8.0160012308638997</v>
      </c>
      <c r="L101" s="6">
        <f t="shared" si="65"/>
        <v>-16.985018198233782</v>
      </c>
      <c r="M101" s="6">
        <f t="shared" si="65"/>
        <v>-6.3609976878043861</v>
      </c>
      <c r="N101" s="142">
        <f t="shared" si="65"/>
        <v>-16.961391099322139</v>
      </c>
      <c r="O101" s="6">
        <f t="shared" si="65"/>
        <v>39.392914174357863</v>
      </c>
      <c r="P101" s="6">
        <f t="shared" si="65"/>
        <v>-15.272927770630403</v>
      </c>
      <c r="Q101" s="196">
        <f t="shared" si="65"/>
        <v>13.017301165481127</v>
      </c>
    </row>
    <row r="102" spans="1:17" x14ac:dyDescent="0.25">
      <c r="A102" s="49" t="s">
        <v>193</v>
      </c>
      <c r="B102" s="249" t="s">
        <v>231</v>
      </c>
      <c r="C102" s="63">
        <v>3.8376999999999999</v>
      </c>
      <c r="D102" s="19">
        <v>3.0501999999999998</v>
      </c>
      <c r="E102" s="19">
        <v>0.78580000000000005</v>
      </c>
      <c r="F102" s="19">
        <v>0.96730000000000005</v>
      </c>
      <c r="G102" s="19">
        <v>20.5199</v>
      </c>
      <c r="H102" s="37">
        <v>-23.093800000000002</v>
      </c>
      <c r="I102" s="19">
        <v>51.052500000000002</v>
      </c>
      <c r="J102" s="19">
        <v>12.6755</v>
      </c>
      <c r="K102" s="19">
        <v>1.6325000000000001</v>
      </c>
      <c r="L102" s="19">
        <v>2.0472999999999999</v>
      </c>
      <c r="M102" s="19">
        <v>9.5337999999999994</v>
      </c>
      <c r="N102" s="141">
        <v>17.288499999999999</v>
      </c>
      <c r="O102" s="19">
        <v>7.3959000000000001</v>
      </c>
      <c r="P102" s="19">
        <v>2.2766000000000002</v>
      </c>
      <c r="Q102" s="37">
        <v>7.8578000000000001</v>
      </c>
    </row>
    <row r="103" spans="1:17" x14ac:dyDescent="0.25">
      <c r="A103" s="147" t="s">
        <v>66</v>
      </c>
      <c r="B103" s="249"/>
      <c r="C103" s="54"/>
      <c r="D103" s="33"/>
      <c r="E103" s="33"/>
      <c r="F103" s="33"/>
      <c r="G103" s="33"/>
      <c r="H103" s="167"/>
      <c r="I103" s="33"/>
      <c r="J103" s="19">
        <v>24.828399999999998</v>
      </c>
      <c r="K103" s="19">
        <v>3.1977000000000002</v>
      </c>
      <c r="L103" s="19">
        <v>4.0102000000000002</v>
      </c>
      <c r="M103" s="19">
        <v>18.674399999999999</v>
      </c>
      <c r="N103" s="141">
        <v>33.864100000000001</v>
      </c>
      <c r="O103" s="19">
        <v>94.121200000000002</v>
      </c>
      <c r="P103" s="19">
        <v>28.9726</v>
      </c>
      <c r="Q103" s="195"/>
    </row>
    <row r="104" spans="1:17" x14ac:dyDescent="0.25">
      <c r="A104" s="35" t="s">
        <v>194</v>
      </c>
      <c r="B104" s="249"/>
      <c r="C104" s="63">
        <v>4.0330000000000004</v>
      </c>
      <c r="D104" s="19">
        <v>3.0482999999999998</v>
      </c>
      <c r="E104" s="19">
        <v>0.96140000000000003</v>
      </c>
      <c r="F104" s="19">
        <v>1.0973999999999999</v>
      </c>
      <c r="G104" s="19">
        <v>24.4176</v>
      </c>
      <c r="H104" s="37">
        <v>-14.154500000000001</v>
      </c>
      <c r="I104" s="19">
        <v>52.1997</v>
      </c>
      <c r="J104" s="19">
        <v>11.8696</v>
      </c>
      <c r="K104" s="19">
        <v>1.4424999999999999</v>
      </c>
      <c r="L104" s="19">
        <v>1.7947</v>
      </c>
      <c r="M104" s="19">
        <v>10.6365</v>
      </c>
      <c r="N104" s="141">
        <v>16.608799999999999</v>
      </c>
      <c r="O104" s="19">
        <v>11.3567</v>
      </c>
      <c r="P104" s="29"/>
      <c r="Q104" s="37">
        <v>9.6135999999999999</v>
      </c>
    </row>
    <row r="105" spans="1:17" x14ac:dyDescent="0.25">
      <c r="A105" s="147" t="s">
        <v>67</v>
      </c>
      <c r="B105" s="249"/>
      <c r="C105" s="54"/>
      <c r="D105" s="33"/>
      <c r="E105" s="33"/>
      <c r="F105" s="33"/>
      <c r="G105" s="33"/>
      <c r="H105" s="167"/>
      <c r="I105" s="33"/>
      <c r="J105" s="19">
        <v>22.738700000000001</v>
      </c>
      <c r="K105" s="19">
        <v>2.7633999999999999</v>
      </c>
      <c r="L105" s="19">
        <v>3.4382000000000001</v>
      </c>
      <c r="M105" s="19">
        <v>20.3765</v>
      </c>
      <c r="N105" s="141">
        <v>31.817799999999998</v>
      </c>
      <c r="O105" s="19">
        <v>118.13160000000001</v>
      </c>
      <c r="P105" s="19"/>
      <c r="Q105" s="195"/>
    </row>
    <row r="106" spans="1:17" ht="15.75" thickBot="1" x14ac:dyDescent="0.3">
      <c r="A106" s="148" t="s">
        <v>68</v>
      </c>
      <c r="B106" s="249"/>
      <c r="C106" s="56">
        <f>(C104-C102)/C102*100</f>
        <v>5.0889855903275523</v>
      </c>
      <c r="D106" s="6">
        <f t="shared" ref="D106:Q106" si="66">(D104-D102)/D102*100</f>
        <v>-6.2290997311652122E-2</v>
      </c>
      <c r="E106" s="6">
        <f t="shared" si="66"/>
        <v>22.346653092389918</v>
      </c>
      <c r="F106" s="6">
        <f t="shared" si="66"/>
        <v>13.449808745993991</v>
      </c>
      <c r="G106" s="6"/>
      <c r="H106" s="196"/>
      <c r="I106" s="6">
        <f t="shared" si="66"/>
        <v>2.2470985749963233</v>
      </c>
      <c r="J106" s="6">
        <f t="shared" si="66"/>
        <v>-6.3579345982406954</v>
      </c>
      <c r="K106" s="6">
        <f t="shared" si="66"/>
        <v>-11.638591117917315</v>
      </c>
      <c r="L106" s="6">
        <f t="shared" si="66"/>
        <v>-12.338201533727347</v>
      </c>
      <c r="M106" s="6">
        <f t="shared" si="66"/>
        <v>11.566217038326801</v>
      </c>
      <c r="N106" s="142">
        <f t="shared" si="66"/>
        <v>-3.9315151690430081</v>
      </c>
      <c r="O106" s="6">
        <f t="shared" si="66"/>
        <v>53.553996132992602</v>
      </c>
      <c r="P106" s="6"/>
      <c r="Q106" s="196">
        <f t="shared" si="66"/>
        <v>22.344676627045736</v>
      </c>
    </row>
    <row r="107" spans="1:17" x14ac:dyDescent="0.25">
      <c r="A107" s="49" t="s">
        <v>195</v>
      </c>
      <c r="B107" s="250"/>
      <c r="C107" s="63">
        <v>3.1410999999999998</v>
      </c>
      <c r="D107" s="19">
        <v>2.5895000000000001</v>
      </c>
      <c r="E107" s="19">
        <v>1.3166</v>
      </c>
      <c r="F107" s="19">
        <v>1.4862</v>
      </c>
      <c r="G107" s="19">
        <v>17.560199999999998</v>
      </c>
      <c r="H107" s="37">
        <v>-12.8817</v>
      </c>
      <c r="I107" s="19">
        <v>37.927799999999998</v>
      </c>
      <c r="J107" s="19">
        <v>6.5170000000000003</v>
      </c>
      <c r="K107" s="19">
        <v>2.7233000000000001</v>
      </c>
      <c r="L107" s="19">
        <v>3.0775000000000001</v>
      </c>
      <c r="M107" s="19">
        <v>4.8403</v>
      </c>
      <c r="N107" s="141">
        <v>15.2539</v>
      </c>
      <c r="O107" s="19">
        <v>3.9136000000000002</v>
      </c>
      <c r="P107" s="19">
        <v>10.9483</v>
      </c>
      <c r="Q107" s="37">
        <v>13.165900000000001</v>
      </c>
    </row>
    <row r="108" spans="1:17" x14ac:dyDescent="0.25">
      <c r="A108" s="147" t="s">
        <v>66</v>
      </c>
      <c r="B108" s="251"/>
      <c r="C108" s="54"/>
      <c r="D108" s="33"/>
      <c r="E108" s="33"/>
      <c r="F108" s="33"/>
      <c r="G108" s="33"/>
      <c r="H108" s="195"/>
      <c r="I108" s="33"/>
      <c r="J108" s="19">
        <v>17.182700000000001</v>
      </c>
      <c r="K108" s="19">
        <v>7.1802999999999999</v>
      </c>
      <c r="L108" s="19">
        <v>8.1141000000000005</v>
      </c>
      <c r="M108" s="19">
        <v>12.761799999999999</v>
      </c>
      <c r="N108" s="141">
        <v>40.218200000000003</v>
      </c>
      <c r="O108" s="19">
        <v>29.7254</v>
      </c>
      <c r="P108" s="19">
        <v>83.156300000000002</v>
      </c>
      <c r="Q108" s="195"/>
    </row>
    <row r="109" spans="1:17" x14ac:dyDescent="0.25">
      <c r="A109" s="35" t="s">
        <v>196</v>
      </c>
      <c r="B109" s="235"/>
      <c r="C109" s="19">
        <v>3.3725000000000001</v>
      </c>
      <c r="D109" s="19">
        <v>2.4201999999999999</v>
      </c>
      <c r="E109" s="19">
        <v>1.6076999999999999</v>
      </c>
      <c r="F109" s="19">
        <v>1.8237000000000001</v>
      </c>
      <c r="G109" s="19">
        <v>28.237400000000001</v>
      </c>
      <c r="H109" s="37">
        <v>-13.436</v>
      </c>
      <c r="I109" s="19">
        <v>43.636200000000002</v>
      </c>
      <c r="J109" s="19">
        <v>9.9116</v>
      </c>
      <c r="K109" s="19">
        <v>2.3974000000000002</v>
      </c>
      <c r="L109" s="19">
        <v>2.5396000000000001</v>
      </c>
      <c r="M109" s="19">
        <v>7.3375000000000004</v>
      </c>
      <c r="N109" s="141">
        <v>11.927199999999999</v>
      </c>
      <c r="O109" s="19">
        <v>11.095700000000001</v>
      </c>
      <c r="P109" s="19">
        <v>7.1409000000000002</v>
      </c>
      <c r="Q109" s="37">
        <v>16.076599999999999</v>
      </c>
    </row>
    <row r="110" spans="1:17" x14ac:dyDescent="0.25">
      <c r="A110" s="147" t="s">
        <v>67</v>
      </c>
      <c r="B110" s="235"/>
      <c r="C110" s="33"/>
      <c r="D110" s="33"/>
      <c r="E110" s="33"/>
      <c r="F110" s="33"/>
      <c r="G110" s="33"/>
      <c r="H110" s="195"/>
      <c r="I110" s="33"/>
      <c r="J110" s="19">
        <v>22.714099999999998</v>
      </c>
      <c r="K110" s="19">
        <v>5.4941000000000004</v>
      </c>
      <c r="L110" s="19">
        <v>5.82</v>
      </c>
      <c r="M110" s="19">
        <v>16.815100000000001</v>
      </c>
      <c r="N110" s="141">
        <v>27.333200000000001</v>
      </c>
      <c r="O110" s="19">
        <v>69.018000000000001</v>
      </c>
      <c r="P110" s="19">
        <v>44.417999999999999</v>
      </c>
      <c r="Q110" s="195"/>
    </row>
    <row r="111" spans="1:17" ht="15.75" thickBot="1" x14ac:dyDescent="0.3">
      <c r="A111" s="148" t="s">
        <v>68</v>
      </c>
      <c r="B111" s="236"/>
      <c r="C111" s="6">
        <f>(C109-C107)/C107*100</f>
        <v>7.3668460093597874</v>
      </c>
      <c r="D111" s="6">
        <f t="shared" ref="D111:Q111" si="67">(D109-D107)/D107*100</f>
        <v>-6.5379416875844836</v>
      </c>
      <c r="E111" s="6">
        <f t="shared" si="67"/>
        <v>22.109980252164661</v>
      </c>
      <c r="F111" s="6">
        <f t="shared" si="67"/>
        <v>22.708922083165128</v>
      </c>
      <c r="G111" s="6"/>
      <c r="H111" s="196"/>
      <c r="I111" s="6">
        <f t="shared" si="67"/>
        <v>15.050701596190668</v>
      </c>
      <c r="J111" s="6">
        <f t="shared" si="67"/>
        <v>52.08838422587079</v>
      </c>
      <c r="K111" s="6">
        <f t="shared" si="67"/>
        <v>-11.967098740498654</v>
      </c>
      <c r="L111" s="6">
        <f t="shared" si="67"/>
        <v>-17.478472786352558</v>
      </c>
      <c r="M111" s="6">
        <f t="shared" si="67"/>
        <v>51.591843480775992</v>
      </c>
      <c r="N111" s="142">
        <f t="shared" si="67"/>
        <v>-21.808848884547562</v>
      </c>
      <c r="O111" s="6">
        <f t="shared" si="67"/>
        <v>183.51645543744891</v>
      </c>
      <c r="P111" s="6">
        <f t="shared" si="67"/>
        <v>-34.776175296621389</v>
      </c>
      <c r="Q111" s="196">
        <f t="shared" si="67"/>
        <v>22.107869572152289</v>
      </c>
    </row>
    <row r="112" spans="1:17" x14ac:dyDescent="0.25">
      <c r="A112" s="49" t="s">
        <v>217</v>
      </c>
      <c r="B112" s="234" t="s">
        <v>250</v>
      </c>
      <c r="C112" s="19">
        <v>4.5069999999999997</v>
      </c>
      <c r="D112" s="19">
        <v>4.0350000000000001</v>
      </c>
      <c r="E112" s="19">
        <v>1.329</v>
      </c>
      <c r="F112" s="19">
        <v>1.2429999999999999</v>
      </c>
      <c r="G112" s="19">
        <v>10.4697</v>
      </c>
      <c r="H112" s="37">
        <v>6.4775999999999998</v>
      </c>
      <c r="I112" s="19">
        <v>79.230999999999995</v>
      </c>
      <c r="J112" s="19">
        <v>34.161999999999999</v>
      </c>
      <c r="K112" s="19">
        <v>14.978999999999999</v>
      </c>
      <c r="L112" s="19">
        <v>10.095000000000001</v>
      </c>
      <c r="M112" s="19">
        <v>12.739000000000001</v>
      </c>
      <c r="N112" s="141"/>
      <c r="O112" s="19">
        <v>6.8189999999999991</v>
      </c>
      <c r="P112" s="19">
        <v>5.61</v>
      </c>
      <c r="Q112" s="37">
        <v>13.29</v>
      </c>
    </row>
    <row r="113" spans="1:17" x14ac:dyDescent="0.25">
      <c r="A113" s="147" t="s">
        <v>66</v>
      </c>
      <c r="B113" s="235"/>
      <c r="C113" s="33"/>
      <c r="D113" s="33"/>
      <c r="E113" s="33"/>
      <c r="F113" s="33"/>
      <c r="G113" s="33"/>
      <c r="H113" s="195"/>
      <c r="I113" s="33"/>
      <c r="J113" s="19">
        <f>J112/I112*100</f>
        <v>43.116961795256906</v>
      </c>
      <c r="K113" s="19">
        <f>K112/I112*100</f>
        <v>18.905478916080828</v>
      </c>
      <c r="L113" s="19">
        <f>L112/I112*100</f>
        <v>12.741225025558181</v>
      </c>
      <c r="M113" s="19">
        <f>M112/I112*100</f>
        <v>16.07830268455529</v>
      </c>
      <c r="N113" s="141"/>
      <c r="O113" s="19">
        <f>O112/Q112*100</f>
        <v>51.309255079006768</v>
      </c>
      <c r="P113" s="19">
        <f>P112/Q112*100</f>
        <v>42.212189616252829</v>
      </c>
      <c r="Q113" s="195"/>
    </row>
    <row r="114" spans="1:17" x14ac:dyDescent="0.25">
      <c r="A114" s="35" t="s">
        <v>218</v>
      </c>
      <c r="B114" s="235"/>
      <c r="C114" s="19">
        <v>6.6929999999999996</v>
      </c>
      <c r="D114" s="19">
        <v>6.0489999999999995</v>
      </c>
      <c r="E114" s="19">
        <v>2.4239999999999999</v>
      </c>
      <c r="F114" s="19">
        <v>2.7560000000000002</v>
      </c>
      <c r="G114" s="19">
        <v>9.6205999999999996</v>
      </c>
      <c r="H114" s="37">
        <v>-13.7202</v>
      </c>
      <c r="I114" s="19">
        <v>83.819000000000003</v>
      </c>
      <c r="J114" s="19">
        <v>16.893000000000001</v>
      </c>
      <c r="K114" s="19">
        <v>12.934000000000001</v>
      </c>
      <c r="L114" s="19">
        <v>14.747</v>
      </c>
      <c r="M114" s="19">
        <v>24.645000000000003</v>
      </c>
      <c r="N114" s="141"/>
      <c r="O114" s="19">
        <v>17.959</v>
      </c>
      <c r="P114" s="19">
        <v>9.6029999999999998</v>
      </c>
      <c r="Q114" s="37">
        <v>24.237000000000002</v>
      </c>
    </row>
    <row r="115" spans="1:17" x14ac:dyDescent="0.25">
      <c r="A115" s="147" t="s">
        <v>67</v>
      </c>
      <c r="B115" s="235"/>
      <c r="C115" s="33"/>
      <c r="D115" s="33"/>
      <c r="E115" s="33"/>
      <c r="F115" s="33"/>
      <c r="G115" s="33"/>
      <c r="H115" s="195"/>
      <c r="I115" s="33"/>
      <c r="J115" s="19">
        <f>J114/I114*100</f>
        <v>20.154141662391581</v>
      </c>
      <c r="K115" s="19">
        <f>K114/I114*100</f>
        <v>15.430868896073683</v>
      </c>
      <c r="L115" s="19">
        <f>L114/I114*100</f>
        <v>17.593862966630478</v>
      </c>
      <c r="M115" s="19">
        <f>M114/I114*100</f>
        <v>29.402641405886499</v>
      </c>
      <c r="N115" s="141"/>
      <c r="O115" s="19">
        <f>O114/Q114*100</f>
        <v>74.097454305400817</v>
      </c>
      <c r="P115" s="19">
        <f>P114/Q114*100</f>
        <v>39.621240252506496</v>
      </c>
      <c r="Q115" s="195"/>
    </row>
    <row r="116" spans="1:17" ht="15.75" thickBot="1" x14ac:dyDescent="0.3">
      <c r="A116" s="148" t="s">
        <v>68</v>
      </c>
      <c r="B116" s="236"/>
      <c r="C116" s="6">
        <f>(C114-C112)/C112*100</f>
        <v>48.502329709341026</v>
      </c>
      <c r="D116" s="197">
        <f>(D114-D112)/D112*100</f>
        <v>49.913258983890934</v>
      </c>
      <c r="E116" s="197">
        <f>(E114-E112)/E112*100</f>
        <v>82.392776523702025</v>
      </c>
      <c r="F116" s="197">
        <f>(F114-F112)/F112*100</f>
        <v>121.72164119066777</v>
      </c>
      <c r="G116" s="197"/>
      <c r="H116" s="196"/>
      <c r="I116" s="197">
        <f>(I114-I112)/I112*100</f>
        <v>5.7906627456424991</v>
      </c>
      <c r="J116" s="197">
        <f>(J114-J112)/J112*100</f>
        <v>-50.55031906797025</v>
      </c>
      <c r="K116" s="197">
        <f>(K114-K112)/K112*100</f>
        <v>-13.652446758795636</v>
      </c>
      <c r="L116" s="197">
        <f>(L114-L112)/L112*100</f>
        <v>46.082218920257546</v>
      </c>
      <c r="M116" s="197">
        <f>(M114-M112)/M112*100</f>
        <v>93.461025198210237</v>
      </c>
      <c r="N116" s="142"/>
      <c r="O116" s="197">
        <f>(O114-O112)/O112*100</f>
        <v>163.36706261915239</v>
      </c>
      <c r="P116" s="197">
        <f>(P114-P112)/P112*100</f>
        <v>71.17647058823529</v>
      </c>
      <c r="Q116" s="196">
        <f>(Q114-Q112)/Q112*100</f>
        <v>82.370203160270904</v>
      </c>
    </row>
    <row r="117" spans="1:17" x14ac:dyDescent="0.25">
      <c r="A117" s="49" t="s">
        <v>219</v>
      </c>
      <c r="B117" s="237" t="s">
        <v>252</v>
      </c>
      <c r="C117" s="19">
        <v>5.0437000000000003</v>
      </c>
      <c r="D117" s="19">
        <v>3.3740000000000001</v>
      </c>
      <c r="E117" s="19">
        <v>2.1840000000000002</v>
      </c>
      <c r="F117" s="19">
        <v>1.9222999999999999</v>
      </c>
      <c r="G117" s="170">
        <v>33.104300000000002</v>
      </c>
      <c r="H117" s="37">
        <v>11.983499999999999</v>
      </c>
      <c r="I117" s="19">
        <v>61.972900000000003</v>
      </c>
      <c r="J117" s="19">
        <v>11.535600000000001</v>
      </c>
      <c r="K117" s="19">
        <v>6.8933999999999997</v>
      </c>
      <c r="L117" s="19">
        <v>7.6435000000000004</v>
      </c>
      <c r="M117" s="19">
        <v>15.3398</v>
      </c>
      <c r="N117" s="201">
        <v>3.8637000000000001</v>
      </c>
      <c r="O117" s="19">
        <v>6.5079000000000002</v>
      </c>
      <c r="P117" s="19">
        <v>12.714600000000001</v>
      </c>
      <c r="Q117" s="37">
        <v>21.839700000000001</v>
      </c>
    </row>
    <row r="118" spans="1:17" x14ac:dyDescent="0.25">
      <c r="A118" s="147" t="s">
        <v>66</v>
      </c>
      <c r="B118" s="238"/>
      <c r="C118" s="33"/>
      <c r="D118" s="33"/>
      <c r="E118" s="33"/>
      <c r="F118" s="33"/>
      <c r="G118" s="33"/>
      <c r="H118" s="195"/>
      <c r="J118" s="19">
        <v>18.614000000000001</v>
      </c>
      <c r="K118" s="19">
        <v>11.123200000000001</v>
      </c>
      <c r="L118" s="19">
        <v>12.3337</v>
      </c>
      <c r="M118" s="19">
        <v>24.752400000000002</v>
      </c>
      <c r="N118" s="141">
        <v>6.2343999999999999</v>
      </c>
      <c r="O118" s="19">
        <v>29.798500000000001</v>
      </c>
      <c r="P118" s="19">
        <v>58.218000000000004</v>
      </c>
      <c r="Q118" s="195"/>
    </row>
    <row r="119" spans="1:17" x14ac:dyDescent="0.25">
      <c r="A119" s="35" t="s">
        <v>220</v>
      </c>
      <c r="B119" s="238"/>
      <c r="C119" s="19">
        <v>6.9370000000000003</v>
      </c>
      <c r="D119" s="19">
        <v>3.8826000000000001</v>
      </c>
      <c r="E119" s="19">
        <v>3.1204999999999998</v>
      </c>
      <c r="F119" s="19">
        <v>3.0474000000000001</v>
      </c>
      <c r="G119" s="170">
        <v>44.030200000000001</v>
      </c>
      <c r="H119" s="37">
        <v>2.3424999999999998</v>
      </c>
      <c r="I119" s="19">
        <v>73.650700000000001</v>
      </c>
      <c r="J119" s="19">
        <v>4.2808999999999999</v>
      </c>
      <c r="K119" s="19">
        <v>8.5174000000000003</v>
      </c>
      <c r="L119" s="19">
        <v>7.31</v>
      </c>
      <c r="M119" s="19">
        <v>22.330500000000001</v>
      </c>
      <c r="N119" s="201">
        <v>0.66820000000000002</v>
      </c>
      <c r="O119" s="19">
        <v>17.642099999999999</v>
      </c>
      <c r="P119" s="19">
        <v>12.832000000000001</v>
      </c>
      <c r="Q119" s="37">
        <v>31.205200000000001</v>
      </c>
    </row>
    <row r="120" spans="1:17" x14ac:dyDescent="0.25">
      <c r="A120" s="147" t="s">
        <v>67</v>
      </c>
      <c r="B120" s="238"/>
      <c r="C120" s="33"/>
      <c r="D120" s="33"/>
      <c r="E120" s="33"/>
      <c r="F120" s="33"/>
      <c r="G120" s="33"/>
      <c r="H120" s="195"/>
      <c r="I120" s="33"/>
      <c r="J120" s="19">
        <v>5.8124000000000002</v>
      </c>
      <c r="K120" s="19">
        <v>11.564500000000001</v>
      </c>
      <c r="L120" s="19">
        <v>9.9253</v>
      </c>
      <c r="M120" s="19">
        <v>30.319500000000001</v>
      </c>
      <c r="N120" s="141">
        <v>0.90720000000000001</v>
      </c>
      <c r="O120" s="19">
        <v>56.535899999999998</v>
      </c>
      <c r="P120" s="19">
        <v>41.121499999999997</v>
      </c>
      <c r="Q120" s="195"/>
    </row>
    <row r="121" spans="1:17" ht="15.75" thickBot="1" x14ac:dyDescent="0.3">
      <c r="A121" s="148" t="s">
        <v>68</v>
      </c>
      <c r="B121" s="239"/>
      <c r="C121" s="6">
        <f>(C119-C117)/C117*100</f>
        <v>37.537918591510198</v>
      </c>
      <c r="D121" s="197">
        <f t="shared" ref="D121:Q121" si="68">(D119-D117)/D117*100</f>
        <v>15.074096028452871</v>
      </c>
      <c r="E121" s="197">
        <f t="shared" si="68"/>
        <v>42.880036630036614</v>
      </c>
      <c r="F121" s="197">
        <f t="shared" si="68"/>
        <v>58.52884565364409</v>
      </c>
      <c r="G121" s="197"/>
      <c r="H121" s="196"/>
      <c r="I121" s="197">
        <f t="shared" si="68"/>
        <v>18.843397678662765</v>
      </c>
      <c r="J121" s="197">
        <f t="shared" si="68"/>
        <v>-62.889663303165854</v>
      </c>
      <c r="K121" s="197">
        <f t="shared" si="68"/>
        <v>23.558766356224801</v>
      </c>
      <c r="L121" s="197">
        <f t="shared" si="68"/>
        <v>-4.3631844050500534</v>
      </c>
      <c r="M121" s="197">
        <f t="shared" si="68"/>
        <v>45.572302116064094</v>
      </c>
      <c r="N121" s="142">
        <f t="shared" si="68"/>
        <v>-82.705696612055803</v>
      </c>
      <c r="O121" s="197">
        <f t="shared" si="68"/>
        <v>171.08744756373022</v>
      </c>
      <c r="P121" s="197">
        <f t="shared" si="68"/>
        <v>0.92334796218520399</v>
      </c>
      <c r="Q121" s="196">
        <f t="shared" si="68"/>
        <v>42.882915058357028</v>
      </c>
    </row>
    <row r="124" spans="1:17" ht="15.75" thickBot="1" x14ac:dyDescent="0.3">
      <c r="C124" s="6"/>
      <c r="D124" s="6"/>
      <c r="E124" s="6"/>
      <c r="F124" s="6"/>
      <c r="G124" s="6"/>
      <c r="H124" s="6"/>
      <c r="I124" s="6"/>
      <c r="J124" s="6"/>
      <c r="K124" s="6"/>
      <c r="L124" s="6"/>
      <c r="M124" s="6"/>
      <c r="N124" s="6"/>
      <c r="O124" s="6"/>
      <c r="P124" s="6"/>
      <c r="Q124" s="6"/>
    </row>
    <row r="125" spans="1:17" x14ac:dyDescent="0.25">
      <c r="B125" s="49" t="s">
        <v>82</v>
      </c>
      <c r="C125">
        <f t="shared" ref="C125:H125" si="69">AVERAGE(C117,C112,C107,C102,C97,C92,C87,C82,C77,C72,C67,C62,C57,C52,C47,C42,C37,C27,C22,C17,C12,C32,C2,C34)</f>
        <v>4.0259454545454538</v>
      </c>
      <c r="D125">
        <f t="shared" si="69"/>
        <v>3.2341363636363636</v>
      </c>
      <c r="E125">
        <f t="shared" si="69"/>
        <v>1.7450190476190475</v>
      </c>
      <c r="F125">
        <f t="shared" si="69"/>
        <v>1.6046666666666671</v>
      </c>
      <c r="G125">
        <f t="shared" si="69"/>
        <v>17.592685714285714</v>
      </c>
      <c r="H125" s="194">
        <f t="shared" si="69"/>
        <v>6.3509857142857156</v>
      </c>
      <c r="I125">
        <f>AVERAGE(I117,I112,I107,I102,J98,I92,I87,I82,I77,I72,I67,I62,I57,I52,I47,I42,I37,I27,I22,I17,I12,I32,I2,I34)</f>
        <v>57.707104545454541</v>
      </c>
      <c r="J125">
        <f>AVERAGE(J117,J112,J107,J102,K98,J92,J87,J82,J77,J72,J67,J62,J57,J52,J47,J42,J37,J27,J22,J17,J12,J32,J2,J34)</f>
        <v>16.675285714285717</v>
      </c>
      <c r="K125">
        <f>AVERAGE(K117,K112,K107,K102,L98,K92,K87,L82,K77,K72,K67,K62,K57,K52,K47,K42,K37,K27,K22,K17,K12,K32,K2,K34)</f>
        <v>6.6598045454545458</v>
      </c>
      <c r="L125">
        <f>AVERAGE(L117,L112,L107,L102,M98,L92,L87,M82,L77,L72,L67,L62,L57,L52,L47,L42,L37,L27,L22,L17,L12,L32,L2,L34)</f>
        <v>6.521081818181818</v>
      </c>
      <c r="M125">
        <f>AVERAGE(M117,M112,M107,M102,N98,M92,M87,N82,M77,M72,M67,M62,M57,M52,M47,M42,M37,M27,M22,M17,M12,M32,M2,M34)</f>
        <v>7.8523045454545439</v>
      </c>
      <c r="N125" s="156">
        <f>AVERAGE(N117,N112,N107,N102,O98,N92,N87,O82,N77,N72,N67,N62,N57,N52,N47,N42,N37,N27,N22,N17,N12,N32,N2,N34)</f>
        <v>14.906385714285715</v>
      </c>
      <c r="O125">
        <f>AVERAGE(O117,O112,O107,O102,P98,O92,O87,P82,O77,O72,O67,O62,O57,O52,O47,O42,O37,O27,O22,O17,O12,O32,O2,O34)</f>
        <v>9.7295619047619031</v>
      </c>
      <c r="P125">
        <f>AVERAGE(P117,P112,P107,P102,P97,P92,P87,Q82,P77,P72,P67,P62,P57,P52,P47,P42,P37,P27,P22,P17,P12,P32,P2,P34)</f>
        <v>8.4314</v>
      </c>
      <c r="Q125" s="194">
        <f>AVERAGE(Q117,Q112,Q107,Q102,Q97,Q92,Q87,Q82,Q77,Q72,Q67,Q62,Q57,Q52,Q47,Q42,Q37,Q27,Q22,Q17,Q12,Q32,Q2,Q34)</f>
        <v>17.450138095238092</v>
      </c>
    </row>
    <row r="126" spans="1:17" x14ac:dyDescent="0.25">
      <c r="B126" s="35" t="s">
        <v>83</v>
      </c>
      <c r="C126">
        <f t="shared" ref="C126:J126" si="70">AVERAGE(C114,C109,C104,C99,C94,C89,C84,C79,C74,C69,C64,C59,C54,C49,C44,C39,C29,C24,C19,C14,C4,C7,C9,C119)</f>
        <v>5.0497590909090908</v>
      </c>
      <c r="D126">
        <f t="shared" si="70"/>
        <v>3.8104818181818185</v>
      </c>
      <c r="E126">
        <f t="shared" si="70"/>
        <v>2.6030523809523816</v>
      </c>
      <c r="F126">
        <f t="shared" si="70"/>
        <v>2.4794857142857145</v>
      </c>
      <c r="G126">
        <f t="shared" si="70"/>
        <v>24.986890909090913</v>
      </c>
      <c r="H126" s="195">
        <f t="shared" si="70"/>
        <v>4.0440000000000014</v>
      </c>
      <c r="I126">
        <f t="shared" si="70"/>
        <v>67.094899999999996</v>
      </c>
      <c r="J126">
        <f t="shared" si="70"/>
        <v>16.552136363636361</v>
      </c>
      <c r="K126">
        <f t="shared" ref="K126:P126" si="71">AVERAGE(K114,K109,K104,K99,K94,K89,L84,K79,K74,K69,K64,K59,K54,K49,K44,K39,K29,K24,K19,K14,K4,K7,K9,K119)</f>
        <v>6.4807227272727284</v>
      </c>
      <c r="L126">
        <f t="shared" si="71"/>
        <v>6.9884863636363637</v>
      </c>
      <c r="M126">
        <f t="shared" si="71"/>
        <v>13.966986363636368</v>
      </c>
      <c r="N126" s="140">
        <f t="shared" si="71"/>
        <v>11.652809523809523</v>
      </c>
      <c r="O126">
        <f t="shared" si="71"/>
        <v>17.501995238095237</v>
      </c>
      <c r="P126">
        <f t="shared" si="71"/>
        <v>8.060550000000001</v>
      </c>
      <c r="Q126" s="195">
        <f>AVERAGE(Q114,Q109,Q104,Q99,Q94,Q89,Q84,Q79,Q74,Q69,Q64,Q59,Q54,Q49,Q44,Q39,Q29,Q24,Q19,Q14,Q4,Q7,Q9,Q119)</f>
        <v>26.030390476190469</v>
      </c>
    </row>
    <row r="127" spans="1:17" x14ac:dyDescent="0.25">
      <c r="B127" s="35" t="s">
        <v>89</v>
      </c>
      <c r="C127">
        <f>AVERAGE(C121,C116,C111,C106,C101,C96,C91,C86,C81,C76,C71,C66,C61,C56,C51,C46,C41,C31,C26,C21,C16,C6)</f>
        <v>19.74496722771736</v>
      </c>
      <c r="D127">
        <f>AVERAGE(D121,D116,D111,D106,D101,D96,D91,D86,D81,D76,D71,D66,D61,D56,D51,D46,D41,D31,D26,D21,D16,D6)</f>
        <v>12.929061252812716</v>
      </c>
      <c r="E127">
        <f>AVERAGE(E121,E116,E111,E106,E101,E96,E91,E86,E81,E76,E71,E66,E61,E56,E51,E46,E41,E31,E26,E21,E16,E6)</f>
        <v>35.659543298503408</v>
      </c>
      <c r="F127">
        <f>AVERAGE(F121,F116,F111,F106,F101,F96,F91,F86,F81,F76,F71,F66,F61,F56,F51,F46,F41,F31,F26,F21,F16,F6)</f>
        <v>43.300770037206192</v>
      </c>
      <c r="H127" s="195"/>
      <c r="I127">
        <f t="shared" ref="I127:Q127" si="72">AVERAGE(I121,I116,I111,I106,I101,I96,I91,I86,I81,I76,I71,I66,I61,I56,I51,I46,I41,I31,I26,I21,I16,I6)</f>
        <v>10.137425602022006</v>
      </c>
      <c r="J127">
        <f t="shared" si="72"/>
        <v>-11.349021305084666</v>
      </c>
      <c r="K127">
        <f t="shared" si="72"/>
        <v>-0.53484515846737513</v>
      </c>
      <c r="L127">
        <f t="shared" si="72"/>
        <v>2.6451988604960937</v>
      </c>
      <c r="M127">
        <f t="shared" si="72"/>
        <v>66.665302620966855</v>
      </c>
      <c r="N127" s="140">
        <f t="shared" si="72"/>
        <v>-14.028527589120625</v>
      </c>
      <c r="O127">
        <f t="shared" si="72"/>
        <v>91.256016687690177</v>
      </c>
      <c r="P127">
        <f t="shared" si="72"/>
        <v>-6.5431233894477892</v>
      </c>
      <c r="Q127" s="195">
        <f t="shared" si="72"/>
        <v>35.658735419083094</v>
      </c>
    </row>
    <row r="128" spans="1:17" x14ac:dyDescent="0.25">
      <c r="B128" s="35" t="s">
        <v>86</v>
      </c>
      <c r="C128">
        <f t="shared" ref="C128:H128" si="73">_xlfn.STDEV.P(C117,C112,C107,C102,C97,C92,C87,C82,C77,C72,C67,C62,C57,C52,C47,C42,C37,C32,C34,C27,C22,C17,C12,C2)</f>
        <v>0.88567321067971028</v>
      </c>
      <c r="D128">
        <f t="shared" si="73"/>
        <v>0.83251242608550635</v>
      </c>
      <c r="E128">
        <f t="shared" si="73"/>
        <v>0.60376365733861681</v>
      </c>
      <c r="F128">
        <f t="shared" si="73"/>
        <v>0.53963106473937006</v>
      </c>
      <c r="G128">
        <f t="shared" si="73"/>
        <v>14.097616359691241</v>
      </c>
      <c r="H128" s="195">
        <f t="shared" si="73"/>
        <v>15.658147707740367</v>
      </c>
      <c r="I128">
        <f>_xlfn.STDEV.P(I117,I112,I107,I102,J98,I92,I87,I82,I77,I72,I67,I62,I57,I52,I47,I42,I37,I32,I34,I27,I22,I17,I12,I2)</f>
        <v>10.932428359513159</v>
      </c>
      <c r="J128">
        <f>_xlfn.STDEV.P(J117,J112,J107,J102,K98,J92,J87,J82,J77,J72,J67,J62,J57,J52,J47,J42,J37,J32,J34,J27,J22,J17,J12,J2)</f>
        <v>6.9128319254010151</v>
      </c>
      <c r="K128">
        <f>_xlfn.STDEV.P(K117,K112,K107,K102,L98,K92,K87,L82,K77,K72,K67,K62,K57,K52,K47,K42,K37,K32,K34,K27,K22,K17,K12,K2)</f>
        <v>3.2131269989440137</v>
      </c>
      <c r="L128">
        <f>_xlfn.STDEV.P(L117,L112,L107,L102,M98,L92,L87,M82,L77,L72,L67,L62,L57,L52,L47,L42,L37,L32,L34,L27,L22,L17,L12,L2)</f>
        <v>2.405797864371586</v>
      </c>
      <c r="M128">
        <f>_xlfn.STDEV.P(M117,M112,M107,M102,N98,M92,M87,N82,M77,M72,M67,M62,M57,M52,M47,M42,M37,M32,M34,M27,M22,M17,M12,M2)</f>
        <v>3.7340762959626659</v>
      </c>
      <c r="N128" s="140">
        <f>_xlfn.STDEV.P(N117,N112,N107,N102,O98,N92,N87,O82,N77,N72,N67,N62,N57,N52,N47,N42,N37,N32,N34,N27,N22,N17,N12,N2)</f>
        <v>7.8325214778655115</v>
      </c>
      <c r="O128">
        <f>_xlfn.STDEV.P(O117,O112,O107,O102,P98,O92,O87,P82,O77,O72,O67,O62,O57,O52,O47,O42,O37,O32,O34,O27,O22,O17,O12,O2)</f>
        <v>7.4641830995938907</v>
      </c>
      <c r="P128">
        <f>_xlfn.STDEV.P(P117,P112,P107,P102,P97,P92,P87,Q82,P77,P72,P67,P62,P57,P52,P47,P42,P37,P32,P34,P27,P22,P17,P12,P2)</f>
        <v>5.2867219650023287</v>
      </c>
      <c r="Q128" s="195">
        <f>_xlfn.STDEV.P(Q117,Q112,Q107,Q102,Q97,Q92,Q87,Q82,Q77,Q72,Q67,Q62,Q57,Q52,Q47,Q42,Q37,Q32,Q34,Q27,Q22,Q17,Q12,Q2)</f>
        <v>6.037688894055897</v>
      </c>
    </row>
    <row r="129" spans="2:17" x14ac:dyDescent="0.25">
      <c r="B129" s="35" t="s">
        <v>87</v>
      </c>
      <c r="C129">
        <f t="shared" ref="C129:J129" si="74">_xlfn.STDEV.P(C119,C114,C109,C104,C99,C94,C89,C84,C79,C74,C69,C64,C59,C54,C49,C44,C39,C9,C29,C24,C19,C14,C4,C7)</f>
        <v>1.333314710397665</v>
      </c>
      <c r="D129">
        <f t="shared" si="74"/>
        <v>1.2631393472529109</v>
      </c>
      <c r="E129">
        <f t="shared" si="74"/>
        <v>0.94500737695233183</v>
      </c>
      <c r="F129">
        <f t="shared" si="74"/>
        <v>0.89129790770095862</v>
      </c>
      <c r="G129">
        <f t="shared" si="74"/>
        <v>13.075570836379956</v>
      </c>
      <c r="H129" s="195">
        <f t="shared" si="74"/>
        <v>10.797076382719801</v>
      </c>
      <c r="I129">
        <f t="shared" si="74"/>
        <v>13.934689974859648</v>
      </c>
      <c r="J129">
        <f t="shared" si="74"/>
        <v>6.6621780598011631</v>
      </c>
      <c r="K129">
        <f t="shared" ref="K129:P129" si="75">_xlfn.STDEV.P(K119,K114,K109,K104,K99,K94,K89,L84,K79,K74,K69,K64,K59,K54,K49,K44,K39,K9,K29,K24,K19,K14,K4,K7)</f>
        <v>2.8725607125369463</v>
      </c>
      <c r="L129">
        <f t="shared" si="75"/>
        <v>3.3858289821891825</v>
      </c>
      <c r="M129">
        <f t="shared" si="75"/>
        <v>7.0343268234678611</v>
      </c>
      <c r="N129" s="140">
        <f t="shared" si="75"/>
        <v>4.7054784357632675</v>
      </c>
      <c r="O129">
        <f t="shared" si="75"/>
        <v>7.6900684001835309</v>
      </c>
      <c r="P129">
        <f t="shared" si="75"/>
        <v>4.8528149020439644</v>
      </c>
      <c r="Q129" s="195">
        <f>_xlfn.STDEV.P(Q119,Q114,Q109,Q104,Q99,Q94,Q89,Q84,Q79,Q74,Q69,Q64,Q59,Q54,Q49,Q44,Q39,Q9,Q29,Q24,Q19,Q14,Q4,Q7)</f>
        <v>9.4501180875919868</v>
      </c>
    </row>
    <row r="130" spans="2:17" x14ac:dyDescent="0.25">
      <c r="B130" s="112" t="s">
        <v>113</v>
      </c>
      <c r="C130">
        <f>_xlfn.STDEV.P(C121,C116,C111,C106,C101,C96,C91,C86,C81,C76,C71,C66,C61,C56,C51,C46,C41,C31,C26,C21,C16,C6)</f>
        <v>20.403782307314934</v>
      </c>
      <c r="D130">
        <f>_xlfn.STDEV.P(D121,D116,D111,D106,D101,D96,D91,D86,D81,D76,D71,D66,D61,D56,D51,D46,D41,D31,D26,D21,D16,D6)</f>
        <v>16.600523969892436</v>
      </c>
      <c r="E130">
        <f>_xlfn.STDEV.P(E121,E116,E111,E106,E101,E96,E91,E86,E81,E76,E71,E66,E61,E56,E51,E46,E41,E31,E26,E21,E16,E6)</f>
        <v>22.910137877246282</v>
      </c>
      <c r="F130">
        <f>_xlfn.STDEV.P(F121,F116,F111,F106,F101,F96,F91,F86,F81,F76,F71,F66,F61,F56,F51,F46,F41,F31,F26,F21,F16,F6)</f>
        <v>32.052315721567211</v>
      </c>
      <c r="H130" s="195"/>
      <c r="I130">
        <f t="shared" ref="I130:Q130" si="76">_xlfn.STDEV.P(I121,I116,I111,I106,I101,I96,I91,I86,I81,I76,I71,I66,I61,I56,I51,I46,I41,I31,I26,I21,I16,I6)</f>
        <v>11.07209788700821</v>
      </c>
      <c r="J130">
        <f t="shared" si="76"/>
        <v>28.160184861142572</v>
      </c>
      <c r="K130">
        <f t="shared" si="76"/>
        <v>16.91532440203634</v>
      </c>
      <c r="L130">
        <f t="shared" si="76"/>
        <v>16.754924159006606</v>
      </c>
      <c r="M130">
        <f t="shared" si="76"/>
        <v>48.798410600840796</v>
      </c>
      <c r="N130" s="140">
        <f t="shared" si="76"/>
        <v>22.644218613616847</v>
      </c>
      <c r="O130">
        <f t="shared" si="76"/>
        <v>49.381672035298017</v>
      </c>
      <c r="P130">
        <f t="shared" si="76"/>
        <v>37.788474996993514</v>
      </c>
      <c r="Q130" s="195">
        <f t="shared" si="76"/>
        <v>22.907796348837355</v>
      </c>
    </row>
    <row r="131" spans="2:17" x14ac:dyDescent="0.25">
      <c r="B131" s="113" t="s">
        <v>158</v>
      </c>
      <c r="C131" s="54">
        <v>0.05</v>
      </c>
      <c r="D131" s="33">
        <v>0.05</v>
      </c>
      <c r="E131" s="33">
        <v>0.05</v>
      </c>
      <c r="F131" s="33">
        <v>0.05</v>
      </c>
      <c r="G131" s="33">
        <v>0.05</v>
      </c>
      <c r="H131" s="195">
        <v>0.05</v>
      </c>
      <c r="I131" s="33">
        <v>0.05</v>
      </c>
      <c r="J131" s="33">
        <v>0.05</v>
      </c>
      <c r="K131" s="33">
        <v>0.05</v>
      </c>
      <c r="L131" s="33">
        <v>0.05</v>
      </c>
      <c r="M131" s="33">
        <v>0.05</v>
      </c>
      <c r="N131" s="140">
        <v>0.05</v>
      </c>
      <c r="O131" s="33">
        <v>0.05</v>
      </c>
      <c r="P131" s="33">
        <v>0.05</v>
      </c>
      <c r="Q131" s="9">
        <v>0.05</v>
      </c>
    </row>
    <row r="132" spans="2:17" x14ac:dyDescent="0.25">
      <c r="B132" s="114" t="s">
        <v>151</v>
      </c>
      <c r="C132" s="54"/>
      <c r="D132" s="33"/>
      <c r="E132" s="33"/>
      <c r="F132" s="33"/>
      <c r="G132" s="33"/>
      <c r="H132" s="9"/>
      <c r="I132" s="33"/>
      <c r="J132" s="33"/>
      <c r="K132" s="33"/>
      <c r="L132" s="33"/>
      <c r="M132" s="33"/>
      <c r="N132" s="140"/>
      <c r="O132" s="33"/>
      <c r="P132" s="33"/>
      <c r="Q132" s="9"/>
    </row>
    <row r="133" spans="2:17" x14ac:dyDescent="0.25">
      <c r="B133" s="115" t="s">
        <v>144</v>
      </c>
      <c r="C133" s="54"/>
      <c r="D133" s="33"/>
      <c r="E133" s="33"/>
      <c r="F133" s="33"/>
      <c r="G133" s="33"/>
      <c r="H133" s="9"/>
      <c r="I133" s="33"/>
      <c r="J133" s="33"/>
      <c r="K133" s="33"/>
      <c r="L133" s="33"/>
      <c r="M133" s="33"/>
      <c r="N133" s="140"/>
      <c r="O133" s="33"/>
      <c r="P133" s="33"/>
      <c r="Q133" s="9"/>
    </row>
    <row r="134" spans="2:17" x14ac:dyDescent="0.25">
      <c r="B134" s="115" t="s">
        <v>152</v>
      </c>
      <c r="C134" s="54"/>
      <c r="D134" s="33"/>
      <c r="E134" s="33"/>
      <c r="F134" s="33"/>
      <c r="G134" s="33"/>
      <c r="H134" s="9"/>
      <c r="I134" s="33"/>
      <c r="J134" s="33"/>
      <c r="K134" s="33"/>
      <c r="L134" s="33"/>
      <c r="M134" s="33"/>
      <c r="N134" s="140"/>
      <c r="O134" s="33"/>
      <c r="P134" s="33"/>
      <c r="Q134" s="9"/>
    </row>
    <row r="135" spans="2:17" x14ac:dyDescent="0.25">
      <c r="B135" s="116" t="s">
        <v>153</v>
      </c>
      <c r="C135" s="54"/>
      <c r="D135" s="33"/>
      <c r="E135" s="33"/>
      <c r="F135" s="33"/>
      <c r="G135" s="33"/>
      <c r="H135" s="9"/>
      <c r="I135" s="33"/>
      <c r="J135" s="33"/>
      <c r="K135" s="33"/>
      <c r="L135" s="33"/>
      <c r="M135" s="33"/>
      <c r="N135" s="140"/>
      <c r="O135" s="33"/>
      <c r="P135" s="33"/>
      <c r="Q135" s="9"/>
    </row>
    <row r="136" spans="2:17" x14ac:dyDescent="0.25">
      <c r="B136" s="115" t="s">
        <v>145</v>
      </c>
      <c r="C136" s="54"/>
      <c r="D136" s="33"/>
      <c r="E136" s="33"/>
      <c r="F136" s="33"/>
      <c r="G136" s="33"/>
      <c r="H136" s="9"/>
      <c r="I136" s="33"/>
      <c r="J136" s="33"/>
      <c r="K136" s="33"/>
      <c r="L136" s="33"/>
      <c r="M136" s="33"/>
      <c r="N136" s="140"/>
      <c r="O136" s="33"/>
      <c r="P136" s="33"/>
      <c r="Q136" s="9"/>
    </row>
    <row r="137" spans="2:17" x14ac:dyDescent="0.25">
      <c r="B137" s="115" t="s">
        <v>146</v>
      </c>
      <c r="C137" s="54"/>
      <c r="D137" s="33"/>
      <c r="E137" s="33"/>
      <c r="F137" s="33"/>
      <c r="G137" s="33"/>
      <c r="H137" s="9"/>
      <c r="I137" s="33"/>
      <c r="J137" s="33"/>
      <c r="K137" s="33"/>
      <c r="L137" s="33"/>
      <c r="M137" s="33"/>
      <c r="N137" s="140"/>
      <c r="O137" s="33"/>
      <c r="P137" s="33"/>
      <c r="Q137" s="9"/>
    </row>
    <row r="138" spans="2:17" x14ac:dyDescent="0.25">
      <c r="B138" s="114" t="s">
        <v>156</v>
      </c>
      <c r="H138" s="9"/>
      <c r="N138" s="140"/>
      <c r="Q138" s="9"/>
    </row>
    <row r="139" spans="2:17" ht="15.75" thickBot="1" x14ac:dyDescent="0.3">
      <c r="B139" s="117" t="s">
        <v>157</v>
      </c>
      <c r="C139" s="56"/>
      <c r="D139" s="6"/>
      <c r="E139" s="6"/>
      <c r="F139" s="6"/>
      <c r="G139" s="6"/>
      <c r="H139" s="10"/>
      <c r="I139" s="6"/>
      <c r="J139" s="6"/>
      <c r="K139" s="6"/>
      <c r="L139" s="6"/>
      <c r="M139" s="6"/>
      <c r="N139" s="142"/>
      <c r="O139" s="6"/>
      <c r="P139" s="6"/>
      <c r="Q139" s="10"/>
    </row>
  </sheetData>
  <mergeCells count="23">
    <mergeCell ref="AO1:BC1"/>
    <mergeCell ref="V1:AJ1"/>
    <mergeCell ref="BH1:BV1"/>
    <mergeCell ref="B7:B11"/>
    <mergeCell ref="B32:B36"/>
    <mergeCell ref="B117:B121"/>
    <mergeCell ref="B42:B46"/>
    <mergeCell ref="B57:B61"/>
    <mergeCell ref="B62:B66"/>
    <mergeCell ref="B67:B71"/>
    <mergeCell ref="B72:B76"/>
    <mergeCell ref="B77:B81"/>
    <mergeCell ref="B82:B86"/>
    <mergeCell ref="B87:B91"/>
    <mergeCell ref="B92:B96"/>
    <mergeCell ref="B97:B101"/>
    <mergeCell ref="B102:B106"/>
    <mergeCell ref="B107:B111"/>
    <mergeCell ref="V71:AJ71"/>
    <mergeCell ref="B37:B41"/>
    <mergeCell ref="B47:B51"/>
    <mergeCell ref="B52:B56"/>
    <mergeCell ref="B112:B116"/>
  </mergeCells>
  <conditionalFormatting sqref="I51:Q51">
    <cfRule type="colorScale" priority="258">
      <colorScale>
        <cfvo type="min"/>
        <cfvo type="percentile" val="50"/>
        <cfvo type="max"/>
        <color rgb="FFF8696B"/>
        <color rgb="FFFCFCFF"/>
        <color rgb="FF63BE7B"/>
      </colorScale>
    </cfRule>
  </conditionalFormatting>
  <conditionalFormatting sqref="C51:N51">
    <cfRule type="colorScale" priority="257">
      <colorScale>
        <cfvo type="min"/>
        <cfvo type="percentile" val="50"/>
        <cfvo type="max"/>
        <color rgb="FFF8696B"/>
        <color rgb="FFFCFCFF"/>
        <color rgb="FF63BE7B"/>
      </colorScale>
    </cfRule>
  </conditionalFormatting>
  <conditionalFormatting sqref="C51:N51">
    <cfRule type="colorScale" priority="256">
      <colorScale>
        <cfvo type="min"/>
        <cfvo type="percentile" val="50"/>
        <cfvo type="max"/>
        <color rgb="FFF8696B"/>
        <color rgb="FFFCFCFF"/>
        <color rgb="FF63BE7B"/>
      </colorScale>
    </cfRule>
  </conditionalFormatting>
  <conditionalFormatting sqref="C51:N51">
    <cfRule type="colorScale" priority="253">
      <colorScale>
        <cfvo type="num" val="-50"/>
        <cfvo type="percentile" val="50"/>
        <cfvo type="num" val="50"/>
        <color rgb="FFC00000"/>
        <color rgb="FFFFEB84"/>
        <color rgb="FF12A107"/>
      </colorScale>
    </cfRule>
    <cfRule type="colorScale" priority="254">
      <colorScale>
        <cfvo type="num" val="-100"/>
        <cfvo type="percentile" val="50"/>
        <cfvo type="num" val="100"/>
        <color rgb="FFFF7128"/>
        <color rgb="FFFFEB84"/>
        <color rgb="FFFFEF9C"/>
      </colorScale>
    </cfRule>
    <cfRule type="colorScale" priority="255">
      <colorScale>
        <cfvo type="min"/>
        <cfvo type="percentile" val="50"/>
        <cfvo type="max"/>
        <color rgb="FF63BE7B"/>
        <color rgb="FFFCFCFF"/>
        <color rgb="FFF8696B"/>
      </colorScale>
    </cfRule>
  </conditionalFormatting>
  <conditionalFormatting sqref="C51:Q51">
    <cfRule type="colorScale" priority="1">
      <colorScale>
        <cfvo type="num" val="-100"/>
        <cfvo type="num" val="0"/>
        <cfvo type="num" val="100"/>
        <color rgb="FFF8696B"/>
        <color theme="0"/>
        <color rgb="FF63BE7B"/>
      </colorScale>
    </cfRule>
    <cfRule type="colorScale" priority="252">
      <colorScale>
        <cfvo type="min"/>
        <cfvo type="percentile" val="50"/>
        <cfvo type="max"/>
        <color rgb="FFF8696B"/>
        <color rgb="FFFCFCFF"/>
        <color rgb="FF63BE7B"/>
      </colorScale>
    </cfRule>
  </conditionalFormatting>
  <conditionalFormatting sqref="C51:Q51">
    <cfRule type="colorScale" priority="251">
      <colorScale>
        <cfvo type="min"/>
        <cfvo type="percentile" val="50"/>
        <cfvo type="max"/>
        <color rgb="FFF8696B"/>
        <color rgb="FFFCFCFF"/>
        <color rgb="FF63BE7B"/>
      </colorScale>
    </cfRule>
  </conditionalFormatting>
  <conditionalFormatting sqref="I56:Q56">
    <cfRule type="colorScale" priority="194">
      <colorScale>
        <cfvo type="min"/>
        <cfvo type="percentile" val="50"/>
        <cfvo type="max"/>
        <color rgb="FFF8696B"/>
        <color rgb="FFFCFCFF"/>
        <color rgb="FF63BE7B"/>
      </colorScale>
    </cfRule>
  </conditionalFormatting>
  <conditionalFormatting sqref="C56:H56">
    <cfRule type="colorScale" priority="193">
      <colorScale>
        <cfvo type="min"/>
        <cfvo type="percentile" val="50"/>
        <cfvo type="max"/>
        <color rgb="FFF8696B"/>
        <color rgb="FFFCFCFF"/>
        <color rgb="FF63BE7B"/>
      </colorScale>
    </cfRule>
  </conditionalFormatting>
  <conditionalFormatting sqref="C56:H56">
    <cfRule type="colorScale" priority="192">
      <colorScale>
        <cfvo type="min"/>
        <cfvo type="percentile" val="50"/>
        <cfvo type="max"/>
        <color rgb="FFF8696B"/>
        <color rgb="FFFCFCFF"/>
        <color rgb="FF63BE7B"/>
      </colorScale>
    </cfRule>
  </conditionalFormatting>
  <conditionalFormatting sqref="C56:F56">
    <cfRule type="colorScale" priority="189">
      <colorScale>
        <cfvo type="num" val="-50"/>
        <cfvo type="percentile" val="50"/>
        <cfvo type="num" val="50"/>
        <color rgb="FFC00000"/>
        <color rgb="FFFFEB84"/>
        <color rgb="FF12A107"/>
      </colorScale>
    </cfRule>
    <cfRule type="colorScale" priority="190">
      <colorScale>
        <cfvo type="num" val="-100"/>
        <cfvo type="percentile" val="50"/>
        <cfvo type="num" val="100"/>
        <color rgb="FFFF7128"/>
        <color rgb="FFFFEB84"/>
        <color rgb="FFFFEF9C"/>
      </colorScale>
    </cfRule>
    <cfRule type="colorScale" priority="191">
      <colorScale>
        <cfvo type="min"/>
        <cfvo type="percentile" val="50"/>
        <cfvo type="max"/>
        <color rgb="FF63BE7B"/>
        <color rgb="FFFCFCFF"/>
        <color rgb="FFF8696B"/>
      </colorScale>
    </cfRule>
  </conditionalFormatting>
  <conditionalFormatting sqref="C56:Q56">
    <cfRule type="colorScale" priority="188">
      <colorScale>
        <cfvo type="min"/>
        <cfvo type="percentile" val="50"/>
        <cfvo type="max"/>
        <color rgb="FFF8696B"/>
        <color rgb="FFFCFCFF"/>
        <color rgb="FF63BE7B"/>
      </colorScale>
    </cfRule>
  </conditionalFormatting>
  <conditionalFormatting sqref="C56:Q56">
    <cfRule type="colorScale" priority="187">
      <colorScale>
        <cfvo type="min"/>
        <cfvo type="percentile" val="50"/>
        <cfvo type="max"/>
        <color rgb="FFF8696B"/>
        <color rgb="FFFCFCFF"/>
        <color rgb="FF63BE7B"/>
      </colorScale>
    </cfRule>
  </conditionalFormatting>
  <conditionalFormatting sqref="I116:Q116">
    <cfRule type="colorScale" priority="146">
      <colorScale>
        <cfvo type="min"/>
        <cfvo type="percentile" val="50"/>
        <cfvo type="max"/>
        <color rgb="FFF8696B"/>
        <color rgb="FFFCFCFF"/>
        <color rgb="FF63BE7B"/>
      </colorScale>
    </cfRule>
  </conditionalFormatting>
  <conditionalFormatting sqref="C116:Q116">
    <cfRule type="colorScale" priority="3">
      <colorScale>
        <cfvo type="num" val="-100"/>
        <cfvo type="num" val="0"/>
        <cfvo type="num" val="100"/>
        <color rgb="FFF8696B"/>
        <color theme="0"/>
        <color rgb="FF63BE7B"/>
      </colorScale>
    </cfRule>
    <cfRule type="colorScale" priority="145">
      <colorScale>
        <cfvo type="min"/>
        <cfvo type="percentile" val="50"/>
        <cfvo type="max"/>
        <color rgb="FFF8696B"/>
        <color rgb="FFFCFCFF"/>
        <color rgb="FF63BE7B"/>
      </colorScale>
    </cfRule>
  </conditionalFormatting>
  <conditionalFormatting sqref="C116:Q116">
    <cfRule type="colorScale" priority="144">
      <colorScale>
        <cfvo type="min"/>
        <cfvo type="percentile" val="50"/>
        <cfvo type="max"/>
        <color rgb="FFF8696B"/>
        <color rgb="FFFCFCFF"/>
        <color rgb="FF63BE7B"/>
      </colorScale>
    </cfRule>
  </conditionalFormatting>
  <conditionalFormatting sqref="C116:Q116">
    <cfRule type="colorScale" priority="141">
      <colorScale>
        <cfvo type="num" val="-50"/>
        <cfvo type="percentile" val="50"/>
        <cfvo type="num" val="50"/>
        <color rgb="FFC00000"/>
        <color rgb="FFFFEB84"/>
        <color rgb="FF12A107"/>
      </colorScale>
    </cfRule>
    <cfRule type="colorScale" priority="142">
      <colorScale>
        <cfvo type="num" val="-100"/>
        <cfvo type="percentile" val="50"/>
        <cfvo type="num" val="100"/>
        <color rgb="FFFF7128"/>
        <color rgb="FFFFEB84"/>
        <color rgb="FFFFEF9C"/>
      </colorScale>
    </cfRule>
    <cfRule type="colorScale" priority="143">
      <colorScale>
        <cfvo type="min"/>
        <cfvo type="percentile" val="50"/>
        <cfvo type="max"/>
        <color rgb="FF63BE7B"/>
        <color rgb="FFFCFCFF"/>
        <color rgb="FFF8696B"/>
      </colorScale>
    </cfRule>
  </conditionalFormatting>
  <conditionalFormatting sqref="C116:Q116">
    <cfRule type="colorScale" priority="140">
      <colorScale>
        <cfvo type="min"/>
        <cfvo type="percentile" val="50"/>
        <cfvo type="max"/>
        <color rgb="FFF8696B"/>
        <color rgb="FFFCFCFF"/>
        <color rgb="FF63BE7B"/>
      </colorScale>
    </cfRule>
  </conditionalFormatting>
  <conditionalFormatting sqref="C116:Q116">
    <cfRule type="colorScale" priority="139">
      <colorScale>
        <cfvo type="min"/>
        <cfvo type="percentile" val="50"/>
        <cfvo type="max"/>
        <color rgb="FFF8696B"/>
        <color rgb="FFFCFCFF"/>
        <color rgb="FF63BE7B"/>
      </colorScale>
    </cfRule>
  </conditionalFormatting>
  <conditionalFormatting sqref="I121:Q121">
    <cfRule type="colorScale" priority="138">
      <colorScale>
        <cfvo type="min"/>
        <cfvo type="percentile" val="50"/>
        <cfvo type="max"/>
        <color rgb="FFF8696B"/>
        <color rgb="FFFCFCFF"/>
        <color rgb="FF63BE7B"/>
      </colorScale>
    </cfRule>
  </conditionalFormatting>
  <conditionalFormatting sqref="C121:Q121">
    <cfRule type="colorScale" priority="2">
      <colorScale>
        <cfvo type="num" val="-100"/>
        <cfvo type="num" val="0"/>
        <cfvo type="num" val="100"/>
        <color rgb="FFF8696B"/>
        <color theme="0"/>
        <color rgb="FF63BE7B"/>
      </colorScale>
    </cfRule>
    <cfRule type="colorScale" priority="137">
      <colorScale>
        <cfvo type="min"/>
        <cfvo type="percentile" val="50"/>
        <cfvo type="max"/>
        <color rgb="FFF8696B"/>
        <color rgb="FFFCFCFF"/>
        <color rgb="FF63BE7B"/>
      </colorScale>
    </cfRule>
  </conditionalFormatting>
  <conditionalFormatting sqref="C121:Q121">
    <cfRule type="colorScale" priority="136">
      <colorScale>
        <cfvo type="min"/>
        <cfvo type="percentile" val="50"/>
        <cfvo type="max"/>
        <color rgb="FFF8696B"/>
        <color rgb="FFFCFCFF"/>
        <color rgb="FF63BE7B"/>
      </colorScale>
    </cfRule>
  </conditionalFormatting>
  <conditionalFormatting sqref="C121:Q121">
    <cfRule type="colorScale" priority="133">
      <colorScale>
        <cfvo type="num" val="-50"/>
        <cfvo type="percentile" val="50"/>
        <cfvo type="num" val="50"/>
        <color rgb="FFC00000"/>
        <color rgb="FFFFEB84"/>
        <color rgb="FF12A107"/>
      </colorScale>
    </cfRule>
    <cfRule type="colorScale" priority="134">
      <colorScale>
        <cfvo type="num" val="-100"/>
        <cfvo type="percentile" val="50"/>
        <cfvo type="num" val="100"/>
        <color rgb="FFFF7128"/>
        <color rgb="FFFFEB84"/>
        <color rgb="FFFFEF9C"/>
      </colorScale>
    </cfRule>
    <cfRule type="colorScale" priority="135">
      <colorScale>
        <cfvo type="min"/>
        <cfvo type="percentile" val="50"/>
        <cfvo type="max"/>
        <color rgb="FF63BE7B"/>
        <color rgb="FFFCFCFF"/>
        <color rgb="FFF8696B"/>
      </colorScale>
    </cfRule>
  </conditionalFormatting>
  <conditionalFormatting sqref="C121:Q121">
    <cfRule type="colorScale" priority="132">
      <colorScale>
        <cfvo type="min"/>
        <cfvo type="percentile" val="50"/>
        <cfvo type="max"/>
        <color rgb="FFF8696B"/>
        <color rgb="FFFCFCFF"/>
        <color rgb="FF63BE7B"/>
      </colorScale>
    </cfRule>
  </conditionalFormatting>
  <conditionalFormatting sqref="C121:Q121">
    <cfRule type="colorScale" priority="131">
      <colorScale>
        <cfvo type="min"/>
        <cfvo type="percentile" val="50"/>
        <cfvo type="max"/>
        <color rgb="FFF8696B"/>
        <color rgb="FFFCFCFF"/>
        <color rgb="FF63BE7B"/>
      </colorScale>
    </cfRule>
  </conditionalFormatting>
  <conditionalFormatting sqref="I46:Q46">
    <cfRule type="colorScale" priority="130">
      <colorScale>
        <cfvo type="min"/>
        <cfvo type="percentile" val="50"/>
        <cfvo type="max"/>
        <color rgb="FFF8696B"/>
        <color rgb="FFFCFCFF"/>
        <color rgb="FF63BE7B"/>
      </colorScale>
    </cfRule>
  </conditionalFormatting>
  <conditionalFormatting sqref="C46:H46">
    <cfRule type="colorScale" priority="129">
      <colorScale>
        <cfvo type="min"/>
        <cfvo type="percentile" val="50"/>
        <cfvo type="max"/>
        <color rgb="FFF8696B"/>
        <color rgb="FFFCFCFF"/>
        <color rgb="FF63BE7B"/>
      </colorScale>
    </cfRule>
  </conditionalFormatting>
  <conditionalFormatting sqref="C46:H46">
    <cfRule type="colorScale" priority="128">
      <colorScale>
        <cfvo type="min"/>
        <cfvo type="percentile" val="50"/>
        <cfvo type="max"/>
        <color rgb="FFF8696B"/>
        <color rgb="FFFCFCFF"/>
        <color rgb="FF63BE7B"/>
      </colorScale>
    </cfRule>
  </conditionalFormatting>
  <conditionalFormatting sqref="C46:F46">
    <cfRule type="colorScale" priority="125">
      <colorScale>
        <cfvo type="num" val="-50"/>
        <cfvo type="percentile" val="50"/>
        <cfvo type="num" val="50"/>
        <color rgb="FFC00000"/>
        <color rgb="FFFFEB84"/>
        <color rgb="FF12A107"/>
      </colorScale>
    </cfRule>
    <cfRule type="colorScale" priority="126">
      <colorScale>
        <cfvo type="num" val="-100"/>
        <cfvo type="percentile" val="50"/>
        <cfvo type="num" val="100"/>
        <color rgb="FFFF7128"/>
        <color rgb="FFFFEB84"/>
        <color rgb="FFFFEF9C"/>
      </colorScale>
    </cfRule>
    <cfRule type="colorScale" priority="127">
      <colorScale>
        <cfvo type="min"/>
        <cfvo type="percentile" val="50"/>
        <cfvo type="max"/>
        <color rgb="FF63BE7B"/>
        <color rgb="FFFCFCFF"/>
        <color rgb="FFF8696B"/>
      </colorScale>
    </cfRule>
  </conditionalFormatting>
  <conditionalFormatting sqref="C46:Q46">
    <cfRule type="colorScale" priority="124">
      <colorScale>
        <cfvo type="min"/>
        <cfvo type="percentile" val="50"/>
        <cfvo type="max"/>
        <color rgb="FFF8696B"/>
        <color rgb="FFFCFCFF"/>
        <color rgb="FF63BE7B"/>
      </colorScale>
    </cfRule>
  </conditionalFormatting>
  <conditionalFormatting sqref="C46:Q46">
    <cfRule type="colorScale" priority="123">
      <colorScale>
        <cfvo type="min"/>
        <cfvo type="percentile" val="50"/>
        <cfvo type="max"/>
        <color rgb="FFF8696B"/>
        <color rgb="FFFCFCFF"/>
        <color rgb="FF63BE7B"/>
      </colorScale>
    </cfRule>
  </conditionalFormatting>
  <conditionalFormatting sqref="C6:Q6 C11:Q11 C16:Q16 C21:Q21 C26:Q26 C31:Q31 C41:Q41 C36:Q36">
    <cfRule type="colorScale" priority="66">
      <colorScale>
        <cfvo type="num" val="-100"/>
        <cfvo type="num" val="0"/>
        <cfvo type="num" val="100"/>
        <color rgb="FFF8696B"/>
        <color theme="0"/>
        <color rgb="FF63BE7B"/>
      </colorScale>
    </cfRule>
  </conditionalFormatting>
  <conditionalFormatting sqref="C127:Q127">
    <cfRule type="colorScale" priority="65">
      <colorScale>
        <cfvo type="num" val="-100"/>
        <cfvo type="num" val="0"/>
        <cfvo type="num" val="100"/>
        <color rgb="FFF8696B"/>
        <color theme="0"/>
        <color rgb="FF63BE7B"/>
      </colorScale>
    </cfRule>
  </conditionalFormatting>
  <conditionalFormatting sqref="C61:Q61 C66:Q66 C71:Q71 C76:Q76 C81:Q81 C86:Q86">
    <cfRule type="colorScale" priority="61">
      <colorScale>
        <cfvo type="num" val="-100"/>
        <cfvo type="num" val="0"/>
        <cfvo type="num" val="100"/>
        <color rgb="FFF8696B"/>
        <color theme="0"/>
        <color rgb="FF63BE7B"/>
      </colorScale>
    </cfRule>
  </conditionalFormatting>
  <conditionalFormatting sqref="C91:Q91">
    <cfRule type="colorScale" priority="60">
      <colorScale>
        <cfvo type="num" val="-100"/>
        <cfvo type="num" val="0"/>
        <cfvo type="num" val="100"/>
        <color rgb="FFF8696B"/>
        <color theme="0"/>
        <color rgb="FF63BE7B"/>
      </colorScale>
    </cfRule>
  </conditionalFormatting>
  <conditionalFormatting sqref="C96:Q96">
    <cfRule type="colorScale" priority="59">
      <colorScale>
        <cfvo type="num" val="-100"/>
        <cfvo type="num" val="0"/>
        <cfvo type="num" val="100"/>
        <color rgb="FFF8696B"/>
        <color theme="0"/>
        <color rgb="FF63BE7B"/>
      </colorScale>
    </cfRule>
  </conditionalFormatting>
  <conditionalFormatting sqref="C101:Q101">
    <cfRule type="colorScale" priority="58">
      <colorScale>
        <cfvo type="num" val="-100"/>
        <cfvo type="num" val="0"/>
        <cfvo type="num" val="100"/>
        <color rgb="FFF8696B"/>
        <color theme="0"/>
        <color rgb="FF63BE7B"/>
      </colorScale>
    </cfRule>
  </conditionalFormatting>
  <conditionalFormatting sqref="C106:Q106">
    <cfRule type="colorScale" priority="57">
      <colorScale>
        <cfvo type="num" val="-100"/>
        <cfvo type="num" val="0"/>
        <cfvo type="num" val="100"/>
        <color rgb="FFF8696B"/>
        <color theme="0"/>
        <color rgb="FF63BE7B"/>
      </colorScale>
    </cfRule>
  </conditionalFormatting>
  <conditionalFormatting sqref="C111:Q111">
    <cfRule type="colorScale" priority="56">
      <colorScale>
        <cfvo type="num" val="-100"/>
        <cfvo type="num" val="0"/>
        <cfvo type="num" val="100"/>
        <color rgb="FFF8696B"/>
        <color theme="0"/>
        <color rgb="FF63BE7B"/>
      </colorScale>
    </cfRule>
  </conditionalFormatting>
  <conditionalFormatting sqref="V47:AJ47">
    <cfRule type="cellIs" dxfId="3" priority="8" operator="greaterThan">
      <formula>0.05</formula>
    </cfRule>
  </conditionalFormatting>
  <conditionalFormatting sqref="V72:AJ72">
    <cfRule type="cellIs" dxfId="2" priority="7" operator="greaterThan">
      <formula>0.05</formula>
    </cfRule>
  </conditionalFormatting>
  <conditionalFormatting sqref="V74:AJ74">
    <cfRule type="cellIs" dxfId="1" priority="6" operator="greaterThan">
      <formula>0.05</formula>
    </cfRule>
  </conditionalFormatting>
  <conditionalFormatting sqref="V73:AJ73">
    <cfRule type="cellIs" dxfId="0" priority="5" operator="greaterThan">
      <formula>0.05</formula>
    </cfRule>
  </conditionalFormatting>
  <pageMargins left="0.25" right="0.25" top="0.75" bottom="0.75" header="0.3" footer="0.3"/>
  <pageSetup scale="6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
  <sheetViews>
    <sheetView workbookViewId="0">
      <selection activeCell="A77" sqref="A77:S83"/>
    </sheetView>
  </sheetViews>
  <sheetFormatPr defaultRowHeight="15" x14ac:dyDescent="0.25"/>
  <cols>
    <col min="1" max="1" width="32" customWidth="1"/>
  </cols>
  <sheetData>
    <row r="1" spans="1:19" ht="15.75" thickBot="1" x14ac:dyDescent="0.3">
      <c r="A1" s="30" t="s">
        <v>80</v>
      </c>
      <c r="B1" s="31" t="s">
        <v>57</v>
      </c>
      <c r="C1" s="31" t="s">
        <v>58</v>
      </c>
      <c r="D1" s="31" t="s">
        <v>59</v>
      </c>
      <c r="E1" s="31" t="s">
        <v>60</v>
      </c>
      <c r="F1" s="31" t="s">
        <v>61</v>
      </c>
      <c r="G1" s="31" t="s">
        <v>62</v>
      </c>
      <c r="H1" s="31" t="s">
        <v>63</v>
      </c>
      <c r="I1" s="31" t="s">
        <v>64</v>
      </c>
      <c r="J1" s="32" t="s">
        <v>65</v>
      </c>
      <c r="K1" s="74" t="s">
        <v>57</v>
      </c>
      <c r="L1" s="31" t="s">
        <v>58</v>
      </c>
      <c r="M1" s="31" t="s">
        <v>59</v>
      </c>
      <c r="N1" s="31" t="s">
        <v>60</v>
      </c>
      <c r="O1" s="31" t="s">
        <v>61</v>
      </c>
      <c r="P1" s="31" t="s">
        <v>62</v>
      </c>
      <c r="Q1" s="31" t="s">
        <v>63</v>
      </c>
      <c r="R1" s="31" t="s">
        <v>64</v>
      </c>
      <c r="S1" s="32" t="s">
        <v>65</v>
      </c>
    </row>
    <row r="2" spans="1:19" ht="15.75" thickTop="1" x14ac:dyDescent="0.25">
      <c r="A2" s="77"/>
      <c r="J2" s="9"/>
      <c r="K2" s="54"/>
      <c r="S2" s="9"/>
    </row>
    <row r="3" spans="1:19" x14ac:dyDescent="0.25">
      <c r="A3" s="77"/>
      <c r="C3" s="226" t="s">
        <v>108</v>
      </c>
      <c r="D3" s="226"/>
      <c r="E3" s="226"/>
      <c r="F3" s="226"/>
      <c r="G3" s="226"/>
      <c r="H3" s="226"/>
      <c r="I3" s="226"/>
      <c r="J3" s="9"/>
      <c r="K3" s="54"/>
      <c r="L3" s="226" t="s">
        <v>109</v>
      </c>
      <c r="M3" s="226"/>
      <c r="N3" s="226"/>
      <c r="O3" s="226"/>
      <c r="P3" s="226"/>
      <c r="Q3" s="226"/>
      <c r="R3" s="226"/>
      <c r="S3" s="9"/>
    </row>
    <row r="4" spans="1:19" ht="15.75" thickBot="1" x14ac:dyDescent="0.3">
      <c r="A4" s="78"/>
      <c r="B4" s="6"/>
      <c r="C4" s="6"/>
      <c r="D4" s="6"/>
      <c r="E4" s="6"/>
      <c r="F4" s="6"/>
      <c r="G4" s="6"/>
      <c r="H4" s="6"/>
      <c r="I4" s="6"/>
      <c r="J4" s="10"/>
      <c r="K4" s="6"/>
      <c r="L4" s="6"/>
      <c r="M4" s="6"/>
      <c r="N4" s="6"/>
      <c r="O4" s="6"/>
      <c r="P4" s="6"/>
      <c r="Q4" s="6"/>
      <c r="R4" s="6"/>
      <c r="S4" s="10"/>
    </row>
    <row r="5" spans="1:19" x14ac:dyDescent="0.25">
      <c r="A5" s="22" t="s">
        <v>0</v>
      </c>
      <c r="B5" s="33">
        <v>0.67120000000000002</v>
      </c>
      <c r="C5" s="33">
        <v>0.89319999999999999</v>
      </c>
      <c r="D5" s="33">
        <v>1.3052999999999999</v>
      </c>
      <c r="E5" s="33">
        <v>1.6008</v>
      </c>
      <c r="F5" s="33">
        <v>2.4068000000000001</v>
      </c>
      <c r="G5" s="33">
        <v>1.7937000000000001</v>
      </c>
      <c r="H5" s="33">
        <v>1.6112</v>
      </c>
      <c r="I5" s="33">
        <v>1.4981</v>
      </c>
      <c r="J5" s="9">
        <v>1.1044</v>
      </c>
      <c r="K5" s="33">
        <v>0.41170000000000001</v>
      </c>
      <c r="L5" s="33">
        <v>0.28120000000000001</v>
      </c>
      <c r="M5" s="33">
        <v>0.28589999999999999</v>
      </c>
      <c r="N5" s="33">
        <v>0.1061</v>
      </c>
      <c r="O5" s="33">
        <v>0.47049999999999997</v>
      </c>
      <c r="P5" s="33">
        <v>0.64400000000000002</v>
      </c>
      <c r="Q5" s="33">
        <v>0.68120000000000003</v>
      </c>
      <c r="R5" s="33">
        <v>0.55289999999999995</v>
      </c>
      <c r="S5" s="9">
        <v>0.2248</v>
      </c>
    </row>
    <row r="6" spans="1:19" x14ac:dyDescent="0.25">
      <c r="A6" s="23" t="s">
        <v>66</v>
      </c>
      <c r="B6" s="33"/>
      <c r="C6" s="33"/>
      <c r="D6" s="33"/>
      <c r="E6" s="33"/>
      <c r="F6" s="33"/>
      <c r="G6" s="33"/>
      <c r="H6" s="33"/>
      <c r="I6" s="33"/>
      <c r="J6" s="9"/>
      <c r="K6" s="33"/>
      <c r="L6" s="33"/>
      <c r="M6" s="33"/>
      <c r="N6" s="33"/>
      <c r="O6" s="33"/>
      <c r="P6" s="33"/>
      <c r="Q6" s="33"/>
      <c r="R6" s="33"/>
      <c r="S6" s="9"/>
    </row>
    <row r="7" spans="1:19" x14ac:dyDescent="0.25">
      <c r="A7" s="22" t="s">
        <v>1</v>
      </c>
      <c r="B7" s="33">
        <v>0.53859999999999997</v>
      </c>
      <c r="C7" s="33">
        <v>0.41830000000000001</v>
      </c>
      <c r="D7" s="33">
        <v>1.2118</v>
      </c>
      <c r="E7" s="33">
        <v>1.1758</v>
      </c>
      <c r="F7" s="33">
        <v>2.1793999999999998</v>
      </c>
      <c r="G7" s="33">
        <v>1.8724000000000001</v>
      </c>
      <c r="H7" s="33">
        <v>0.89370000000000005</v>
      </c>
      <c r="I7" s="33">
        <v>1.3312999999999999</v>
      </c>
      <c r="J7" s="9">
        <v>1.0913999999999999</v>
      </c>
      <c r="K7" s="33">
        <v>0.37209999999999999</v>
      </c>
      <c r="L7" s="33">
        <v>0.3498</v>
      </c>
      <c r="M7" s="33">
        <v>0.47820000000000001</v>
      </c>
      <c r="N7" s="33">
        <v>0.33600000000000002</v>
      </c>
      <c r="O7" s="33">
        <v>0.57540000000000002</v>
      </c>
      <c r="P7" s="33">
        <v>0.3397</v>
      </c>
      <c r="Q7" s="33">
        <v>0</v>
      </c>
      <c r="R7" s="33">
        <v>0.68240000000000001</v>
      </c>
      <c r="S7" s="9">
        <v>0.50729999999999997</v>
      </c>
    </row>
    <row r="8" spans="1:19" x14ac:dyDescent="0.25">
      <c r="A8" s="24" t="s">
        <v>67</v>
      </c>
      <c r="B8" s="33"/>
      <c r="C8" s="33"/>
      <c r="D8" s="33"/>
      <c r="E8" s="33"/>
      <c r="F8" s="33"/>
      <c r="G8" s="33"/>
      <c r="H8" s="33"/>
      <c r="I8" s="33"/>
      <c r="J8" s="9"/>
      <c r="K8" s="33"/>
      <c r="L8" s="33"/>
      <c r="M8" s="33"/>
      <c r="N8" s="33"/>
      <c r="O8" s="33"/>
      <c r="P8" s="33"/>
      <c r="Q8" s="33"/>
      <c r="R8" s="33"/>
      <c r="S8" s="9"/>
    </row>
    <row r="9" spans="1:19" ht="15.75" thickBot="1" x14ac:dyDescent="0.3">
      <c r="A9" s="25" t="s">
        <v>68</v>
      </c>
      <c r="B9" s="6">
        <f>(B7-B5)/B7*100</f>
        <v>-24.619383587077621</v>
      </c>
      <c r="C9" s="6">
        <f t="shared" ref="C9:S9" si="0">(C7-C5)/C7*100</f>
        <v>-113.53095864212288</v>
      </c>
      <c r="D9" s="6">
        <f t="shared" si="0"/>
        <v>-7.7157946855916748</v>
      </c>
      <c r="E9" s="6">
        <f t="shared" si="0"/>
        <v>-36.145602993706419</v>
      </c>
      <c r="F9" s="6">
        <f t="shared" si="0"/>
        <v>-10.434064421400398</v>
      </c>
      <c r="G9" s="6">
        <f t="shared" si="0"/>
        <v>4.2031617175817129</v>
      </c>
      <c r="H9" s="6">
        <f t="shared" si="0"/>
        <v>-80.284211704151261</v>
      </c>
      <c r="I9" s="6">
        <f t="shared" si="0"/>
        <v>-12.529106888004213</v>
      </c>
      <c r="J9" s="6">
        <f t="shared" si="0"/>
        <v>-1.1911306578706362</v>
      </c>
      <c r="K9" s="6">
        <f t="shared" si="0"/>
        <v>-10.64230045686644</v>
      </c>
      <c r="L9" s="6">
        <f t="shared" si="0"/>
        <v>19.611206403659232</v>
      </c>
      <c r="M9" s="6">
        <f t="shared" si="0"/>
        <v>40.21329987452949</v>
      </c>
      <c r="N9" s="6">
        <f t="shared" si="0"/>
        <v>68.422619047619051</v>
      </c>
      <c r="O9" s="6">
        <f t="shared" si="0"/>
        <v>18.230795968022253</v>
      </c>
      <c r="P9" s="6">
        <f t="shared" si="0"/>
        <v>-89.579040329702693</v>
      </c>
      <c r="Q9" s="6"/>
      <c r="R9" s="6">
        <f t="shared" si="0"/>
        <v>18.977139507620173</v>
      </c>
      <c r="S9" s="6">
        <f t="shared" si="0"/>
        <v>55.686970234575192</v>
      </c>
    </row>
    <row r="10" spans="1:19" x14ac:dyDescent="0.25">
      <c r="A10" s="22" t="s">
        <v>2</v>
      </c>
      <c r="B10" s="33">
        <v>3.0417000000000001</v>
      </c>
      <c r="C10" s="33">
        <v>7.5814000000000004</v>
      </c>
      <c r="D10" s="33">
        <v>1.5676000000000001</v>
      </c>
      <c r="E10" s="33">
        <v>1.5729</v>
      </c>
      <c r="F10" s="33">
        <v>2.1331000000000002</v>
      </c>
      <c r="G10" s="33">
        <v>1.1548</v>
      </c>
      <c r="H10" s="33">
        <v>1.2323999999999999</v>
      </c>
      <c r="I10" s="33">
        <v>0.85070000000000001</v>
      </c>
      <c r="J10" s="9">
        <v>0.71950000000000003</v>
      </c>
      <c r="K10" s="33">
        <v>0.86719999999999997</v>
      </c>
      <c r="L10" s="33">
        <v>1.0104</v>
      </c>
      <c r="M10" s="33">
        <v>0.36330000000000001</v>
      </c>
      <c r="N10" s="33">
        <v>0.68469999999999998</v>
      </c>
      <c r="O10" s="33">
        <v>0.90920000000000001</v>
      </c>
      <c r="P10" s="33">
        <v>0.22289999999999999</v>
      </c>
      <c r="Q10" s="33">
        <v>0.30259999999999998</v>
      </c>
      <c r="R10" s="33">
        <v>5.8200000000000002E-2</v>
      </c>
      <c r="S10" s="9">
        <v>0.14349999999999999</v>
      </c>
    </row>
    <row r="11" spans="1:19" x14ac:dyDescent="0.25">
      <c r="A11" s="23" t="s">
        <v>66</v>
      </c>
      <c r="B11" s="33"/>
      <c r="C11" s="33"/>
      <c r="D11" s="33"/>
      <c r="E11" s="33"/>
      <c r="F11" s="33"/>
      <c r="G11" s="33"/>
      <c r="H11" s="33"/>
      <c r="I11" s="33"/>
      <c r="J11" s="9"/>
      <c r="K11" s="33"/>
      <c r="L11" s="33"/>
      <c r="M11" s="33"/>
      <c r="N11" s="33"/>
      <c r="O11" s="33"/>
      <c r="P11" s="33"/>
      <c r="Q11" s="33"/>
      <c r="R11" s="33"/>
      <c r="S11" s="9"/>
    </row>
    <row r="12" spans="1:19" x14ac:dyDescent="0.25">
      <c r="A12" s="22" t="s">
        <v>3</v>
      </c>
      <c r="B12" s="33">
        <v>2.4556</v>
      </c>
      <c r="C12" s="33">
        <v>3.8397000000000001</v>
      </c>
      <c r="D12" s="33">
        <v>1.7717000000000001</v>
      </c>
      <c r="E12" s="33">
        <v>2.4937999999999998</v>
      </c>
      <c r="F12" s="33">
        <v>1.768</v>
      </c>
      <c r="G12" s="33">
        <v>2.0693000000000001</v>
      </c>
      <c r="H12" s="33">
        <v>0.67749999999999999</v>
      </c>
      <c r="I12" s="33">
        <v>1.4393</v>
      </c>
      <c r="J12" s="9">
        <v>0.3916</v>
      </c>
      <c r="K12" s="33">
        <v>0.77459999999999996</v>
      </c>
      <c r="L12" s="33">
        <v>0.96020000000000005</v>
      </c>
      <c r="M12" s="33">
        <v>0.69930000000000003</v>
      </c>
      <c r="N12" s="33">
        <v>0.73499999999999999</v>
      </c>
      <c r="O12" s="33">
        <v>0.41839999999999999</v>
      </c>
      <c r="P12" s="33">
        <v>0</v>
      </c>
      <c r="Q12" s="33">
        <v>0.49109999999999998</v>
      </c>
      <c r="R12" s="33">
        <v>0.35659999999999997</v>
      </c>
      <c r="S12" s="9">
        <v>0.27379999999999999</v>
      </c>
    </row>
    <row r="13" spans="1:19" x14ac:dyDescent="0.25">
      <c r="A13" s="24" t="s">
        <v>67</v>
      </c>
      <c r="B13" s="33"/>
      <c r="C13" s="33"/>
      <c r="D13" s="33"/>
      <c r="E13" s="33"/>
      <c r="F13" s="33"/>
      <c r="G13" s="33"/>
      <c r="H13" s="33"/>
      <c r="I13" s="33"/>
      <c r="J13" s="9"/>
      <c r="K13" s="33"/>
      <c r="L13" s="33"/>
      <c r="M13" s="33"/>
      <c r="N13" s="33"/>
      <c r="O13" s="33"/>
      <c r="P13" s="33"/>
      <c r="Q13" s="33"/>
      <c r="R13" s="33"/>
      <c r="S13" s="9"/>
    </row>
    <row r="14" spans="1:19" ht="15.75" thickBot="1" x14ac:dyDescent="0.3">
      <c r="A14" s="25" t="s">
        <v>68</v>
      </c>
      <c r="B14" s="56">
        <f>(B12-B10)/B12*100</f>
        <v>-23.86789379377749</v>
      </c>
      <c r="C14" s="56">
        <f t="shared" ref="C14:S14" si="1">(C12-C10)/C12*100</f>
        <v>-97.447717269578362</v>
      </c>
      <c r="D14" s="56">
        <f t="shared" si="1"/>
        <v>11.520009030874299</v>
      </c>
      <c r="E14" s="56">
        <f t="shared" si="1"/>
        <v>36.927580399390486</v>
      </c>
      <c r="F14" s="56">
        <f t="shared" si="1"/>
        <v>-20.650452488687794</v>
      </c>
      <c r="G14" s="56">
        <f t="shared" si="1"/>
        <v>44.1936886869956</v>
      </c>
      <c r="H14" s="56">
        <f t="shared" si="1"/>
        <v>-81.904059040590411</v>
      </c>
      <c r="I14" s="56">
        <f t="shared" si="1"/>
        <v>40.89487945529077</v>
      </c>
      <c r="J14" s="56">
        <f t="shared" si="1"/>
        <v>-83.733401430030654</v>
      </c>
      <c r="K14" s="56">
        <f t="shared" si="1"/>
        <v>-11.954557190808162</v>
      </c>
      <c r="L14" s="56">
        <f t="shared" si="1"/>
        <v>-5.2280774838575201</v>
      </c>
      <c r="M14" s="56">
        <f t="shared" si="1"/>
        <v>48.048048048048045</v>
      </c>
      <c r="N14" s="56">
        <f t="shared" si="1"/>
        <v>6.8435374149659873</v>
      </c>
      <c r="O14" s="56">
        <f t="shared" si="1"/>
        <v>-117.30401529636711</v>
      </c>
      <c r="P14" s="56"/>
      <c r="Q14" s="56">
        <f t="shared" si="1"/>
        <v>38.383221339849321</v>
      </c>
      <c r="R14" s="56">
        <f t="shared" si="1"/>
        <v>83.679192372406064</v>
      </c>
      <c r="S14" s="56">
        <f t="shared" si="1"/>
        <v>47.589481373265158</v>
      </c>
    </row>
    <row r="15" spans="1:19" x14ac:dyDescent="0.25">
      <c r="A15" s="22" t="s">
        <v>34</v>
      </c>
      <c r="B15" s="33">
        <v>2.7654000000000001</v>
      </c>
      <c r="C15" s="33">
        <v>2.9598</v>
      </c>
      <c r="D15" s="33">
        <v>2.1126</v>
      </c>
      <c r="E15" s="33">
        <v>2.4518</v>
      </c>
      <c r="F15" s="33">
        <v>2.3380999999999998</v>
      </c>
      <c r="G15" s="33">
        <v>1.9847999999999999</v>
      </c>
      <c r="H15" s="33">
        <v>0.38819999999999999</v>
      </c>
      <c r="I15" s="33">
        <v>1.3248</v>
      </c>
      <c r="J15" s="9">
        <v>0.42130000000000001</v>
      </c>
      <c r="K15" s="33">
        <v>0.89610000000000001</v>
      </c>
      <c r="L15" s="33">
        <v>0.93689999999999996</v>
      </c>
      <c r="M15" s="33">
        <v>0.82440000000000002</v>
      </c>
      <c r="N15" s="33">
        <v>0.93430000000000002</v>
      </c>
      <c r="O15" s="33">
        <v>0.84840000000000004</v>
      </c>
      <c r="P15" s="33">
        <v>0.75190000000000001</v>
      </c>
      <c r="Q15" s="33">
        <v>0.26819999999999999</v>
      </c>
      <c r="R15" s="33">
        <v>0.67410000000000003</v>
      </c>
      <c r="S15" s="9">
        <v>0</v>
      </c>
    </row>
    <row r="16" spans="1:19" x14ac:dyDescent="0.25">
      <c r="A16" s="23" t="s">
        <v>66</v>
      </c>
      <c r="B16" s="33"/>
      <c r="C16" s="33"/>
      <c r="D16" s="33"/>
      <c r="E16" s="33"/>
      <c r="F16" s="33"/>
      <c r="G16" s="33"/>
      <c r="H16" s="33"/>
      <c r="I16" s="33"/>
      <c r="J16" s="9"/>
      <c r="K16" s="33"/>
      <c r="L16" s="33"/>
      <c r="M16" s="33"/>
      <c r="N16" s="33"/>
      <c r="O16" s="33"/>
      <c r="P16" s="33"/>
      <c r="Q16" s="33"/>
      <c r="R16" s="33"/>
      <c r="S16" s="9"/>
    </row>
    <row r="17" spans="1:19" x14ac:dyDescent="0.25">
      <c r="A17" s="22" t="s">
        <v>21</v>
      </c>
      <c r="B17" s="33">
        <v>2.5038999999999998</v>
      </c>
      <c r="C17" s="33">
        <v>4.1734</v>
      </c>
      <c r="D17" s="33">
        <v>2.2364000000000002</v>
      </c>
      <c r="E17" s="33">
        <v>2.6280000000000001</v>
      </c>
      <c r="F17" s="33">
        <v>2.0714999999999999</v>
      </c>
      <c r="G17" s="33">
        <v>1.6456</v>
      </c>
      <c r="H17" s="33">
        <v>0.81779999999999997</v>
      </c>
      <c r="I17" s="33">
        <v>0.82969999999999999</v>
      </c>
      <c r="J17" s="9">
        <v>0.30930000000000002</v>
      </c>
      <c r="K17" s="33">
        <v>0.86240000000000006</v>
      </c>
      <c r="L17" s="33">
        <v>0.97899999999999998</v>
      </c>
      <c r="M17" s="33">
        <v>0.87290000000000001</v>
      </c>
      <c r="N17" s="33">
        <v>0.97189999999999999</v>
      </c>
      <c r="O17" s="33">
        <v>0.76270000000000004</v>
      </c>
      <c r="P17" s="33">
        <v>0.79900000000000004</v>
      </c>
      <c r="Q17" s="33">
        <v>0.26279999999999998</v>
      </c>
      <c r="R17" s="33">
        <v>0.44059999999999999</v>
      </c>
      <c r="S17" s="9">
        <v>0.11550000000000001</v>
      </c>
    </row>
    <row r="18" spans="1:19" x14ac:dyDescent="0.25">
      <c r="A18" s="24" t="s">
        <v>67</v>
      </c>
      <c r="B18" s="33"/>
      <c r="C18" s="33"/>
      <c r="D18" s="33"/>
      <c r="E18" s="33"/>
      <c r="F18" s="33"/>
      <c r="G18" s="33"/>
      <c r="H18" s="33"/>
      <c r="I18" s="33"/>
      <c r="J18" s="9"/>
      <c r="K18" s="33"/>
      <c r="L18" s="33"/>
      <c r="M18" s="33"/>
      <c r="N18" s="33"/>
      <c r="O18" s="33"/>
      <c r="P18" s="33"/>
      <c r="Q18" s="33"/>
      <c r="R18" s="33"/>
      <c r="S18" s="9"/>
    </row>
    <row r="19" spans="1:19" ht="15.75" thickBot="1" x14ac:dyDescent="0.3">
      <c r="A19" s="25" t="s">
        <v>68</v>
      </c>
      <c r="B19" s="56">
        <f>(B17-B15)/B17*100</f>
        <v>-10.443707815807352</v>
      </c>
      <c r="C19" s="56">
        <f t="shared" ref="C19:S19" si="2">(C17-C15)/C17*100</f>
        <v>29.079407677193654</v>
      </c>
      <c r="D19" s="56">
        <f t="shared" si="2"/>
        <v>5.5356823466285157</v>
      </c>
      <c r="E19" s="56">
        <f t="shared" si="2"/>
        <v>6.7047184170471894</v>
      </c>
      <c r="F19" s="56">
        <f t="shared" si="2"/>
        <v>-12.869901037895243</v>
      </c>
      <c r="G19" s="56">
        <f t="shared" si="2"/>
        <v>-20.612542537676227</v>
      </c>
      <c r="H19" s="56">
        <f t="shared" si="2"/>
        <v>52.53118121790169</v>
      </c>
      <c r="I19" s="56">
        <f t="shared" si="2"/>
        <v>-59.672170664095461</v>
      </c>
      <c r="J19" s="56">
        <f t="shared" si="2"/>
        <v>-36.210798577432904</v>
      </c>
      <c r="K19" s="56">
        <f t="shared" si="2"/>
        <v>-3.9076994434137231</v>
      </c>
      <c r="L19" s="56">
        <f t="shared" si="2"/>
        <v>4.300306435137899</v>
      </c>
      <c r="M19" s="56">
        <f t="shared" si="2"/>
        <v>5.5561920036659398</v>
      </c>
      <c r="N19" s="56">
        <f t="shared" si="2"/>
        <v>3.8687107727132388</v>
      </c>
      <c r="O19" s="56">
        <f t="shared" si="2"/>
        <v>-11.236397010620164</v>
      </c>
      <c r="P19" s="56">
        <f t="shared" si="2"/>
        <v>5.8948685857321683</v>
      </c>
      <c r="Q19" s="56">
        <f t="shared" si="2"/>
        <v>-2.0547945205479512</v>
      </c>
      <c r="R19" s="56">
        <f t="shared" si="2"/>
        <v>-52.995914661824791</v>
      </c>
      <c r="S19" s="56">
        <f t="shared" si="2"/>
        <v>100</v>
      </c>
    </row>
    <row r="20" spans="1:19" x14ac:dyDescent="0.25">
      <c r="A20" s="67" t="s">
        <v>35</v>
      </c>
      <c r="B20" s="33">
        <v>2.0988000000000002</v>
      </c>
      <c r="C20" s="33">
        <v>4.7371999999999996</v>
      </c>
      <c r="D20" s="33">
        <v>1.0651999999999999</v>
      </c>
      <c r="E20" s="33">
        <v>0.81399999999999995</v>
      </c>
      <c r="F20" s="33">
        <v>1.6563000000000001</v>
      </c>
      <c r="G20" s="33">
        <v>1.6456</v>
      </c>
      <c r="H20" s="33">
        <v>0.59750000000000003</v>
      </c>
      <c r="I20" s="33">
        <v>0.80189999999999995</v>
      </c>
      <c r="J20" s="9">
        <v>0.60680000000000001</v>
      </c>
      <c r="K20" s="33">
        <v>0.84409999999999996</v>
      </c>
      <c r="L20" s="33">
        <v>0.99439999999999995</v>
      </c>
      <c r="M20" s="33">
        <v>0.44669999999999999</v>
      </c>
      <c r="N20" s="33">
        <v>0.53749999999999998</v>
      </c>
      <c r="O20" s="33">
        <v>0.3891</v>
      </c>
      <c r="P20" s="33">
        <v>0.79900000000000004</v>
      </c>
      <c r="Q20" s="33">
        <v>0.38829999999999998</v>
      </c>
      <c r="R20" s="33">
        <v>0.35149999999999998</v>
      </c>
      <c r="S20" s="9">
        <v>0.29749999999999999</v>
      </c>
    </row>
    <row r="21" spans="1:19" x14ac:dyDescent="0.25">
      <c r="A21" s="68" t="s">
        <v>66</v>
      </c>
      <c r="B21" s="33"/>
      <c r="C21" s="33"/>
      <c r="D21" s="33"/>
      <c r="E21" s="33"/>
      <c r="F21" s="33"/>
      <c r="G21" s="33"/>
      <c r="H21" s="33"/>
      <c r="I21" s="33"/>
      <c r="J21" s="9"/>
      <c r="K21" s="33"/>
      <c r="L21" s="33"/>
      <c r="M21" s="33"/>
      <c r="N21" s="33"/>
      <c r="O21" s="33"/>
      <c r="P21" s="33"/>
      <c r="Q21" s="33"/>
      <c r="R21" s="33"/>
      <c r="S21" s="9"/>
    </row>
    <row r="22" spans="1:19" x14ac:dyDescent="0.25">
      <c r="A22" s="69" t="s">
        <v>22</v>
      </c>
      <c r="B22" s="33">
        <v>1.8887</v>
      </c>
      <c r="C22" s="33">
        <v>3.7330999999999999</v>
      </c>
      <c r="D22" s="33">
        <v>1.1311</v>
      </c>
      <c r="E22" s="33">
        <v>1.1565000000000001</v>
      </c>
      <c r="F22" s="33">
        <v>1.6563000000000001</v>
      </c>
      <c r="G22" s="33">
        <v>1.6456</v>
      </c>
      <c r="H22" s="33">
        <v>0.79090000000000005</v>
      </c>
      <c r="I22" s="33">
        <v>1.1082000000000001</v>
      </c>
      <c r="J22" s="9">
        <v>0.44450000000000001</v>
      </c>
      <c r="K22" s="33">
        <v>0.78879999999999995</v>
      </c>
      <c r="L22" s="33">
        <v>1.0294000000000001</v>
      </c>
      <c r="M22" s="33">
        <v>0.69579999999999997</v>
      </c>
      <c r="N22" s="33">
        <v>0.51580000000000004</v>
      </c>
      <c r="O22" s="33">
        <v>0.44080000000000003</v>
      </c>
      <c r="P22" s="33">
        <v>0.79900000000000004</v>
      </c>
      <c r="Q22" s="33">
        <v>0.52829999999999999</v>
      </c>
      <c r="R22" s="33">
        <v>0.2994</v>
      </c>
      <c r="S22" s="9">
        <v>0.1123</v>
      </c>
    </row>
    <row r="23" spans="1:19" x14ac:dyDescent="0.25">
      <c r="A23" s="70" t="s">
        <v>67</v>
      </c>
      <c r="B23" s="33"/>
      <c r="C23" s="33"/>
      <c r="D23" s="33"/>
      <c r="E23" s="33"/>
      <c r="F23" s="33"/>
      <c r="G23" s="33"/>
      <c r="H23" s="33"/>
      <c r="I23" s="33"/>
      <c r="J23" s="9"/>
      <c r="K23" s="33"/>
      <c r="L23" s="33"/>
      <c r="M23" s="33"/>
      <c r="N23" s="33"/>
      <c r="O23" s="33"/>
      <c r="P23" s="33"/>
      <c r="Q23" s="33"/>
      <c r="R23" s="33"/>
      <c r="S23" s="9"/>
    </row>
    <row r="24" spans="1:19" ht="15.75" thickBot="1" x14ac:dyDescent="0.3">
      <c r="A24" s="71" t="s">
        <v>68</v>
      </c>
      <c r="B24" s="56">
        <f>(B22-B20)/B22*100</f>
        <v>-11.124053581828781</v>
      </c>
      <c r="C24" s="56">
        <f t="shared" ref="C24:S24" si="3">(C22-C20)/C22*100</f>
        <v>-26.897216790335104</v>
      </c>
      <c r="D24" s="56">
        <f t="shared" si="3"/>
        <v>5.8261868977101994</v>
      </c>
      <c r="E24" s="56">
        <f t="shared" si="3"/>
        <v>29.615218331171651</v>
      </c>
      <c r="F24" s="56">
        <f t="shared" si="3"/>
        <v>0</v>
      </c>
      <c r="G24" s="56">
        <f t="shared" si="3"/>
        <v>0</v>
      </c>
      <c r="H24" s="56">
        <f t="shared" si="3"/>
        <v>24.453154633961312</v>
      </c>
      <c r="I24" s="56">
        <f t="shared" si="3"/>
        <v>27.639415268002175</v>
      </c>
      <c r="J24" s="56">
        <f t="shared" si="3"/>
        <v>-36.512935883014627</v>
      </c>
      <c r="K24" s="56">
        <f t="shared" si="3"/>
        <v>-7.0106490872210978</v>
      </c>
      <c r="L24" s="56">
        <f t="shared" si="3"/>
        <v>3.4000388575869573</v>
      </c>
      <c r="M24" s="56">
        <f t="shared" si="3"/>
        <v>35.800517390054615</v>
      </c>
      <c r="N24" s="56">
        <f t="shared" si="3"/>
        <v>-4.2070569988367463</v>
      </c>
      <c r="O24" s="56">
        <f t="shared" si="3"/>
        <v>11.728675136116157</v>
      </c>
      <c r="P24" s="56">
        <f t="shared" si="3"/>
        <v>0</v>
      </c>
      <c r="Q24" s="56">
        <f t="shared" si="3"/>
        <v>26.500094643195155</v>
      </c>
      <c r="R24" s="56">
        <f t="shared" si="3"/>
        <v>-17.401469605878418</v>
      </c>
      <c r="S24" s="56">
        <f t="shared" si="3"/>
        <v>-164.91540516473728</v>
      </c>
    </row>
    <row r="25" spans="1:19" x14ac:dyDescent="0.25">
      <c r="A25" s="22" t="s">
        <v>36</v>
      </c>
      <c r="B25" s="33">
        <v>1.4762</v>
      </c>
      <c r="C25" s="33">
        <v>3.8864999999999998</v>
      </c>
      <c r="D25" s="33">
        <v>1.2759</v>
      </c>
      <c r="E25" s="33">
        <v>1.1507000000000001</v>
      </c>
      <c r="F25" s="33">
        <v>2.3228</v>
      </c>
      <c r="G25" s="33">
        <v>1.4599</v>
      </c>
      <c r="H25" s="33">
        <v>0.86619999999999997</v>
      </c>
      <c r="I25" s="33">
        <v>0.59840000000000004</v>
      </c>
      <c r="J25" s="9">
        <v>0.42730000000000001</v>
      </c>
      <c r="K25" s="33">
        <v>0.71330000000000005</v>
      </c>
      <c r="L25" s="33">
        <v>0.97219999999999995</v>
      </c>
      <c r="M25" s="33">
        <v>0.69140000000000001</v>
      </c>
      <c r="N25" s="33">
        <v>0.5645</v>
      </c>
      <c r="O25" s="33">
        <v>0.37569999999999998</v>
      </c>
      <c r="P25" s="33">
        <v>0.52249999999999996</v>
      </c>
      <c r="Q25" s="33">
        <v>0.29609999999999997</v>
      </c>
      <c r="R25" s="33">
        <v>0</v>
      </c>
      <c r="S25" s="9">
        <v>0.1386</v>
      </c>
    </row>
    <row r="26" spans="1:19" x14ac:dyDescent="0.25">
      <c r="A26" s="23" t="s">
        <v>66</v>
      </c>
      <c r="B26" s="33"/>
      <c r="C26" s="33"/>
      <c r="D26" s="33"/>
      <c r="E26" s="33"/>
      <c r="F26" s="33"/>
      <c r="G26" s="33"/>
      <c r="H26" s="33"/>
      <c r="I26" s="33"/>
      <c r="J26" s="9"/>
      <c r="K26" s="33"/>
      <c r="L26" s="33"/>
      <c r="M26" s="33"/>
      <c r="N26" s="33"/>
      <c r="O26" s="33"/>
      <c r="P26" s="33"/>
      <c r="Q26" s="33"/>
      <c r="R26" s="33"/>
      <c r="S26" s="9"/>
    </row>
    <row r="27" spans="1:19" x14ac:dyDescent="0.25">
      <c r="A27" s="22" t="s">
        <v>20</v>
      </c>
      <c r="B27" s="33">
        <v>2.2551999999999999</v>
      </c>
      <c r="C27" s="33">
        <v>3.8140000000000001</v>
      </c>
      <c r="D27" s="33">
        <v>1.5811999999999999</v>
      </c>
      <c r="E27" s="33">
        <v>1.3851</v>
      </c>
      <c r="F27" s="33">
        <v>1.7715000000000001</v>
      </c>
      <c r="G27" s="33">
        <v>2.3578999999999999</v>
      </c>
      <c r="H27" s="33">
        <v>0.7107</v>
      </c>
      <c r="I27" s="33">
        <v>0.74919999999999998</v>
      </c>
      <c r="J27" s="9">
        <v>0.67879999999999996</v>
      </c>
      <c r="K27" s="33">
        <v>0.90969999999999995</v>
      </c>
      <c r="L27" s="33">
        <v>0.94159999999999999</v>
      </c>
      <c r="M27" s="33">
        <v>0.62460000000000004</v>
      </c>
      <c r="N27" s="33">
        <v>0.68189999999999995</v>
      </c>
      <c r="O27" s="33">
        <v>0.82050000000000001</v>
      </c>
      <c r="P27" s="33">
        <v>0.78790000000000004</v>
      </c>
      <c r="Q27" s="33">
        <v>0.45519999999999999</v>
      </c>
      <c r="R27" s="33">
        <v>0.42499999999999999</v>
      </c>
      <c r="S27" s="9">
        <v>0.26590000000000003</v>
      </c>
    </row>
    <row r="28" spans="1:19" x14ac:dyDescent="0.25">
      <c r="A28" s="24" t="s">
        <v>67</v>
      </c>
      <c r="B28" s="33"/>
      <c r="C28" s="33"/>
      <c r="D28" s="33"/>
      <c r="E28" s="33"/>
      <c r="F28" s="33"/>
      <c r="G28" s="33"/>
      <c r="H28" s="33"/>
      <c r="I28" s="33"/>
      <c r="J28" s="9"/>
      <c r="K28" s="33"/>
      <c r="L28" s="33"/>
      <c r="M28" s="33"/>
      <c r="N28" s="33"/>
      <c r="O28" s="33"/>
      <c r="P28" s="33"/>
      <c r="Q28" s="33"/>
      <c r="R28" s="33"/>
      <c r="S28" s="9"/>
    </row>
    <row r="29" spans="1:19" ht="15.75" thickBot="1" x14ac:dyDescent="0.3">
      <c r="A29" s="25" t="s">
        <v>68</v>
      </c>
      <c r="B29" s="56">
        <f>(B27-B25)/B27*100</f>
        <v>34.54239091876552</v>
      </c>
      <c r="C29" s="56">
        <f t="shared" ref="C29:S29" si="4">(C27-C25)/C27*100</f>
        <v>-1.9008914525432561</v>
      </c>
      <c r="D29" s="56">
        <f t="shared" si="4"/>
        <v>19.308120414874775</v>
      </c>
      <c r="E29" s="56">
        <f t="shared" si="4"/>
        <v>16.922965850841091</v>
      </c>
      <c r="F29" s="56">
        <f t="shared" si="4"/>
        <v>-31.120519333897821</v>
      </c>
      <c r="G29" s="56">
        <f t="shared" si="4"/>
        <v>38.084736417999068</v>
      </c>
      <c r="H29" s="56">
        <f t="shared" si="4"/>
        <v>-21.879836780638804</v>
      </c>
      <c r="I29" s="56">
        <f t="shared" si="4"/>
        <v>20.128136679124392</v>
      </c>
      <c r="J29" s="56">
        <f t="shared" si="4"/>
        <v>37.050677666470236</v>
      </c>
      <c r="K29" s="56">
        <f t="shared" si="4"/>
        <v>21.589535011542257</v>
      </c>
      <c r="L29" s="56">
        <f t="shared" si="4"/>
        <v>-3.2497875955819842</v>
      </c>
      <c r="M29" s="56">
        <f t="shared" si="4"/>
        <v>-10.694844700608384</v>
      </c>
      <c r="N29" s="56">
        <f t="shared" si="4"/>
        <v>17.21660067458571</v>
      </c>
      <c r="O29" s="56">
        <f t="shared" si="4"/>
        <v>54.210847044485078</v>
      </c>
      <c r="P29" s="56">
        <f t="shared" si="4"/>
        <v>33.684477725599706</v>
      </c>
      <c r="Q29" s="56">
        <f t="shared" si="4"/>
        <v>34.951669595782079</v>
      </c>
      <c r="R29" s="56">
        <f t="shared" si="4"/>
        <v>100</v>
      </c>
      <c r="S29" s="56">
        <f t="shared" si="4"/>
        <v>47.875141030462586</v>
      </c>
    </row>
    <row r="30" spans="1:19" x14ac:dyDescent="0.25">
      <c r="A30" s="22" t="s">
        <v>37</v>
      </c>
      <c r="B30" s="33">
        <v>2.1372</v>
      </c>
      <c r="C30" s="33">
        <v>6.2415000000000003</v>
      </c>
      <c r="D30" s="33">
        <v>1.3648</v>
      </c>
      <c r="E30" s="33">
        <v>0.9677</v>
      </c>
      <c r="F30" s="33">
        <v>1.9910000000000001</v>
      </c>
      <c r="G30" s="33">
        <v>1.0561</v>
      </c>
      <c r="H30" s="33">
        <v>0.46150000000000002</v>
      </c>
      <c r="I30" s="33">
        <v>0.68079999999999996</v>
      </c>
      <c r="J30" s="9">
        <v>0.42809999999999998</v>
      </c>
      <c r="K30" s="33">
        <v>0.82040000000000002</v>
      </c>
      <c r="L30" s="33">
        <v>0.99560000000000004</v>
      </c>
      <c r="M30" s="33">
        <v>0.66559999999999997</v>
      </c>
      <c r="N30" s="33">
        <v>0.58230000000000004</v>
      </c>
      <c r="O30" s="33">
        <v>0.81169999999999998</v>
      </c>
      <c r="P30" s="33">
        <v>0.62560000000000004</v>
      </c>
      <c r="Q30" s="33">
        <v>8.2799999999999999E-2</v>
      </c>
      <c r="R30" s="33">
        <v>0.29099999999999998</v>
      </c>
      <c r="S30" s="9">
        <v>0.1628</v>
      </c>
    </row>
    <row r="31" spans="1:19" x14ac:dyDescent="0.25">
      <c r="A31" s="23" t="s">
        <v>66</v>
      </c>
      <c r="B31" s="33"/>
      <c r="C31" s="33"/>
      <c r="D31" s="33"/>
      <c r="E31" s="33"/>
      <c r="F31" s="33"/>
      <c r="G31" s="33"/>
      <c r="H31" s="33"/>
      <c r="I31" s="33"/>
      <c r="J31" s="9"/>
      <c r="K31" s="33"/>
      <c r="L31" s="33"/>
      <c r="M31" s="33"/>
      <c r="N31" s="33"/>
      <c r="O31" s="33"/>
      <c r="P31" s="33"/>
      <c r="Q31" s="33"/>
      <c r="R31" s="33"/>
      <c r="S31" s="9"/>
    </row>
    <row r="32" spans="1:19" x14ac:dyDescent="0.25">
      <c r="A32" s="22" t="s">
        <v>23</v>
      </c>
      <c r="B32" s="33">
        <v>1.7930999999999999</v>
      </c>
      <c r="C32" s="33">
        <v>3.71</v>
      </c>
      <c r="D32" s="33">
        <v>1.2621</v>
      </c>
      <c r="E32" s="33">
        <v>1.1894</v>
      </c>
      <c r="F32" s="33">
        <v>1.0992999999999999</v>
      </c>
      <c r="G32" s="33">
        <v>1.3686</v>
      </c>
      <c r="H32" s="33">
        <v>0.5222</v>
      </c>
      <c r="I32" s="33">
        <v>1.0088999999999999</v>
      </c>
      <c r="J32" s="9">
        <v>0.49020000000000002</v>
      </c>
      <c r="K32" s="33">
        <v>0.79049999999999998</v>
      </c>
      <c r="L32" s="33">
        <v>0.96719999999999995</v>
      </c>
      <c r="M32" s="33">
        <v>0.70050000000000001</v>
      </c>
      <c r="N32" s="33">
        <v>0.63700000000000001</v>
      </c>
      <c r="O32" s="33">
        <v>0.56040000000000001</v>
      </c>
      <c r="P32" s="33">
        <v>0.68779999999999997</v>
      </c>
      <c r="Q32" s="33">
        <v>0.16289999999999999</v>
      </c>
      <c r="R32" s="33">
        <v>0.52529999999999999</v>
      </c>
      <c r="S32" s="9">
        <v>0.16739999999999999</v>
      </c>
    </row>
    <row r="33" spans="1:19" x14ac:dyDescent="0.25">
      <c r="A33" s="24" t="s">
        <v>67</v>
      </c>
      <c r="B33" s="33"/>
      <c r="C33" s="33"/>
      <c r="D33" s="33"/>
      <c r="E33" s="33"/>
      <c r="F33" s="33"/>
      <c r="G33" s="33"/>
      <c r="H33" s="33"/>
      <c r="I33" s="33"/>
      <c r="J33" s="9"/>
      <c r="K33" s="33"/>
      <c r="L33" s="33"/>
      <c r="M33" s="33"/>
      <c r="N33" s="33"/>
      <c r="O33" s="33"/>
      <c r="P33" s="33"/>
      <c r="Q33" s="33"/>
      <c r="R33" s="33"/>
      <c r="S33" s="9"/>
    </row>
    <row r="34" spans="1:19" ht="15.75" thickBot="1" x14ac:dyDescent="0.3">
      <c r="A34" s="25" t="s">
        <v>68</v>
      </c>
      <c r="B34" s="56">
        <f>(B32-B30)/B32*100</f>
        <v>-19.190229211979258</v>
      </c>
      <c r="C34" s="56">
        <f t="shared" ref="C34:S34" si="5">(C32-C30)/C32*100</f>
        <v>-68.234501347708914</v>
      </c>
      <c r="D34" s="56">
        <f t="shared" si="5"/>
        <v>-8.1372315981301018</v>
      </c>
      <c r="E34" s="56">
        <f t="shared" si="5"/>
        <v>18.639650243820412</v>
      </c>
      <c r="F34" s="56">
        <f t="shared" si="5"/>
        <v>-81.115255162376073</v>
      </c>
      <c r="G34" s="56">
        <f t="shared" si="5"/>
        <v>22.833552535437672</v>
      </c>
      <c r="H34" s="56">
        <f t="shared" si="5"/>
        <v>11.623898889314434</v>
      </c>
      <c r="I34" s="56">
        <f t="shared" si="5"/>
        <v>32.520566954108432</v>
      </c>
      <c r="J34" s="56">
        <f t="shared" si="5"/>
        <v>12.66829865361078</v>
      </c>
      <c r="K34" s="56">
        <f t="shared" si="5"/>
        <v>-3.7824161922833701</v>
      </c>
      <c r="L34" s="56">
        <f t="shared" si="5"/>
        <v>-2.9363110008271396</v>
      </c>
      <c r="M34" s="56">
        <f t="shared" si="5"/>
        <v>4.9821556031406198</v>
      </c>
      <c r="N34" s="56">
        <f t="shared" si="5"/>
        <v>8.5871271585557256</v>
      </c>
      <c r="O34" s="56">
        <f t="shared" si="5"/>
        <v>-44.842969307637397</v>
      </c>
      <c r="P34" s="56">
        <f t="shared" si="5"/>
        <v>9.0433265484152265</v>
      </c>
      <c r="Q34" s="56">
        <f t="shared" si="5"/>
        <v>49.171270718232037</v>
      </c>
      <c r="R34" s="56">
        <f t="shared" si="5"/>
        <v>44.603083952027418</v>
      </c>
      <c r="S34" s="56">
        <f t="shared" si="5"/>
        <v>2.7479091995220988</v>
      </c>
    </row>
    <row r="35" spans="1:19" x14ac:dyDescent="0.25">
      <c r="A35" s="22" t="s">
        <v>38</v>
      </c>
      <c r="B35" s="33">
        <v>1.8491</v>
      </c>
      <c r="C35" s="33">
        <v>2.6673</v>
      </c>
      <c r="D35" s="33">
        <v>1.6767000000000001</v>
      </c>
      <c r="E35" s="33">
        <v>2.8007</v>
      </c>
      <c r="F35" s="33">
        <v>1.5343</v>
      </c>
      <c r="G35" s="33">
        <v>1.5468999999999999</v>
      </c>
      <c r="H35" s="33">
        <v>1.2609999999999999</v>
      </c>
      <c r="I35" s="33">
        <v>0.9153</v>
      </c>
      <c r="J35" s="9">
        <v>1.1545000000000001</v>
      </c>
      <c r="K35" s="33">
        <v>0.75219999999999998</v>
      </c>
      <c r="L35" s="33">
        <v>0.71440000000000003</v>
      </c>
      <c r="M35" s="33">
        <v>0.5131</v>
      </c>
      <c r="N35" s="33">
        <v>0.57840000000000003</v>
      </c>
      <c r="O35" s="33">
        <v>0.65720000000000001</v>
      </c>
      <c r="P35" s="33">
        <v>0.76100000000000001</v>
      </c>
      <c r="Q35" s="33">
        <v>0.32219999999999999</v>
      </c>
      <c r="R35" s="33">
        <v>0.63290000000000002</v>
      </c>
      <c r="S35" s="9">
        <v>0.14799999999999999</v>
      </c>
    </row>
    <row r="36" spans="1:19" x14ac:dyDescent="0.25">
      <c r="A36" s="23" t="s">
        <v>66</v>
      </c>
      <c r="B36" s="33"/>
      <c r="C36" s="33"/>
      <c r="D36" s="33"/>
      <c r="E36" s="33"/>
      <c r="F36" s="33"/>
      <c r="G36" s="33"/>
      <c r="H36" s="33"/>
      <c r="I36" s="33"/>
      <c r="J36" s="9"/>
      <c r="K36" s="33"/>
      <c r="L36" s="33"/>
      <c r="M36" s="33"/>
      <c r="N36" s="33"/>
      <c r="O36" s="33"/>
      <c r="P36" s="33"/>
      <c r="Q36" s="33"/>
      <c r="R36" s="33"/>
      <c r="S36" s="9"/>
    </row>
    <row r="37" spans="1:19" x14ac:dyDescent="0.25">
      <c r="A37" s="22" t="s">
        <v>24</v>
      </c>
      <c r="B37" s="33">
        <v>1.9287000000000001</v>
      </c>
      <c r="C37" s="33">
        <v>2.4420999999999999</v>
      </c>
      <c r="D37" s="33">
        <v>1.2999000000000001</v>
      </c>
      <c r="E37" s="33">
        <v>1.2591000000000001</v>
      </c>
      <c r="F37" s="33">
        <v>1.2366999999999999</v>
      </c>
      <c r="G37" s="33">
        <v>1.58</v>
      </c>
      <c r="H37" s="33">
        <v>0.70399999999999996</v>
      </c>
      <c r="I37" s="33">
        <v>1.0369999999999999</v>
      </c>
      <c r="J37" s="9">
        <v>0.67049999999999998</v>
      </c>
      <c r="K37" s="33">
        <v>0.66259999999999997</v>
      </c>
      <c r="L37" s="33">
        <v>0.80289999999999995</v>
      </c>
      <c r="M37" s="33">
        <v>0.62819999999999998</v>
      </c>
      <c r="N37" s="33">
        <v>0.57140000000000002</v>
      </c>
      <c r="O37" s="33">
        <v>0.37569999999999998</v>
      </c>
      <c r="P37" s="33">
        <v>0.79900000000000004</v>
      </c>
      <c r="Q37" s="33">
        <v>0.39989999999999998</v>
      </c>
      <c r="R37" s="33">
        <v>0.1313</v>
      </c>
      <c r="S37" s="9">
        <v>0.38619999999999999</v>
      </c>
    </row>
    <row r="38" spans="1:19" x14ac:dyDescent="0.25">
      <c r="A38" s="24" t="s">
        <v>67</v>
      </c>
      <c r="B38" s="33"/>
      <c r="C38" s="33"/>
      <c r="D38" s="33"/>
      <c r="E38" s="33"/>
      <c r="F38" s="33"/>
      <c r="G38" s="33"/>
      <c r="H38" s="33"/>
      <c r="I38" s="33"/>
      <c r="J38" s="9"/>
      <c r="K38" s="33"/>
      <c r="L38" s="33"/>
      <c r="M38" s="33"/>
      <c r="N38" s="33"/>
      <c r="O38" s="33"/>
      <c r="P38" s="33"/>
      <c r="Q38" s="33"/>
      <c r="R38" s="33"/>
      <c r="S38" s="9"/>
    </row>
    <row r="39" spans="1:19" ht="15.75" thickBot="1" x14ac:dyDescent="0.3">
      <c r="A39" s="25" t="s">
        <v>68</v>
      </c>
      <c r="B39" s="6">
        <f>(B37-B35)/B37*100</f>
        <v>4.127132265256396</v>
      </c>
      <c r="C39" s="6">
        <f t="shared" ref="C39:S39" si="6">(C37-C35)/C37*100</f>
        <v>-9.2215715982146556</v>
      </c>
      <c r="D39" s="6">
        <f t="shared" si="6"/>
        <v>-28.986845141933998</v>
      </c>
      <c r="E39" s="6">
        <f t="shared" si="6"/>
        <v>-122.43666110714</v>
      </c>
      <c r="F39" s="6">
        <f t="shared" si="6"/>
        <v>-24.064041400501342</v>
      </c>
      <c r="G39" s="6">
        <f t="shared" si="6"/>
        <v>2.0949367088607675</v>
      </c>
      <c r="H39" s="6">
        <f t="shared" si="6"/>
        <v>-79.119318181818173</v>
      </c>
      <c r="I39" s="6">
        <f t="shared" si="6"/>
        <v>11.735776277724197</v>
      </c>
      <c r="J39" s="6">
        <f t="shared" si="6"/>
        <v>-72.184936614466835</v>
      </c>
      <c r="K39" s="6">
        <f t="shared" si="6"/>
        <v>-13.522487171747663</v>
      </c>
      <c r="L39" s="6">
        <f t="shared" si="6"/>
        <v>11.022543280607787</v>
      </c>
      <c r="M39" s="6">
        <f t="shared" si="6"/>
        <v>18.322190385227632</v>
      </c>
      <c r="N39" s="6">
        <f t="shared" si="6"/>
        <v>-1.2250612530626541</v>
      </c>
      <c r="O39" s="6">
        <f t="shared" si="6"/>
        <v>-74.926803300505739</v>
      </c>
      <c r="P39" s="6">
        <f t="shared" si="6"/>
        <v>4.7559449311639588</v>
      </c>
      <c r="Q39" s="6">
        <f t="shared" si="6"/>
        <v>19.429857464366091</v>
      </c>
      <c r="R39" s="6">
        <f t="shared" si="6"/>
        <v>-382.02589489718207</v>
      </c>
      <c r="S39" s="6">
        <f t="shared" si="6"/>
        <v>61.677887105126885</v>
      </c>
    </row>
    <row r="40" spans="1:19" x14ac:dyDescent="0.25">
      <c r="A40" s="22" t="s">
        <v>39</v>
      </c>
      <c r="B40">
        <v>2.1257999999999999</v>
      </c>
      <c r="C40">
        <v>2.4420999999999999</v>
      </c>
      <c r="D40">
        <v>1.4746999999999999</v>
      </c>
      <c r="E40">
        <v>1.2591000000000001</v>
      </c>
      <c r="F40">
        <v>1.8190999999999999</v>
      </c>
      <c r="G40">
        <v>1.2145999999999999</v>
      </c>
      <c r="H40">
        <v>0.70589999999999997</v>
      </c>
      <c r="I40">
        <v>0.31140000000000001</v>
      </c>
      <c r="J40" s="9">
        <v>0.40100000000000002</v>
      </c>
      <c r="K40" s="33">
        <v>0.8417</v>
      </c>
      <c r="L40">
        <v>0.80289999999999995</v>
      </c>
      <c r="M40">
        <v>0.6351</v>
      </c>
      <c r="N40">
        <v>0.57140000000000002</v>
      </c>
      <c r="O40">
        <v>0.73960000000000004</v>
      </c>
      <c r="P40">
        <v>0.60919999999999996</v>
      </c>
      <c r="Q40">
        <v>0.3221</v>
      </c>
      <c r="R40">
        <v>0.13930000000000001</v>
      </c>
      <c r="S40" s="9">
        <v>0.18410000000000001</v>
      </c>
    </row>
    <row r="41" spans="1:19" x14ac:dyDescent="0.25">
      <c r="A41" s="23" t="s">
        <v>66</v>
      </c>
      <c r="J41" s="9"/>
      <c r="S41" s="9"/>
    </row>
    <row r="42" spans="1:19" x14ac:dyDescent="0.25">
      <c r="A42" s="22" t="s">
        <v>25</v>
      </c>
      <c r="B42">
        <v>2.1648999999999998</v>
      </c>
      <c r="C42">
        <v>2.4420999999999999</v>
      </c>
      <c r="D42">
        <v>1.5066999999999999</v>
      </c>
      <c r="E42">
        <v>1.2591000000000001</v>
      </c>
      <c r="F42">
        <v>1.2803</v>
      </c>
      <c r="G42">
        <v>1.6448</v>
      </c>
      <c r="H42">
        <v>0.6734</v>
      </c>
      <c r="I42">
        <v>0.35649999999999998</v>
      </c>
      <c r="J42" s="9">
        <v>0.40870000000000001</v>
      </c>
      <c r="K42">
        <v>0.87209999999999999</v>
      </c>
      <c r="L42">
        <v>0.80289999999999995</v>
      </c>
      <c r="M42">
        <v>0.67649999999999999</v>
      </c>
      <c r="N42">
        <v>0.57140000000000002</v>
      </c>
      <c r="O42">
        <v>0.61580000000000001</v>
      </c>
      <c r="P42">
        <v>0.57720000000000005</v>
      </c>
      <c r="Q42">
        <v>0.26750000000000002</v>
      </c>
      <c r="R42">
        <v>0.1236</v>
      </c>
      <c r="S42" s="9">
        <v>0.32829999999999998</v>
      </c>
    </row>
    <row r="43" spans="1:19" x14ac:dyDescent="0.25">
      <c r="A43" s="24" t="s">
        <v>67</v>
      </c>
      <c r="J43" s="9"/>
      <c r="S43" s="9"/>
    </row>
    <row r="44" spans="1:19" ht="15.75" thickBot="1" x14ac:dyDescent="0.3">
      <c r="A44" s="25" t="s">
        <v>68</v>
      </c>
      <c r="B44" s="6">
        <f>(B42-B40)/B42*100</f>
        <v>1.8060880410180571</v>
      </c>
      <c r="C44" s="6">
        <f t="shared" ref="C44:S44" si="7">(C42-C40)/C42*100</f>
        <v>0</v>
      </c>
      <c r="D44" s="6">
        <f t="shared" si="7"/>
        <v>2.1238468175482863</v>
      </c>
      <c r="E44" s="6">
        <f t="shared" si="7"/>
        <v>0</v>
      </c>
      <c r="F44" s="6">
        <f t="shared" si="7"/>
        <v>-42.083886589080684</v>
      </c>
      <c r="G44" s="6">
        <f t="shared" si="7"/>
        <v>26.155155642023352</v>
      </c>
      <c r="H44" s="6">
        <f t="shared" si="7"/>
        <v>-4.8262548262548224</v>
      </c>
      <c r="I44" s="6">
        <f t="shared" si="7"/>
        <v>12.65077138849929</v>
      </c>
      <c r="J44" s="6">
        <f t="shared" si="7"/>
        <v>1.8840225103988215</v>
      </c>
      <c r="K44" s="6">
        <f t="shared" si="7"/>
        <v>3.4858387799564254</v>
      </c>
      <c r="L44" s="6">
        <f t="shared" si="7"/>
        <v>0</v>
      </c>
      <c r="M44" s="6">
        <f t="shared" si="7"/>
        <v>6.1197339246119729</v>
      </c>
      <c r="N44" s="6">
        <f t="shared" si="7"/>
        <v>0</v>
      </c>
      <c r="O44" s="6">
        <f t="shared" si="7"/>
        <v>-20.10392984735304</v>
      </c>
      <c r="P44" s="6">
        <f t="shared" si="7"/>
        <v>-5.5440055440055289</v>
      </c>
      <c r="Q44" s="6">
        <f t="shared" si="7"/>
        <v>-20.411214953271021</v>
      </c>
      <c r="R44" s="6">
        <f t="shared" si="7"/>
        <v>-12.70226537216829</v>
      </c>
      <c r="S44" s="6">
        <f t="shared" si="7"/>
        <v>43.923240938166302</v>
      </c>
    </row>
    <row r="45" spans="1:19" x14ac:dyDescent="0.25">
      <c r="A45" s="22" t="s">
        <v>40</v>
      </c>
      <c r="B45">
        <v>1.9619</v>
      </c>
      <c r="C45">
        <v>2.7858999999999998</v>
      </c>
      <c r="D45">
        <v>0.93620000000000003</v>
      </c>
      <c r="E45">
        <v>1.1805000000000001</v>
      </c>
      <c r="F45">
        <v>1.1951000000000001</v>
      </c>
      <c r="G45">
        <v>1.3976999999999999</v>
      </c>
      <c r="H45">
        <v>0.59189999999999998</v>
      </c>
      <c r="I45">
        <v>0.75749999999999995</v>
      </c>
      <c r="J45" s="9">
        <v>0.90790000000000004</v>
      </c>
      <c r="K45">
        <v>0.8085</v>
      </c>
      <c r="L45">
        <v>0.94610000000000005</v>
      </c>
      <c r="M45">
        <v>0.56679999999999997</v>
      </c>
      <c r="N45">
        <v>0.58689999999999998</v>
      </c>
      <c r="O45">
        <v>0.56989999999999996</v>
      </c>
      <c r="P45">
        <v>0.3725</v>
      </c>
      <c r="Q45">
        <v>0.22070000000000001</v>
      </c>
      <c r="R45">
        <v>0.26869999999999999</v>
      </c>
      <c r="S45" s="9">
        <v>0.22739999999999999</v>
      </c>
    </row>
    <row r="46" spans="1:19" x14ac:dyDescent="0.25">
      <c r="A46" s="23" t="s">
        <v>66</v>
      </c>
      <c r="J46" s="9"/>
      <c r="S46" s="9"/>
    </row>
    <row r="47" spans="1:19" x14ac:dyDescent="0.25">
      <c r="A47" s="22" t="s">
        <v>26</v>
      </c>
      <c r="B47">
        <v>1.9162999999999999</v>
      </c>
      <c r="C47">
        <v>2.5293000000000001</v>
      </c>
      <c r="D47">
        <v>0.94830000000000003</v>
      </c>
      <c r="E47">
        <v>1.5479000000000001</v>
      </c>
      <c r="F47">
        <v>2.1297999999999999</v>
      </c>
      <c r="G47">
        <v>1.5106999999999999</v>
      </c>
      <c r="H47">
        <v>0.88560000000000005</v>
      </c>
      <c r="I47">
        <v>1.0757000000000001</v>
      </c>
      <c r="J47" s="9">
        <v>0.3362</v>
      </c>
      <c r="K47">
        <v>0.8044</v>
      </c>
      <c r="L47">
        <v>0.89149999999999996</v>
      </c>
      <c r="M47">
        <v>0.47420000000000001</v>
      </c>
      <c r="N47">
        <v>0.72309999999999997</v>
      </c>
      <c r="O47">
        <v>0.114</v>
      </c>
      <c r="P47">
        <v>0.75439999999999996</v>
      </c>
      <c r="Q47">
        <v>0</v>
      </c>
      <c r="R47">
        <v>0.66379999999999995</v>
      </c>
      <c r="S47" s="9">
        <v>0.2099</v>
      </c>
    </row>
    <row r="48" spans="1:19" x14ac:dyDescent="0.25">
      <c r="A48" s="24" t="s">
        <v>67</v>
      </c>
      <c r="J48" s="9"/>
      <c r="S48" s="9"/>
    </row>
    <row r="49" spans="1:20" ht="15.75" thickBot="1" x14ac:dyDescent="0.3">
      <c r="A49" s="25" t="s">
        <v>68</v>
      </c>
      <c r="B49" s="6">
        <f>(B47-B45)/B47*100</f>
        <v>-2.37958565986537</v>
      </c>
      <c r="C49" s="6">
        <f t="shared" ref="C49:S49" si="8">(C47-C45)/C47*100</f>
        <v>-10.145099434626168</v>
      </c>
      <c r="D49" s="6">
        <f t="shared" si="8"/>
        <v>1.2759675208267425</v>
      </c>
      <c r="E49" s="6">
        <f t="shared" si="8"/>
        <v>23.73538342270172</v>
      </c>
      <c r="F49" s="6">
        <f t="shared" si="8"/>
        <v>43.886749929570847</v>
      </c>
      <c r="G49" s="6">
        <f t="shared" si="8"/>
        <v>7.4799761699874221</v>
      </c>
      <c r="H49" s="6">
        <f t="shared" si="8"/>
        <v>33.1639566395664</v>
      </c>
      <c r="I49" s="6">
        <f t="shared" si="8"/>
        <v>29.580738124012285</v>
      </c>
      <c r="J49" s="6">
        <f t="shared" si="8"/>
        <v>-170.04759071980965</v>
      </c>
      <c r="K49" s="6">
        <f t="shared" si="8"/>
        <v>-0.5096966683242159</v>
      </c>
      <c r="L49" s="6">
        <f t="shared" si="8"/>
        <v>-6.124509254066191</v>
      </c>
      <c r="M49" s="6">
        <f t="shared" si="8"/>
        <v>-19.527625474483333</v>
      </c>
      <c r="N49" s="6">
        <f t="shared" si="8"/>
        <v>18.83556907758263</v>
      </c>
      <c r="O49" s="6">
        <f t="shared" si="8"/>
        <v>-399.91228070175436</v>
      </c>
      <c r="P49" s="6">
        <f t="shared" si="8"/>
        <v>50.623011664899252</v>
      </c>
      <c r="Q49" s="6"/>
      <c r="R49" s="6">
        <f t="shared" si="8"/>
        <v>59.52094004218138</v>
      </c>
      <c r="S49" s="6">
        <f t="shared" si="8"/>
        <v>-8.3373034778465875</v>
      </c>
    </row>
    <row r="50" spans="1:20" x14ac:dyDescent="0.25">
      <c r="A50" s="22" t="s">
        <v>42</v>
      </c>
      <c r="B50">
        <v>2.2364999999999999</v>
      </c>
      <c r="C50">
        <v>4.1485000000000003</v>
      </c>
      <c r="D50">
        <v>0.71419999999999995</v>
      </c>
      <c r="E50">
        <v>0.95889999999999997</v>
      </c>
      <c r="F50">
        <v>1.1114999999999999</v>
      </c>
      <c r="G50">
        <v>1.903</v>
      </c>
      <c r="H50">
        <v>0.6613</v>
      </c>
      <c r="I50">
        <v>0.99460000000000004</v>
      </c>
      <c r="J50" s="9">
        <v>0.39579999999999999</v>
      </c>
      <c r="K50">
        <v>0.78990000000000005</v>
      </c>
      <c r="L50">
        <v>0.92900000000000005</v>
      </c>
      <c r="M50">
        <v>0.50039999999999996</v>
      </c>
      <c r="N50">
        <v>0.4032</v>
      </c>
      <c r="O50">
        <v>0.58509999999999995</v>
      </c>
      <c r="P50">
        <v>0.45150000000000001</v>
      </c>
      <c r="Q50">
        <v>0.15909999999999999</v>
      </c>
      <c r="R50">
        <v>0.19159999999999999</v>
      </c>
      <c r="S50" s="9">
        <v>6.1000000000000004E-3</v>
      </c>
    </row>
    <row r="51" spans="1:20" x14ac:dyDescent="0.25">
      <c r="A51" s="23" t="s">
        <v>66</v>
      </c>
      <c r="J51" s="9"/>
      <c r="S51" s="9"/>
    </row>
    <row r="52" spans="1:20" x14ac:dyDescent="0.25">
      <c r="A52" s="22" t="s">
        <v>28</v>
      </c>
      <c r="B52">
        <v>1.4894000000000001</v>
      </c>
      <c r="C52">
        <v>3.6352000000000002</v>
      </c>
      <c r="D52">
        <v>1.0797000000000001</v>
      </c>
      <c r="E52">
        <v>1.2639</v>
      </c>
      <c r="F52">
        <v>2.597</v>
      </c>
      <c r="G52">
        <v>1.5106999999999999</v>
      </c>
      <c r="H52">
        <v>0.49740000000000001</v>
      </c>
      <c r="I52">
        <v>1.3323</v>
      </c>
      <c r="J52" s="9">
        <v>0.65869999999999995</v>
      </c>
      <c r="K52">
        <v>0.70499999999999996</v>
      </c>
      <c r="L52">
        <v>0.9647</v>
      </c>
      <c r="M52">
        <v>0.5907</v>
      </c>
      <c r="N52">
        <v>0.47170000000000001</v>
      </c>
      <c r="O52">
        <v>0</v>
      </c>
      <c r="P52">
        <v>0.75439999999999996</v>
      </c>
      <c r="Q52">
        <v>0.22289999999999999</v>
      </c>
      <c r="R52">
        <v>0.55889999999999995</v>
      </c>
      <c r="S52" s="9">
        <v>0</v>
      </c>
    </row>
    <row r="53" spans="1:20" x14ac:dyDescent="0.25">
      <c r="A53" s="24" t="s">
        <v>67</v>
      </c>
      <c r="J53" s="9"/>
      <c r="S53" s="9"/>
    </row>
    <row r="54" spans="1:20" ht="15.75" thickBot="1" x14ac:dyDescent="0.3">
      <c r="A54" s="25" t="s">
        <v>68</v>
      </c>
      <c r="B54" s="6">
        <f>(B52-B50)/B52*100</f>
        <v>-50.161138713575923</v>
      </c>
      <c r="C54" s="6">
        <f t="shared" ref="C54:R54" si="9">(C52-C50)/C52*100</f>
        <v>-14.120268485915494</v>
      </c>
      <c r="D54" s="6">
        <f t="shared" si="9"/>
        <v>33.85199592479394</v>
      </c>
      <c r="E54" s="6">
        <f t="shared" si="9"/>
        <v>24.131655985441888</v>
      </c>
      <c r="F54" s="6">
        <f t="shared" si="9"/>
        <v>57.200616095494809</v>
      </c>
      <c r="G54" s="6">
        <f t="shared" si="9"/>
        <v>-25.968094260938646</v>
      </c>
      <c r="H54" s="6">
        <f t="shared" si="9"/>
        <v>-32.951347004422999</v>
      </c>
      <c r="I54" s="6">
        <f t="shared" si="9"/>
        <v>25.347144036628389</v>
      </c>
      <c r="J54" s="6">
        <f t="shared" si="9"/>
        <v>39.911947775922272</v>
      </c>
      <c r="K54" s="6">
        <f t="shared" si="9"/>
        <v>-12.042553191489375</v>
      </c>
      <c r="L54" s="6">
        <f t="shared" si="9"/>
        <v>3.7006323209287819</v>
      </c>
      <c r="M54" s="6">
        <f t="shared" si="9"/>
        <v>15.286947689182334</v>
      </c>
      <c r="N54" s="6">
        <f t="shared" si="9"/>
        <v>14.521941912232354</v>
      </c>
      <c r="O54" s="6"/>
      <c r="P54" s="6">
        <f t="shared" si="9"/>
        <v>40.151113467656415</v>
      </c>
      <c r="Q54" s="6">
        <f t="shared" si="9"/>
        <v>28.622700762673848</v>
      </c>
      <c r="R54" s="6">
        <f t="shared" si="9"/>
        <v>65.718375380211128</v>
      </c>
      <c r="S54" s="6"/>
    </row>
    <row r="55" spans="1:20" x14ac:dyDescent="0.25">
      <c r="A55" s="22" t="s">
        <v>43</v>
      </c>
      <c r="B55">
        <v>2.2090999999999998</v>
      </c>
      <c r="C55">
        <v>3.4582999999999999</v>
      </c>
      <c r="D55">
        <v>1.9079999999999999</v>
      </c>
      <c r="E55">
        <v>1.3909</v>
      </c>
      <c r="F55">
        <v>1.6997</v>
      </c>
      <c r="G55">
        <v>1.4077</v>
      </c>
      <c r="H55">
        <v>0.79879999999999995</v>
      </c>
      <c r="I55">
        <v>1.9176</v>
      </c>
      <c r="J55" s="9">
        <v>0.73699999999999999</v>
      </c>
      <c r="K55">
        <v>0.85709999999999997</v>
      </c>
      <c r="L55">
        <v>0.92569999999999997</v>
      </c>
      <c r="M55">
        <v>0.70050000000000001</v>
      </c>
      <c r="N55">
        <v>0.73819999999999997</v>
      </c>
      <c r="O55">
        <v>0.70220000000000005</v>
      </c>
      <c r="P55">
        <v>0.50870000000000004</v>
      </c>
      <c r="Q55">
        <v>0.45639999999999997</v>
      </c>
      <c r="R55">
        <v>0.22950000000000001</v>
      </c>
      <c r="S55" s="9">
        <v>0.1971</v>
      </c>
    </row>
    <row r="56" spans="1:20" x14ac:dyDescent="0.25">
      <c r="A56" s="23" t="s">
        <v>66</v>
      </c>
      <c r="J56" s="9"/>
      <c r="S56" s="9"/>
    </row>
    <row r="57" spans="1:20" x14ac:dyDescent="0.25">
      <c r="A57" s="22" t="s">
        <v>29</v>
      </c>
      <c r="B57">
        <v>2.2389000000000001</v>
      </c>
      <c r="C57">
        <v>4.0788000000000002</v>
      </c>
      <c r="D57">
        <v>2.0459999999999998</v>
      </c>
      <c r="E57">
        <v>1.1577</v>
      </c>
      <c r="F57">
        <v>1.2396</v>
      </c>
      <c r="G57">
        <v>1.7742</v>
      </c>
      <c r="H57">
        <v>0.67620000000000002</v>
      </c>
      <c r="I57">
        <v>1.4000999999999999</v>
      </c>
      <c r="J57" s="9">
        <v>0.66520000000000001</v>
      </c>
      <c r="K57">
        <v>0.7732</v>
      </c>
      <c r="L57">
        <v>0.9909</v>
      </c>
      <c r="M57">
        <v>0.65659999999999996</v>
      </c>
      <c r="N57">
        <v>0.77769999999999995</v>
      </c>
      <c r="O57">
        <v>0.56730000000000003</v>
      </c>
      <c r="P57">
        <v>0.59789999999999999</v>
      </c>
      <c r="Q57">
        <v>0.44629999999999997</v>
      </c>
      <c r="R57">
        <v>0.27039999999999997</v>
      </c>
      <c r="S57" s="9">
        <v>0.1419</v>
      </c>
    </row>
    <row r="58" spans="1:20" x14ac:dyDescent="0.25">
      <c r="A58" s="24" t="s">
        <v>67</v>
      </c>
      <c r="J58" s="9"/>
      <c r="S58" s="9"/>
    </row>
    <row r="59" spans="1:20" ht="15.75" thickBot="1" x14ac:dyDescent="0.3">
      <c r="A59" s="25" t="s">
        <v>68</v>
      </c>
      <c r="B59" s="56">
        <f>(B57-B55)/B57*100</f>
        <v>1.3310107642145816</v>
      </c>
      <c r="C59" s="56">
        <f t="shared" ref="C59:S59" si="10">(C57-C55)/C57*100</f>
        <v>15.21280768853585</v>
      </c>
      <c r="D59" s="56">
        <f t="shared" si="10"/>
        <v>6.7448680351906116</v>
      </c>
      <c r="E59" s="56">
        <f t="shared" si="10"/>
        <v>-20.143387751576409</v>
      </c>
      <c r="F59" s="56">
        <f t="shared" si="10"/>
        <v>-37.116811874798316</v>
      </c>
      <c r="G59" s="56">
        <f t="shared" si="10"/>
        <v>20.657197610190511</v>
      </c>
      <c r="H59" s="56">
        <f t="shared" si="10"/>
        <v>-18.130730553090789</v>
      </c>
      <c r="I59" s="56">
        <f t="shared" si="10"/>
        <v>-36.961645596743097</v>
      </c>
      <c r="J59" s="56">
        <f t="shared" si="10"/>
        <v>-10.793746241731807</v>
      </c>
      <c r="K59" s="56">
        <f t="shared" si="10"/>
        <v>-10.851008794619759</v>
      </c>
      <c r="L59" s="56">
        <f t="shared" si="10"/>
        <v>6.5798768796044032</v>
      </c>
      <c r="M59" s="56">
        <f t="shared" si="10"/>
        <v>-6.6859579652756711</v>
      </c>
      <c r="N59" s="56">
        <f t="shared" si="10"/>
        <v>5.0790793365050764</v>
      </c>
      <c r="O59" s="56">
        <f t="shared" si="10"/>
        <v>-23.779305482108235</v>
      </c>
      <c r="P59" s="56">
        <f t="shared" si="10"/>
        <v>14.918882756313756</v>
      </c>
      <c r="Q59" s="56">
        <f t="shared" si="10"/>
        <v>-2.2630517589065646</v>
      </c>
      <c r="R59" s="56">
        <f t="shared" si="10"/>
        <v>15.125739644970402</v>
      </c>
      <c r="S59" s="56">
        <f t="shared" si="10"/>
        <v>-38.900634249471459</v>
      </c>
      <c r="T59" s="33"/>
    </row>
    <row r="60" spans="1:20" x14ac:dyDescent="0.25">
      <c r="A60" s="22" t="s">
        <v>46</v>
      </c>
      <c r="B60">
        <v>2.6301999999999999</v>
      </c>
      <c r="C60">
        <v>3.8321000000000001</v>
      </c>
      <c r="D60">
        <v>1.3447</v>
      </c>
      <c r="E60">
        <v>1.1577</v>
      </c>
      <c r="F60">
        <v>1.3389</v>
      </c>
      <c r="G60">
        <v>1.4607000000000001</v>
      </c>
      <c r="H60">
        <v>1.7003999999999999</v>
      </c>
      <c r="I60">
        <v>1.2302999999999999</v>
      </c>
      <c r="J60" s="9">
        <v>0.81289999999999996</v>
      </c>
      <c r="K60">
        <v>0.84060000000000001</v>
      </c>
      <c r="L60">
        <v>0.93100000000000005</v>
      </c>
      <c r="M60">
        <v>0.64459999999999995</v>
      </c>
      <c r="N60">
        <v>0.77769999999999995</v>
      </c>
      <c r="O60">
        <v>0.72070000000000001</v>
      </c>
      <c r="P60">
        <v>0.41660000000000003</v>
      </c>
      <c r="Q60">
        <v>0.49490000000000001</v>
      </c>
      <c r="R60">
        <v>0.19220000000000001</v>
      </c>
      <c r="S60" s="9">
        <v>0.3241</v>
      </c>
      <c r="T60" s="33"/>
    </row>
    <row r="61" spans="1:20" x14ac:dyDescent="0.25">
      <c r="A61" s="23" t="s">
        <v>66</v>
      </c>
      <c r="J61" s="9"/>
      <c r="S61" s="9"/>
    </row>
    <row r="62" spans="1:20" x14ac:dyDescent="0.25">
      <c r="A62" s="22" t="s">
        <v>31</v>
      </c>
      <c r="B62">
        <v>2.3170000000000002</v>
      </c>
      <c r="C62">
        <v>2.6718999999999999</v>
      </c>
      <c r="D62">
        <v>1.1664000000000001</v>
      </c>
      <c r="E62">
        <v>2.4575</v>
      </c>
      <c r="F62">
        <v>1.9993000000000001</v>
      </c>
      <c r="G62">
        <v>1.7451000000000001</v>
      </c>
      <c r="H62">
        <v>0.82320000000000004</v>
      </c>
      <c r="I62">
        <v>1.0253000000000001</v>
      </c>
      <c r="J62" s="9">
        <v>0.70169999999999999</v>
      </c>
      <c r="K62">
        <v>0.41370000000000001</v>
      </c>
      <c r="L62">
        <v>0.63680000000000003</v>
      </c>
      <c r="M62">
        <v>0.2787</v>
      </c>
      <c r="N62">
        <v>0.47099999999999997</v>
      </c>
      <c r="O62">
        <v>0.50129999999999997</v>
      </c>
      <c r="P62">
        <v>0.64259999999999995</v>
      </c>
      <c r="Q62">
        <v>0.47210000000000002</v>
      </c>
      <c r="R62">
        <v>0.1953</v>
      </c>
      <c r="S62" s="9">
        <v>0.53459999999999996</v>
      </c>
    </row>
    <row r="63" spans="1:20" x14ac:dyDescent="0.25">
      <c r="A63" s="24" t="s">
        <v>67</v>
      </c>
      <c r="J63" s="9"/>
      <c r="S63" s="9"/>
    </row>
    <row r="64" spans="1:20" ht="15.75" thickBot="1" x14ac:dyDescent="0.3">
      <c r="A64" s="25" t="s">
        <v>68</v>
      </c>
      <c r="B64" s="56">
        <f>(B62-B60)/B62*100</f>
        <v>-13.517479499352596</v>
      </c>
      <c r="C64" s="56">
        <f t="shared" ref="C64:S64" si="11">(C62-C60)/C62*100</f>
        <v>-43.422283768105096</v>
      </c>
      <c r="D64" s="56">
        <f t="shared" si="11"/>
        <v>-15.286351165980786</v>
      </c>
      <c r="E64" s="56">
        <f t="shared" si="11"/>
        <v>52.891149542217711</v>
      </c>
      <c r="F64" s="56">
        <f t="shared" si="11"/>
        <v>33.031561046366228</v>
      </c>
      <c r="G64" s="56">
        <f t="shared" si="11"/>
        <v>16.297060340381638</v>
      </c>
      <c r="H64" s="56">
        <f t="shared" si="11"/>
        <v>-106.55976676384837</v>
      </c>
      <c r="I64" s="56">
        <f t="shared" si="11"/>
        <v>-19.994148054228013</v>
      </c>
      <c r="J64" s="56">
        <f t="shared" si="11"/>
        <v>-15.847228160182409</v>
      </c>
      <c r="K64" s="56">
        <f t="shared" si="11"/>
        <v>-103.1907179115301</v>
      </c>
      <c r="L64" s="56">
        <f t="shared" si="11"/>
        <v>-46.199748743718594</v>
      </c>
      <c r="M64" s="56">
        <f t="shared" si="11"/>
        <v>-131.28812343021167</v>
      </c>
      <c r="N64" s="56">
        <f t="shared" si="11"/>
        <v>-65.116772823779186</v>
      </c>
      <c r="O64" s="56">
        <f t="shared" si="11"/>
        <v>-43.766207859565142</v>
      </c>
      <c r="P64" s="56">
        <f t="shared" si="11"/>
        <v>35.169623404917516</v>
      </c>
      <c r="Q64" s="56">
        <f t="shared" si="11"/>
        <v>-4.8294852785426787</v>
      </c>
      <c r="R64" s="56">
        <f t="shared" si="11"/>
        <v>1.587301587301583</v>
      </c>
      <c r="S64" s="56">
        <f t="shared" si="11"/>
        <v>39.375233819678265</v>
      </c>
    </row>
    <row r="65" spans="1:19" x14ac:dyDescent="0.25">
      <c r="A65" s="22" t="s">
        <v>47</v>
      </c>
      <c r="B65">
        <v>3.4632999999999998</v>
      </c>
      <c r="C65">
        <v>6.7637</v>
      </c>
      <c r="D65">
        <v>1.82</v>
      </c>
      <c r="E65">
        <v>1.1132</v>
      </c>
      <c r="F65">
        <v>1.7375</v>
      </c>
      <c r="G65">
        <v>1.9281999999999999</v>
      </c>
      <c r="H65">
        <v>1.3391999999999999</v>
      </c>
      <c r="I65">
        <v>0.77659999999999996</v>
      </c>
      <c r="J65" s="9">
        <v>1.6763999999999999</v>
      </c>
      <c r="K65">
        <v>0.85929999999999995</v>
      </c>
      <c r="L65">
        <v>0.94240000000000002</v>
      </c>
      <c r="M65">
        <v>0.74680000000000002</v>
      </c>
      <c r="N65">
        <v>0.62090000000000001</v>
      </c>
      <c r="O65">
        <v>0.5575</v>
      </c>
      <c r="P65">
        <v>0.15859999999999999</v>
      </c>
      <c r="Q65">
        <v>0.52680000000000005</v>
      </c>
      <c r="R65">
        <v>9.3799999999999994E-2</v>
      </c>
      <c r="S65" s="9">
        <v>0.77880000000000005</v>
      </c>
    </row>
    <row r="66" spans="1:19" x14ac:dyDescent="0.25">
      <c r="A66" s="23" t="s">
        <v>66</v>
      </c>
      <c r="B66" s="54"/>
      <c r="C66" s="33"/>
      <c r="D66" s="33"/>
      <c r="E66" s="33"/>
      <c r="F66" s="33"/>
      <c r="G66" s="33"/>
      <c r="H66" s="33"/>
      <c r="I66" s="33"/>
      <c r="J66" s="9"/>
      <c r="K66" s="33"/>
      <c r="L66" s="33"/>
      <c r="M66" s="33"/>
      <c r="N66" s="33"/>
      <c r="O66" s="33"/>
      <c r="P66" s="33"/>
      <c r="Q66" s="33"/>
      <c r="R66" s="33"/>
      <c r="S66" s="9"/>
    </row>
    <row r="67" spans="1:19" x14ac:dyDescent="0.25">
      <c r="A67" s="22" t="s">
        <v>32</v>
      </c>
      <c r="B67">
        <v>2.5468999999999999</v>
      </c>
      <c r="C67">
        <v>5.0572999999999997</v>
      </c>
      <c r="D67">
        <v>1.4856</v>
      </c>
      <c r="E67">
        <v>1.6558999999999999</v>
      </c>
      <c r="F67">
        <v>2.3527</v>
      </c>
      <c r="G67">
        <v>4.7622999999999998</v>
      </c>
      <c r="H67">
        <v>0.58730000000000004</v>
      </c>
      <c r="I67">
        <v>1.1135999999999999</v>
      </c>
      <c r="J67" s="9">
        <v>0.66869999999999996</v>
      </c>
      <c r="K67">
        <v>0.8226</v>
      </c>
      <c r="L67">
        <v>0.97099999999999997</v>
      </c>
      <c r="M67">
        <v>0.62229999999999996</v>
      </c>
      <c r="N67">
        <v>0.77639999999999998</v>
      </c>
      <c r="O67">
        <v>0.38240000000000002</v>
      </c>
      <c r="P67">
        <v>0</v>
      </c>
      <c r="Q67">
        <v>2.87E-2</v>
      </c>
      <c r="R67">
        <v>1.0699999999999999E-2</v>
      </c>
      <c r="S67" s="9">
        <v>0.1275</v>
      </c>
    </row>
    <row r="68" spans="1:19" x14ac:dyDescent="0.25">
      <c r="A68" s="24" t="s">
        <v>67</v>
      </c>
      <c r="J68" s="9"/>
      <c r="S68" s="9"/>
    </row>
    <row r="69" spans="1:19" ht="15.75" thickBot="1" x14ac:dyDescent="0.3">
      <c r="A69" s="25" t="s">
        <v>68</v>
      </c>
      <c r="B69" s="56">
        <f>(B67-B65)/B67*100</f>
        <v>-35.980996505555765</v>
      </c>
      <c r="C69" s="56">
        <f t="shared" ref="C69:S69" si="12">(C67-C65)/C67*100</f>
        <v>-33.741324422122489</v>
      </c>
      <c r="D69" s="56">
        <f t="shared" si="12"/>
        <v>-22.509423801830909</v>
      </c>
      <c r="E69" s="56">
        <f t="shared" si="12"/>
        <v>32.773718219699255</v>
      </c>
      <c r="F69" s="56">
        <f t="shared" si="12"/>
        <v>26.14868023972457</v>
      </c>
      <c r="G69" s="56">
        <f t="shared" si="12"/>
        <v>59.511160573672385</v>
      </c>
      <c r="H69" s="56">
        <f t="shared" si="12"/>
        <v>-128.02656223395198</v>
      </c>
      <c r="I69" s="56">
        <f t="shared" si="12"/>
        <v>30.262212643678161</v>
      </c>
      <c r="J69" s="56">
        <f t="shared" si="12"/>
        <v>-150.69537909376402</v>
      </c>
      <c r="K69" s="56">
        <f t="shared" si="12"/>
        <v>-4.4614636518356381</v>
      </c>
      <c r="L69" s="56">
        <f t="shared" si="12"/>
        <v>2.945417095777545</v>
      </c>
      <c r="M69" s="56">
        <f t="shared" si="12"/>
        <v>-20.006427767957589</v>
      </c>
      <c r="N69" s="56">
        <f t="shared" si="12"/>
        <v>20.028335909325087</v>
      </c>
      <c r="O69" s="56">
        <f t="shared" si="12"/>
        <v>-45.789748953974886</v>
      </c>
      <c r="P69" s="56"/>
      <c r="Q69" s="56">
        <f t="shared" si="12"/>
        <v>-1735.5400696864112</v>
      </c>
      <c r="R69" s="56">
        <f t="shared" si="12"/>
        <v>-776.63551401869154</v>
      </c>
      <c r="S69" s="56">
        <f t="shared" si="12"/>
        <v>-510.8235294117647</v>
      </c>
    </row>
    <row r="70" spans="1:19" x14ac:dyDescent="0.25">
      <c r="A70" s="22" t="s">
        <v>48</v>
      </c>
      <c r="B70">
        <v>2.4777</v>
      </c>
      <c r="C70">
        <v>5.0442</v>
      </c>
      <c r="D70">
        <v>1.6022000000000001</v>
      </c>
      <c r="E70">
        <v>1.0267999999999999</v>
      </c>
      <c r="F70">
        <v>4.8342000000000001</v>
      </c>
      <c r="G70">
        <v>1.7587999999999999</v>
      </c>
      <c r="H70">
        <v>1.7512000000000001</v>
      </c>
      <c r="I70">
        <v>0.79490000000000005</v>
      </c>
      <c r="J70" s="9">
        <v>0.61409999999999998</v>
      </c>
      <c r="K70">
        <v>0.75449999999999995</v>
      </c>
      <c r="L70">
        <v>0.9052</v>
      </c>
      <c r="M70">
        <v>0.48799999999999999</v>
      </c>
      <c r="N70">
        <v>0.41849999999999998</v>
      </c>
      <c r="O70">
        <v>0.89359999999999995</v>
      </c>
      <c r="P70">
        <v>0.27789999999999998</v>
      </c>
      <c r="Q70">
        <v>0.67159999999999997</v>
      </c>
      <c r="R70">
        <v>0.57030000000000003</v>
      </c>
      <c r="S70" s="9">
        <v>0.40060000000000001</v>
      </c>
    </row>
    <row r="71" spans="1:19" x14ac:dyDescent="0.25">
      <c r="A71" s="23" t="s">
        <v>66</v>
      </c>
      <c r="B71" s="54"/>
      <c r="C71" s="33"/>
      <c r="D71" s="33"/>
      <c r="E71" s="33"/>
      <c r="F71" s="33"/>
      <c r="G71" s="33"/>
      <c r="H71" s="33"/>
      <c r="I71" s="33"/>
      <c r="J71" s="9"/>
      <c r="K71" s="33"/>
      <c r="L71" s="33"/>
      <c r="M71" s="33"/>
      <c r="N71" s="33"/>
      <c r="O71" s="33"/>
      <c r="P71" s="33"/>
      <c r="Q71" s="33"/>
      <c r="R71" s="33"/>
      <c r="S71" s="9"/>
    </row>
    <row r="72" spans="1:19" x14ac:dyDescent="0.25">
      <c r="A72" s="22" t="s">
        <v>33</v>
      </c>
      <c r="B72">
        <v>2.8471000000000002</v>
      </c>
      <c r="C72">
        <v>5.9644000000000004</v>
      </c>
      <c r="D72">
        <v>1.5282</v>
      </c>
      <c r="E72">
        <v>1.5137</v>
      </c>
      <c r="F72">
        <v>2.4348999999999998</v>
      </c>
      <c r="G72">
        <v>0.72440000000000004</v>
      </c>
      <c r="H72">
        <v>0.94189999999999996</v>
      </c>
      <c r="I72">
        <v>0.46779999999999999</v>
      </c>
      <c r="J72" s="9">
        <v>0.68240000000000001</v>
      </c>
      <c r="K72">
        <v>0.78990000000000005</v>
      </c>
      <c r="L72">
        <v>0.89170000000000005</v>
      </c>
      <c r="M72">
        <v>0.6381</v>
      </c>
      <c r="N72">
        <v>0.61899999999999999</v>
      </c>
      <c r="O72">
        <v>0.72</v>
      </c>
      <c r="P72">
        <v>0.39200000000000002</v>
      </c>
      <c r="Q72">
        <v>0.1258</v>
      </c>
      <c r="R72">
        <v>7.9799999999999996E-2</v>
      </c>
      <c r="S72" s="9">
        <v>0.1033</v>
      </c>
    </row>
    <row r="73" spans="1:19" x14ac:dyDescent="0.25">
      <c r="A73" s="24" t="s">
        <v>67</v>
      </c>
      <c r="J73" s="9"/>
      <c r="S73" s="9"/>
    </row>
    <row r="74" spans="1:19" ht="15.75" thickBot="1" x14ac:dyDescent="0.3">
      <c r="A74" s="25" t="s">
        <v>68</v>
      </c>
      <c r="B74" s="56">
        <f>(B72-B70)/B72*100</f>
        <v>12.974605739173198</v>
      </c>
      <c r="C74" s="56">
        <f t="shared" ref="C74:S74" si="13">(C72-C70)/C72*100</f>
        <v>15.428207363691241</v>
      </c>
      <c r="D74" s="56">
        <f t="shared" si="13"/>
        <v>-4.8422981285172142</v>
      </c>
      <c r="E74" s="56">
        <f t="shared" si="13"/>
        <v>32.166215234194361</v>
      </c>
      <c r="F74" s="56">
        <f t="shared" si="13"/>
        <v>-98.537927635631874</v>
      </c>
      <c r="G74" s="56">
        <f t="shared" si="13"/>
        <v>-142.79403644395356</v>
      </c>
      <c r="H74" s="56">
        <f t="shared" si="13"/>
        <v>-85.922072406837259</v>
      </c>
      <c r="I74" s="56">
        <f t="shared" si="13"/>
        <v>-69.923044035912795</v>
      </c>
      <c r="J74" s="56">
        <f t="shared" si="13"/>
        <v>10.008792497069171</v>
      </c>
      <c r="K74" s="56">
        <f t="shared" si="13"/>
        <v>4.4815799468287247</v>
      </c>
      <c r="L74" s="56">
        <f t="shared" si="13"/>
        <v>-1.513962094874953</v>
      </c>
      <c r="M74" s="56">
        <f t="shared" si="13"/>
        <v>23.522958783889674</v>
      </c>
      <c r="N74" s="56">
        <f t="shared" si="13"/>
        <v>32.390953150242332</v>
      </c>
      <c r="O74" s="56">
        <f t="shared" si="13"/>
        <v>-24.111111111111107</v>
      </c>
      <c r="P74" s="56">
        <f t="shared" si="13"/>
        <v>29.107142857142865</v>
      </c>
      <c r="Q74" s="56">
        <f t="shared" si="13"/>
        <v>-433.86327503974559</v>
      </c>
      <c r="R74" s="56">
        <f t="shared" si="13"/>
        <v>-614.66165413533838</v>
      </c>
      <c r="S74" s="56">
        <f t="shared" si="13"/>
        <v>-287.80251694094869</v>
      </c>
    </row>
    <row r="75" spans="1:19" x14ac:dyDescent="0.25">
      <c r="J75" s="59"/>
    </row>
    <row r="76" spans="1:19" x14ac:dyDescent="0.25">
      <c r="J76" s="9"/>
    </row>
    <row r="77" spans="1:19" ht="15.75" thickBot="1" x14ac:dyDescent="0.3">
      <c r="B77" s="42" t="s">
        <v>57</v>
      </c>
      <c r="C77" s="42" t="s">
        <v>58</v>
      </c>
      <c r="D77" s="42" t="s">
        <v>59</v>
      </c>
      <c r="E77" s="42" t="s">
        <v>60</v>
      </c>
      <c r="F77" s="42" t="s">
        <v>61</v>
      </c>
      <c r="G77" s="42" t="s">
        <v>62</v>
      </c>
      <c r="H77" s="42" t="s">
        <v>63</v>
      </c>
      <c r="I77" s="42" t="s">
        <v>64</v>
      </c>
      <c r="J77" s="43" t="s">
        <v>65</v>
      </c>
      <c r="K77" s="42" t="s">
        <v>57</v>
      </c>
      <c r="L77" s="42" t="s">
        <v>58</v>
      </c>
      <c r="M77" s="42" t="s">
        <v>59</v>
      </c>
      <c r="N77" s="42" t="s">
        <v>60</v>
      </c>
      <c r="O77" s="42" t="s">
        <v>61</v>
      </c>
      <c r="P77" s="42" t="s">
        <v>62</v>
      </c>
      <c r="Q77" s="42" t="s">
        <v>63</v>
      </c>
      <c r="R77" s="42" t="s">
        <v>64</v>
      </c>
      <c r="S77" s="42" t="s">
        <v>65</v>
      </c>
    </row>
    <row r="78" spans="1:19" ht="15.75" thickTop="1" x14ac:dyDescent="0.25">
      <c r="A78" s="44" t="s">
        <v>81</v>
      </c>
      <c r="B78">
        <f>AVERAGE(B5,B10,B15,B20,B25,B30,B35,B40,B45,B50,B55,B60,B65,B70)</f>
        <v>2.2245785714285713</v>
      </c>
      <c r="C78">
        <f t="shared" ref="C78:S78" si="14">AVERAGE(C5,C10,C15,C20,C25,C30,C35,C40,C45,C50,C55,C60,C65,C70)</f>
        <v>4.1029785714285714</v>
      </c>
      <c r="D78">
        <f t="shared" si="14"/>
        <v>1.4405785714285713</v>
      </c>
      <c r="E78">
        <f t="shared" si="14"/>
        <v>1.3889785714285716</v>
      </c>
      <c r="F78">
        <f t="shared" si="14"/>
        <v>2.0084571428571425</v>
      </c>
      <c r="G78">
        <f t="shared" si="14"/>
        <v>1.5508928571428573</v>
      </c>
      <c r="H78">
        <f t="shared" si="14"/>
        <v>0.99762142857142866</v>
      </c>
      <c r="I78">
        <f t="shared" si="14"/>
        <v>0.96092142857142859</v>
      </c>
      <c r="J78" s="9">
        <f t="shared" si="14"/>
        <v>0.74335714285714283</v>
      </c>
      <c r="K78">
        <f t="shared" si="14"/>
        <v>0.78975714285714294</v>
      </c>
      <c r="L78">
        <f t="shared" si="14"/>
        <v>0.87767142857142866</v>
      </c>
      <c r="M78">
        <f t="shared" si="14"/>
        <v>0.57661428571428563</v>
      </c>
      <c r="N78">
        <f t="shared" si="14"/>
        <v>0.57889999999999997</v>
      </c>
      <c r="O78">
        <f t="shared" si="14"/>
        <v>0.65931428571428563</v>
      </c>
      <c r="P78">
        <f t="shared" si="14"/>
        <v>0.5087071428571428</v>
      </c>
      <c r="Q78">
        <f t="shared" si="14"/>
        <v>0.37092857142857139</v>
      </c>
      <c r="R78">
        <f t="shared" si="14"/>
        <v>0.30328571428571427</v>
      </c>
      <c r="S78">
        <f t="shared" si="14"/>
        <v>0.23095714285714283</v>
      </c>
    </row>
    <row r="79" spans="1:19" x14ac:dyDescent="0.25">
      <c r="A79" s="44" t="s">
        <v>84</v>
      </c>
      <c r="B79">
        <f>AVERAGE(B7,B12,B17,B22,B27,B32,B37,B42,B47,B52,B57,B62,B67,B72)</f>
        <v>2.0631642857142856</v>
      </c>
      <c r="C79">
        <f t="shared" ref="C79:S79" si="15">AVERAGE(C7,C12,C17,C22,C27,C32,C37,C42,C47,C52,C57,C62,C67,C72)</f>
        <v>3.4649714285714284</v>
      </c>
      <c r="D79">
        <f t="shared" si="15"/>
        <v>1.446792857142857</v>
      </c>
      <c r="E79">
        <f t="shared" si="15"/>
        <v>1.5816714285714286</v>
      </c>
      <c r="F79">
        <f t="shared" si="15"/>
        <v>1.8440214285714285</v>
      </c>
      <c r="G79">
        <f t="shared" si="15"/>
        <v>1.8722571428571428</v>
      </c>
      <c r="H79">
        <f t="shared" si="15"/>
        <v>0.72870000000000013</v>
      </c>
      <c r="I79">
        <f t="shared" si="15"/>
        <v>1.0196357142857142</v>
      </c>
      <c r="J79" s="9">
        <f t="shared" si="15"/>
        <v>0.58556428571428565</v>
      </c>
      <c r="K79">
        <f t="shared" si="15"/>
        <v>0.73868571428571428</v>
      </c>
      <c r="L79">
        <f t="shared" si="15"/>
        <v>0.86997142857142862</v>
      </c>
      <c r="M79">
        <f t="shared" si="15"/>
        <v>0.6169</v>
      </c>
      <c r="N79">
        <f t="shared" si="15"/>
        <v>0.63280714285714279</v>
      </c>
      <c r="O79">
        <f t="shared" si="15"/>
        <v>0.48962142857142854</v>
      </c>
      <c r="P79">
        <f t="shared" si="15"/>
        <v>0.56649285714285724</v>
      </c>
      <c r="Q79">
        <f t="shared" si="15"/>
        <v>0.27596428571428577</v>
      </c>
      <c r="R79">
        <f t="shared" si="15"/>
        <v>0.34022142857142851</v>
      </c>
      <c r="S79">
        <f t="shared" si="15"/>
        <v>0.23384999999999997</v>
      </c>
    </row>
    <row r="80" spans="1:19" x14ac:dyDescent="0.25">
      <c r="A80" t="s">
        <v>89</v>
      </c>
      <c r="B80">
        <f>AVERAGE(B9,B14,B19,B24,B29,B34,B39,B44,B49,B54,B59,B64,B69,B74)</f>
        <v>-9.7502314743137415</v>
      </c>
      <c r="C80">
        <f t="shared" ref="C80:S80" si="16">AVERAGE(C9,C14,C19,C24,C29,C34,C39,C44,C49,C54,C59,C64,C69,C74)</f>
        <v>-25.638672177275122</v>
      </c>
      <c r="D80">
        <f t="shared" si="16"/>
        <v>-9.2233395252664857E-2</v>
      </c>
      <c r="E80">
        <f t="shared" si="16"/>
        <v>6.8416145567216393</v>
      </c>
      <c r="F80">
        <f t="shared" si="16"/>
        <v>-14.123232330936649</v>
      </c>
      <c r="G80">
        <f t="shared" si="16"/>
        <v>3.7239966543258367</v>
      </c>
      <c r="H80">
        <f t="shared" si="16"/>
        <v>-36.987997722490078</v>
      </c>
      <c r="I80">
        <f t="shared" si="16"/>
        <v>2.262823256291751</v>
      </c>
      <c r="J80" s="9">
        <f t="shared" si="16"/>
        <v>-33.978100591059452</v>
      </c>
      <c r="K80">
        <f t="shared" si="16"/>
        <v>-10.879899715843724</v>
      </c>
      <c r="L80">
        <f t="shared" si="16"/>
        <v>-0.97802677854455566</v>
      </c>
      <c r="M80">
        <f t="shared" si="16"/>
        <v>0.68921888312955126</v>
      </c>
      <c r="N80">
        <f t="shared" si="16"/>
        <v>8.9461130984749015</v>
      </c>
      <c r="O80">
        <f t="shared" si="16"/>
        <v>-55.507880824797979</v>
      </c>
      <c r="P80">
        <f t="shared" si="16"/>
        <v>10.68544550567772</v>
      </c>
      <c r="Q80">
        <f t="shared" si="16"/>
        <v>-166.82525639277722</v>
      </c>
      <c r="R80">
        <f t="shared" si="16"/>
        <v>-104.80078144316894</v>
      </c>
      <c r="S80">
        <f t="shared" si="16"/>
        <v>-47.069501964920931</v>
      </c>
    </row>
    <row r="81" spans="1:20" x14ac:dyDescent="0.25">
      <c r="J81" s="9"/>
    </row>
    <row r="82" spans="1:20" x14ac:dyDescent="0.25">
      <c r="A82" s="44" t="s">
        <v>85</v>
      </c>
      <c r="B82">
        <f>_xlfn.STDEV.P(B5,B10,B15,B20,B25,B30,B35,B40,B45,B50,B55,B60,B65,B70)</f>
        <v>0.65136335391740585</v>
      </c>
      <c r="C82">
        <f t="shared" ref="C82:S82" si="17">_xlfn.STDEV.P(C5,C10,C15,C20,C25,C30,C35,C40,C45,C50,C55,C60,C65,C70)</f>
        <v>1.7676074581109325</v>
      </c>
      <c r="D82">
        <f t="shared" si="17"/>
        <v>0.36805636249002366</v>
      </c>
      <c r="E82">
        <f t="shared" si="17"/>
        <v>0.55240479487234595</v>
      </c>
      <c r="F82">
        <f t="shared" si="17"/>
        <v>0.87971786931483742</v>
      </c>
      <c r="G82">
        <f t="shared" si="17"/>
        <v>0.28547838413113102</v>
      </c>
      <c r="H82">
        <f t="shared" si="17"/>
        <v>0.45653703992833966</v>
      </c>
      <c r="I82">
        <f t="shared" si="17"/>
        <v>0.39497784237775641</v>
      </c>
      <c r="J82" s="9">
        <f t="shared" si="17"/>
        <v>0.35645467897513333</v>
      </c>
      <c r="K82">
        <f t="shared" si="17"/>
        <v>0.11576777070797308</v>
      </c>
      <c r="L82">
        <f t="shared" si="17"/>
        <v>0.18186241435519873</v>
      </c>
      <c r="M82">
        <f t="shared" si="17"/>
        <v>0.14627089768714777</v>
      </c>
      <c r="N82">
        <f t="shared" si="17"/>
        <v>0.18638604331563363</v>
      </c>
      <c r="O82">
        <f t="shared" si="17"/>
        <v>0.16931323826878195</v>
      </c>
      <c r="P82">
        <f t="shared" si="17"/>
        <v>0.19587951640990858</v>
      </c>
      <c r="Q82">
        <f t="shared" si="17"/>
        <v>0.17112685949556936</v>
      </c>
      <c r="R82">
        <f t="shared" si="17"/>
        <v>0.21322478701107522</v>
      </c>
      <c r="S82">
        <f t="shared" si="17"/>
        <v>0.18458724501007157</v>
      </c>
    </row>
    <row r="83" spans="1:20" x14ac:dyDescent="0.25">
      <c r="A83" s="44" t="s">
        <v>88</v>
      </c>
      <c r="B83">
        <f>_xlfn.STDEV.P(B7,B12,B17,B22,B27,B32,B37,B42,B47,B52,B57,B62,B67,B72)</f>
        <v>0.54352530971052215</v>
      </c>
      <c r="C83">
        <f t="shared" ref="C83:S83" si="18">_xlfn.STDEV.P(C7,C12,C17,C22,C27,C32,C37,C42,C47,C52,C57,C62,C67,C72)</f>
        <v>1.2807264732110735</v>
      </c>
      <c r="D83">
        <f t="shared" si="18"/>
        <v>0.35760369018606925</v>
      </c>
      <c r="E83">
        <f t="shared" si="18"/>
        <v>0.51630437234053983</v>
      </c>
      <c r="F83">
        <f t="shared" si="18"/>
        <v>0.47038803158148301</v>
      </c>
      <c r="G83">
        <f t="shared" si="18"/>
        <v>0.87527131851809703</v>
      </c>
      <c r="H83">
        <f t="shared" si="18"/>
        <v>0.13189295443112659</v>
      </c>
      <c r="I83">
        <f t="shared" si="18"/>
        <v>0.31504108939978664</v>
      </c>
      <c r="J83" s="9">
        <f t="shared" si="18"/>
        <v>0.1981422166278661</v>
      </c>
      <c r="K83">
        <f t="shared" si="18"/>
        <v>0.15374727805787064</v>
      </c>
      <c r="L83">
        <f t="shared" si="18"/>
        <v>0.17499263832912434</v>
      </c>
      <c r="M83">
        <f t="shared" si="18"/>
        <v>0.13255737841187312</v>
      </c>
      <c r="N83">
        <f t="shared" si="18"/>
        <v>0.1556725522383707</v>
      </c>
      <c r="O83">
        <f t="shared" si="18"/>
        <v>0.22109095148044999</v>
      </c>
      <c r="P83">
        <f t="shared" si="18"/>
        <v>0.27086341698956912</v>
      </c>
      <c r="Q83">
        <f t="shared" si="18"/>
        <v>0.1845402534762029</v>
      </c>
      <c r="R83">
        <f t="shared" si="18"/>
        <v>0.20974738608475632</v>
      </c>
      <c r="S83">
        <f t="shared" si="18"/>
        <v>0.15241966853770172</v>
      </c>
    </row>
    <row r="84" spans="1:20" x14ac:dyDescent="0.25">
      <c r="J84" s="9"/>
    </row>
    <row r="85" spans="1:20" x14ac:dyDescent="0.25">
      <c r="I85" s="33"/>
      <c r="J85" s="33"/>
      <c r="K85" s="33"/>
    </row>
    <row r="86" spans="1:20" x14ac:dyDescent="0.25">
      <c r="I86" s="33"/>
      <c r="J86" s="33"/>
      <c r="K86" s="33"/>
    </row>
    <row r="87" spans="1:20" x14ac:dyDescent="0.25">
      <c r="I87" s="33"/>
      <c r="J87" s="33"/>
      <c r="K87" s="33"/>
    </row>
    <row r="88" spans="1:20" x14ac:dyDescent="0.25">
      <c r="I88" s="33"/>
      <c r="J88" s="33"/>
      <c r="K88" s="33"/>
    </row>
    <row r="89" spans="1:20" x14ac:dyDescent="0.25">
      <c r="B89" s="33"/>
      <c r="C89" s="33"/>
      <c r="D89" s="33"/>
      <c r="E89" s="33"/>
      <c r="F89" s="33"/>
      <c r="G89" s="33"/>
      <c r="H89" s="33"/>
      <c r="I89" s="33"/>
      <c r="J89" s="33"/>
      <c r="K89" s="33"/>
      <c r="L89" s="33"/>
      <c r="M89" s="33"/>
      <c r="N89" s="33"/>
      <c r="O89" s="33"/>
      <c r="P89" s="33"/>
      <c r="Q89" s="33"/>
      <c r="R89" s="33"/>
      <c r="S89" s="33"/>
      <c r="T89" s="33"/>
    </row>
    <row r="90" spans="1:20" x14ac:dyDescent="0.25">
      <c r="B90" s="33"/>
      <c r="C90" s="33"/>
      <c r="D90" s="33"/>
      <c r="E90" s="33"/>
      <c r="F90" s="33"/>
      <c r="G90" s="33"/>
      <c r="H90" s="33"/>
      <c r="I90" s="33"/>
      <c r="J90" s="33"/>
      <c r="K90" s="33"/>
      <c r="L90" s="33"/>
      <c r="M90" s="33"/>
      <c r="N90" s="33"/>
      <c r="O90" s="33"/>
      <c r="P90" s="33"/>
      <c r="Q90" s="33"/>
      <c r="R90" s="33"/>
      <c r="S90" s="33"/>
      <c r="T90" s="33"/>
    </row>
    <row r="91" spans="1:20" x14ac:dyDescent="0.25">
      <c r="B91" s="79"/>
      <c r="C91" s="79"/>
      <c r="D91" s="79"/>
      <c r="E91" s="79"/>
      <c r="F91" s="79"/>
      <c r="G91" s="79"/>
      <c r="H91" s="79"/>
      <c r="I91" s="79"/>
      <c r="J91" s="79"/>
      <c r="K91" s="79"/>
      <c r="L91" s="79"/>
      <c r="M91" s="79"/>
      <c r="N91" s="79"/>
      <c r="O91" s="79"/>
      <c r="P91" s="79"/>
      <c r="Q91" s="79"/>
      <c r="R91" s="79"/>
      <c r="S91" s="79"/>
      <c r="T91" s="33"/>
    </row>
    <row r="92" spans="1:20" x14ac:dyDescent="0.25">
      <c r="B92" s="33"/>
      <c r="C92" s="33"/>
      <c r="D92" s="33"/>
      <c r="E92" s="33"/>
      <c r="F92" s="33"/>
      <c r="G92" s="33"/>
      <c r="H92" s="33"/>
      <c r="I92" s="33"/>
      <c r="J92" s="33"/>
      <c r="K92" s="33"/>
      <c r="L92" s="33"/>
      <c r="M92" s="33"/>
      <c r="N92" s="33"/>
      <c r="O92" s="33"/>
      <c r="P92" s="33"/>
      <c r="Q92" s="33"/>
      <c r="R92" s="33"/>
      <c r="S92" s="33"/>
      <c r="T92" s="33"/>
    </row>
    <row r="93" spans="1:20" x14ac:dyDescent="0.25">
      <c r="B93" s="33"/>
      <c r="C93" s="33"/>
      <c r="D93" s="33"/>
      <c r="E93" s="33"/>
      <c r="F93" s="33"/>
      <c r="G93" s="33"/>
      <c r="H93" s="33"/>
      <c r="I93" s="33"/>
      <c r="J93" s="33"/>
      <c r="K93" s="33"/>
      <c r="L93" s="33"/>
      <c r="M93" s="33"/>
      <c r="N93" s="33"/>
      <c r="O93" s="33"/>
      <c r="P93" s="33"/>
      <c r="Q93" s="33"/>
      <c r="R93" s="33"/>
      <c r="S93" s="33"/>
      <c r="T93" s="33"/>
    </row>
    <row r="94" spans="1:20" x14ac:dyDescent="0.25">
      <c r="B94" s="33"/>
      <c r="C94" s="33"/>
      <c r="D94" s="33"/>
      <c r="E94" s="33"/>
      <c r="F94" s="33"/>
      <c r="G94" s="33"/>
      <c r="H94" s="33"/>
      <c r="I94" s="33"/>
      <c r="J94" s="33"/>
      <c r="K94" s="33"/>
      <c r="L94" s="33"/>
      <c r="M94" s="33"/>
      <c r="N94" s="33"/>
      <c r="O94" s="33"/>
      <c r="P94" s="33"/>
      <c r="Q94" s="33"/>
      <c r="R94" s="33"/>
      <c r="S94" s="33"/>
      <c r="T94" s="33"/>
    </row>
    <row r="95" spans="1:20" x14ac:dyDescent="0.25">
      <c r="B95" s="33"/>
      <c r="C95" s="33"/>
      <c r="D95" s="33"/>
      <c r="E95" s="33"/>
      <c r="F95" s="33"/>
      <c r="G95" s="33"/>
      <c r="H95" s="33"/>
      <c r="I95" s="33"/>
      <c r="J95" s="33"/>
      <c r="K95" s="33"/>
      <c r="L95" s="33"/>
      <c r="M95" s="33"/>
      <c r="N95" s="33"/>
      <c r="O95" s="33"/>
      <c r="P95" s="33"/>
      <c r="Q95" s="33"/>
      <c r="R95" s="33"/>
      <c r="S95" s="33"/>
      <c r="T95" s="33"/>
    </row>
    <row r="96" spans="1:20" x14ac:dyDescent="0.25">
      <c r="B96" s="33"/>
      <c r="C96" s="33"/>
      <c r="D96" s="33"/>
      <c r="E96" s="33"/>
      <c r="F96" s="33"/>
      <c r="G96" s="33"/>
      <c r="H96" s="33"/>
      <c r="I96" s="33"/>
      <c r="J96" s="33"/>
      <c r="K96" s="33"/>
      <c r="L96" s="33"/>
      <c r="M96" s="33"/>
      <c r="N96" s="33"/>
      <c r="O96" s="33"/>
      <c r="P96" s="33"/>
      <c r="Q96" s="33"/>
      <c r="R96" s="33"/>
      <c r="S96" s="33"/>
      <c r="T96" s="33"/>
    </row>
    <row r="97" spans="2:20" x14ac:dyDescent="0.25">
      <c r="B97" s="33"/>
      <c r="C97" s="33"/>
      <c r="D97" s="33"/>
      <c r="E97" s="33"/>
      <c r="F97" s="33"/>
      <c r="G97" s="33"/>
      <c r="H97" s="33"/>
      <c r="I97" s="33"/>
      <c r="J97" s="33"/>
      <c r="K97" s="33"/>
      <c r="L97" s="33"/>
      <c r="M97" s="33"/>
      <c r="N97" s="33"/>
      <c r="O97" s="33"/>
      <c r="P97" s="33"/>
      <c r="Q97" s="33"/>
      <c r="R97" s="33"/>
      <c r="S97" s="33"/>
      <c r="T97" s="33"/>
    </row>
    <row r="98" spans="2:20" x14ac:dyDescent="0.25">
      <c r="B98" s="33"/>
      <c r="C98" s="33"/>
      <c r="D98" s="33"/>
      <c r="E98" s="33"/>
      <c r="F98" s="33"/>
      <c r="G98" s="33"/>
      <c r="H98" s="33"/>
      <c r="I98" s="33"/>
      <c r="J98" s="33"/>
      <c r="K98" s="33"/>
      <c r="L98" s="33"/>
      <c r="M98" s="33"/>
      <c r="N98" s="33"/>
      <c r="O98" s="33"/>
      <c r="P98" s="33"/>
      <c r="Q98" s="33"/>
      <c r="R98" s="33"/>
      <c r="S98" s="33"/>
      <c r="T98" s="33"/>
    </row>
    <row r="99" spans="2:20" x14ac:dyDescent="0.25">
      <c r="B99" s="33"/>
      <c r="C99" s="33"/>
      <c r="D99" s="33"/>
      <c r="E99" s="33"/>
      <c r="F99" s="33"/>
      <c r="G99" s="33"/>
      <c r="H99" s="33"/>
      <c r="I99" s="33"/>
      <c r="J99" s="33"/>
      <c r="K99" s="33"/>
      <c r="L99" s="33"/>
      <c r="M99" s="33"/>
      <c r="N99" s="33"/>
      <c r="O99" s="33"/>
      <c r="P99" s="33"/>
      <c r="Q99" s="33"/>
      <c r="R99" s="33"/>
      <c r="S99" s="33"/>
      <c r="T99" s="33"/>
    </row>
    <row r="100" spans="2:20" x14ac:dyDescent="0.25">
      <c r="B100" s="33"/>
      <c r="C100" s="33"/>
      <c r="D100" s="33"/>
      <c r="E100" s="33"/>
      <c r="F100" s="33"/>
      <c r="G100" s="33"/>
      <c r="H100" s="33"/>
      <c r="I100" s="33"/>
      <c r="J100" s="33"/>
      <c r="K100" s="33"/>
      <c r="L100" s="33"/>
      <c r="M100" s="33"/>
      <c r="N100" s="33"/>
      <c r="O100" s="33"/>
      <c r="P100" s="33"/>
      <c r="Q100" s="33"/>
      <c r="R100" s="33"/>
      <c r="S100" s="33"/>
      <c r="T100" s="33"/>
    </row>
  </sheetData>
  <mergeCells count="2">
    <mergeCell ref="C3:I3"/>
    <mergeCell ref="L3:R3"/>
  </mergeCells>
  <conditionalFormatting sqref="B94:S94">
    <cfRule type="colorScale" priority="24">
      <colorScale>
        <cfvo type="min"/>
        <cfvo type="percentile" val="50"/>
        <cfvo type="max"/>
        <color rgb="FFF8696B"/>
        <color rgb="FFFCFCFF"/>
        <color rgb="FF63BE7B"/>
      </colorScale>
    </cfRule>
  </conditionalFormatting>
  <conditionalFormatting sqref="B9:S9">
    <cfRule type="colorScale" priority="16">
      <colorScale>
        <cfvo type="min"/>
        <cfvo type="percentile" val="50"/>
        <cfvo type="max"/>
        <color rgb="FFF8696B"/>
        <color rgb="FFFCFCFF"/>
        <color rgb="FF63BE7B"/>
      </colorScale>
    </cfRule>
  </conditionalFormatting>
  <conditionalFormatting sqref="B14:S14">
    <cfRule type="colorScale" priority="15">
      <colorScale>
        <cfvo type="min"/>
        <cfvo type="percentile" val="50"/>
        <cfvo type="max"/>
        <color rgb="FFF8696B"/>
        <color rgb="FFFCFCFF"/>
        <color rgb="FF63BE7B"/>
      </colorScale>
    </cfRule>
  </conditionalFormatting>
  <conditionalFormatting sqref="B19:S19">
    <cfRule type="colorScale" priority="14">
      <colorScale>
        <cfvo type="min"/>
        <cfvo type="percentile" val="50"/>
        <cfvo type="max"/>
        <color rgb="FFF8696B"/>
        <color rgb="FFFCFCFF"/>
        <color rgb="FF63BE7B"/>
      </colorScale>
    </cfRule>
  </conditionalFormatting>
  <conditionalFormatting sqref="B24:S24">
    <cfRule type="colorScale" priority="13">
      <colorScale>
        <cfvo type="min"/>
        <cfvo type="percentile" val="50"/>
        <cfvo type="max"/>
        <color rgb="FFF8696B"/>
        <color rgb="FFFCFCFF"/>
        <color rgb="FF63BE7B"/>
      </colorScale>
    </cfRule>
  </conditionalFormatting>
  <conditionalFormatting sqref="B24:S24">
    <cfRule type="colorScale" priority="12">
      <colorScale>
        <cfvo type="min"/>
        <cfvo type="percentile" val="50"/>
        <cfvo type="max"/>
        <color rgb="FFF8696B"/>
        <color rgb="FFFCFCFF"/>
        <color rgb="FF63BE7B"/>
      </colorScale>
    </cfRule>
  </conditionalFormatting>
  <conditionalFormatting sqref="B29:S29">
    <cfRule type="colorScale" priority="11">
      <colorScale>
        <cfvo type="min"/>
        <cfvo type="percentile" val="50"/>
        <cfvo type="max"/>
        <color rgb="FFF8696B"/>
        <color rgb="FFFCFCFF"/>
        <color rgb="FF63BE7B"/>
      </colorScale>
    </cfRule>
  </conditionalFormatting>
  <conditionalFormatting sqref="B34:S34">
    <cfRule type="colorScale" priority="10">
      <colorScale>
        <cfvo type="min"/>
        <cfvo type="percentile" val="50"/>
        <cfvo type="max"/>
        <color rgb="FFF8696B"/>
        <color rgb="FFFCFCFF"/>
        <color rgb="FF63BE7B"/>
      </colorScale>
    </cfRule>
  </conditionalFormatting>
  <conditionalFormatting sqref="B80:S80">
    <cfRule type="colorScale" priority="9">
      <colorScale>
        <cfvo type="min"/>
        <cfvo type="percentile" val="50"/>
        <cfvo type="max"/>
        <color rgb="FFF8696B"/>
        <color rgb="FFFCFCFF"/>
        <color rgb="FF63BE7B"/>
      </colorScale>
    </cfRule>
  </conditionalFormatting>
  <conditionalFormatting sqref="B39:S39">
    <cfRule type="colorScale" priority="8">
      <colorScale>
        <cfvo type="min"/>
        <cfvo type="percentile" val="50"/>
        <cfvo type="max"/>
        <color rgb="FFF8696B"/>
        <color rgb="FFFCFCFF"/>
        <color rgb="FF63BE7B"/>
      </colorScale>
    </cfRule>
  </conditionalFormatting>
  <conditionalFormatting sqref="B44:S44">
    <cfRule type="colorScale" priority="7">
      <colorScale>
        <cfvo type="min"/>
        <cfvo type="percentile" val="50"/>
        <cfvo type="max"/>
        <color rgb="FFF8696B"/>
        <color rgb="FFFCFCFF"/>
        <color rgb="FF63BE7B"/>
      </colorScale>
    </cfRule>
  </conditionalFormatting>
  <conditionalFormatting sqref="B49:S49">
    <cfRule type="colorScale" priority="6">
      <colorScale>
        <cfvo type="min"/>
        <cfvo type="percentile" val="50"/>
        <cfvo type="max"/>
        <color rgb="FFF8696B"/>
        <color rgb="FFFCFCFF"/>
        <color rgb="FF63BE7B"/>
      </colorScale>
    </cfRule>
  </conditionalFormatting>
  <conditionalFormatting sqref="B54:S54">
    <cfRule type="colorScale" priority="5">
      <colorScale>
        <cfvo type="min"/>
        <cfvo type="percentile" val="50"/>
        <cfvo type="max"/>
        <color rgb="FFF8696B"/>
        <color rgb="FFFCFCFF"/>
        <color rgb="FF63BE7B"/>
      </colorScale>
    </cfRule>
  </conditionalFormatting>
  <conditionalFormatting sqref="B59:S59">
    <cfRule type="colorScale" priority="4">
      <colorScale>
        <cfvo type="min"/>
        <cfvo type="percentile" val="50"/>
        <cfvo type="max"/>
        <color rgb="FFF8696B"/>
        <color rgb="FFFCFCFF"/>
        <color rgb="FF63BE7B"/>
      </colorScale>
    </cfRule>
  </conditionalFormatting>
  <conditionalFormatting sqref="B64:S64">
    <cfRule type="colorScale" priority="3">
      <colorScale>
        <cfvo type="min"/>
        <cfvo type="percentile" val="50"/>
        <cfvo type="max"/>
        <color rgb="FFF8696B"/>
        <color rgb="FFFCFCFF"/>
        <color rgb="FF63BE7B"/>
      </colorScale>
    </cfRule>
  </conditionalFormatting>
  <conditionalFormatting sqref="B69:S69">
    <cfRule type="colorScale" priority="2">
      <colorScale>
        <cfvo type="min"/>
        <cfvo type="percentile" val="50"/>
        <cfvo type="max"/>
        <color rgb="FFF8696B"/>
        <color rgb="FFFCFCFF"/>
        <color rgb="FF63BE7B"/>
      </colorScale>
    </cfRule>
  </conditionalFormatting>
  <conditionalFormatting sqref="B74:S74">
    <cfRule type="colorScale" priority="1">
      <colorScale>
        <cfvo type="min"/>
        <cfvo type="percentile" val="50"/>
        <cfvo type="max"/>
        <color rgb="FFF8696B"/>
        <color rgb="FFFCFCFF"/>
        <color rgb="FF63BE7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8 c 3 7 3 b 6 - 4 6 6 2 - 4 c d a - 9 0 a 5 - 7 8 1 7 3 3 e 1 0 1 9 7 " > < T r a n s i t i o n > M o v e T o < / T r a n s i t i o n > < E f f e c t > S t a t i o n < / E f f e c t > < T h e m e > B i n g R o a d < / T h e m e > < T h e m e W i t h L a b e l > f a l s e < / T h e m e W i t h L a b e l > < F l a t M o d e E n a b l e d > f a l s e < / F l a t M o d e E n a b l e d > < D u r a t i o n > 1 0 0 0 0 0 0 0 0 < / D u r a t i o n > < T r a n s i t i o n D u r a t i o n > 3 0 0 0 0 0 0 0 < / T r a n s i t i o n D u r a t i o n > < S p e e d > 0 . 5 < / S p e e d > < F r a m e > < C a m e r a > < L a t i t u d e > 4 0 . 4 4 8 2 4 9 3 0 5 5 1 5 2 4 < / L a t i t u d e > < L o n g i t u d e > - 9 0 . 5 0 2 7 6 3 3 1 8 9 6 1 5 < / L o n g i t u d e > < R o t a t i o n > 0 < / R o t a t i o n > < P i v o t A n g l e > - 0 . 0 8 7 2 5 1 6 7 0 1 5 2 4 7 0 8 1 7 < / P i v o t A n g l e > < D i s t a n c e > 1 < / D i s t a n c e > < / C a m e r a > < I m a g e > i V B O R w 0 K G g o A A A A N S U h E U g A A A N Q A A A B 1 C A Y A A A A 2 n s 9 T A A A A A X N S R 0 I A r s 4 c 6 Q A A A A R n Q U 1 B A A C x j w v 8 Y Q U A A A A J c E h Z c w A A A m I A A A J i A W y J d J c A A F H B S U R B V H h e 7 b 1 n d x t J l j Z 4 k Q k P g t 4 7 U Z T 3 K p W v r q o u 0 9 U 9 P e 7 s l 9 0 z + w f 2 T + y X / R 3 7 b c 9 5 d / f s e / a 8 M 9 P 9 t q 2 e 7 u q q L q O S l 0 o l S y N 6 T 5 A E Q L g E 9 j 4 R G c h A I k G A F C V R m n 3 I Q E Z G J h K Z k f f G N X E j w v e b r 6 + V a B 8 R 7 7 t E 2 9 t E h U K B i s W i S K V S S S R A b T n H e T v r g n N O N d 4 8 l K f 7 i 3 7 q i R c p P X + b z p 4 7 Y x 9 5 v r g + 5 a d L w w V 7 j + i v D / 3 0 7 k i K N j N + i o V K F A 6 a R D 4 f / e W + Q Z + c L N p n E f 3 l Y Z A + P p 6 z 9 y q R y f v o y 8 c B e + / Z I V Z c o Z + c a R b 5 8 R W T R j s t y h Z 8 F P J 7 1 / s f 7 w X t n A O z u E 2 f n j E p w y 9 7 c j N O U 2 u G f e T 5 w c f 1 6 w V Z L I + p c 7 B F M g x D J L / f T 5 E I 0 d b 8 d X F 8 v 2 C I 3 9 2 n 1 D p 4 i T I Z I s u y 6 j A T 8 n b G h Z 2 Y C d j K G G T 6 S o I I X g Q z X f 5 x V R D Y S s q g v z x w C O 2 n x w s U D I a o s 9 m k S M g v X h 4 e 5 Y 2 + N X E c B P v d R I A + s p l p c d M h Q F l X F n 1 7 P 2 m X P F t E A g 6 D o x 6 B y x N + + n G e G w E P / O Q Q 7 q v y v Z R 8 f r E N M 1 X 2 B p a 4 o S t Q N L j z u 9 t v 1 K I V v V i n P S R F l 6 B R 0 G r L w C V P W t 5 r 2 r d m p b X 3 G K X T Y C a N k b S X o D + 8 n t d R q 1 z B z + 9 7 q N 2 i 1 2 3 J s L G 5 K b a 7 B e 6 v U V x j S f R 4 2 a T v J w N 0 f 8 G k t 0 9 3 0 M 9 P 5 e j C Y I E + P i G Z 4 / 6 C n 3 6 Y 5 / O W H I L M M 5 0 a X M H N L a 1 i 3 2 + U 6 C J / B / U O T K 0 7 V S 9 b T Z P y / j a 7 5 N n C 9 F d K Q T D T 2 4 c L t J W V d 1 f k 1 7 C S d O 7 v 3 u Q 6 P 3 N e P L e v J O u + P 7 x C y S S / c E Z r e z u 1 R Y s U D b B k 5 v Q 8 0 Q g t V e S F Z i Q Z C 7 Q K p m r u P m Y f f X r g n b u Z b E 8 p m 4 + z m i c 5 X z E U + A n b W g + n o 1 a 5 j r d Y 3 c N v X X 0 i W 8 e H 9 x + J r R c g E W o B B N w o D j E D H + 2 y 6 K 2 R P A 1 E p L Q B o H I q n O w t 0 N m + A h 3 t l q 0 9 c H N G E q 1 6 L J N / E s R 2 b S o g y t C i 6 + B 3 + 9 x w Y T R m 5 y T O D l h C 3 X t 7 R N 4 T i K K z y b m h N 0 7 3 2 D m i i 9 2 r d C Q 8 S a d H O 6 i p K W q X s u b A j R t U 4 A + P 5 q k j V v 9 d 7 i c a o S n k x T 7 + e a u k V D 5 f p J w V r 6 L n v a Z 9 k V D R 7 k u U 5 3 d R l k x a 0 u H e L 6 N W u Q t + v t s / 3 Q / S G 0 y M 6 f Q 2 v f n W 6 / a R a t S y B 1 C J u 0 F n k 3 O d e E u L n a v G Q 0 0 6 / f V R g L 9 n c Q N j 0 e R q p R r 1 + n B e q H 4 5 F 8 O D 4 T 4 Y T f O z 5 W m k 5 d m q f p / f q 7 y n G K t q f x u T D Q C k 0 0 7 o 6 m y j I 4 f 7 7 T 0 H 8 e Z m S m 5 J j Q H P e L S r s s F o B A G z M T r w R A 0 a 8 q J B P Y F m 8 3 l J w / s B f o 1 u H t t d g g 6 a Y 8 2 n n t 2 k t l X A u X Z 2 J + Q y K b Y 7 W K 3 g l 2 / 4 i r S R d 1 p H N 5 K s u s D A 9 4 J p V h L T f u E 4 S 6 d 0 T t p J 5 w c K d L i j S F O r J T p s 2 y g 6 3 h 3 N U 5 A Z f n 6 j s j 2 D 7 d U e L d H x / m o n w H 6 i R K a w A 7 9 5 4 D h H 3 j / C V M W A d E L 9 7 Q V N c e n o A H r j j b z V S u S t v f 0 u I H 6 t B o 1 5 0 S K S o l f Y r 6 D h p l 4 w l a T r v a a n c k r 4 Q 1 H h 0 a u w m + w E q C 1 n 5 L Y K j T E T E A z H 6 P 5 i g K a f T L D B b 1 B f S + 1 v N s H L t s + 6 f C 6 X t X M S U N G + e B Q U X j I F M P u J n g I b / d I z N r b u M P 3 S V r U y 0 N e y k 5 6 3 v / f v h W S x i R b W n O f a 5 k Y I j g n U 3 0 6 A f V g L e V A m I 8 r X i I e f / T P o k L 9 W 6 z f t o x p t q g T a B Q 3 j 1 q P N X Z 6 0 3 m i q f s u 7 g D 9 + g t W a U l k 6 l R m I U Z G 3 t 2 5 o p + y I n x 7 L C + I D I 7 1 3 c d g u 3 R 3 g x n 8 a w I O n M J s w h I r 2 0 b F c 2 U u m 0 M Y S 5 v K k t P E + O + l I g I 6 Y Z J 5 7 C / J Y P f R H t + z c s 8 X t x b j Y Q g V N s Y Q 9 0 V N f J Q 7 s I O Q D w S C l U y m R f / e w d G T A g f O 8 I G m q m r B 0 W n P T q W Q o q O i c D w 7 a R / a G P T s l 4 r 2 v 8 Q 1 I V Q 8 3 p S f 9 g e R + N W q V u w H C v f L E L 9 Q j 1 o h o q K 1 I C 5 r L W W E t v X P b g H 6 H W q j n E L D 4 Q T e 2 f b S S 9 A k b Y 6 C 1 8 g v 6 9 2 f W T T r d Z 1 F z M G O X w E H h F 8 8 B d d D i 7 9 + Y r t / X N N Q m V b C T L Y v 0 8 T F c q 7 H 6 2 g s m p + a F C t r J T I / 7 3 M r 4 6 C 8 P a 9 8 j v J 2 6 2 9 + N a K z S 6 Q E H z s + 4 c W m N F q n b d n b Y 3 U P P B L V I y 0 1 z i l 5 V E k z F 1 R 7 p f M 2 T 5 h t K v / v 2 x q 7 f V M / R i 7 S 6 w u K d Z b 8 u n Z A A 9 9 a N W u V e O N V r c a s u m 8 R + l l J D T M w t / G I U 8 P K V a o F P P J Q b u D 8 v z x 7 U s F t M 7 J 9 x K 1 o P l y c D 9 P a I J P K d 8 P n 9 o O h 8 b g r k B R P j n v L c + s 9 x g 2 A a J d E g g A F B u H v B I q t o t 2 y p s l e g z z n n E k T w z s G R c 3 2 a 7 5 l v G o 4 f d B f A w 7 k T Y D e 6 + 5 / w T k r Z N W p u 2 b k b 4 A r X 6 T o 3 V M 8 K t T t + Z b m + 9 b F o M V g D g o 0 d Y B H c a i 7 S y u q 8 O L 4 b 7 M m G 2 k h A M k l R 6 W Y O Z 7 + y v I x d M B O w z F J B A c Z y N A Q 3 p 4 8 m b O 8 Z 1 B Q F J 1 e J W m 7 y b m 4 5 d W Z a 9 5 B y 6 n n A T A l + + Y h 0 A G p 5 w 6 D m Q e y n C 7 K F v 8 U E 6 j d L 4 r t g J k B n p o L d N t y a r a 8 K L s z N U k 9 7 S K h R L a F K m 6 5 R o I 5 i X I e V k D Y n 6 A t 9 f G A m o B 4 z A Y q Z V J 8 U g A Y u H q / t E Q X w r Y E 2 i z 5 g R n 5 m q E l r s r y C d j m L f a n + l W j D 6 q m g + U b T r t v J e O 9 F 4 W b 0 U v W Q F L S s B j 7 H z j U K v Y M R L 3 0 t Z V C A W / r B V v 5 9 L o O q s l 9 A 5 2 T B R U M l r m C F 1 k h J h A 0 V m K H B N E r 1 d K u g E f s + 0 d r D 3 s C 5 2 m V E 3 S h P m t C 5 G R c G d r Y z M p l t 6 u 0 f s P e Y w U e 5 c f H v n h h R W 6 L h w E 3 Y 6 f 3 R 2 s y J h u O R 1 i X g B R C h a U o b D E 4 J f O f r i Z D Y q s 5 i N z 6 / F x Q a B + q q u 8 m i n 5 3 I i W 6 R / Q T / f P l T h 0 6 b X j Q s t S 6 i U N t F + 6 z G s a t H i L V 0 i p 5 l 9 K / o a h 6 S D v e + Q o 3 i h g E v 1 O S a K V 4 c C B W v C m 7 m / Q S i M X S M r 1 a 6 s G f W D S F x A D A Y v H k h r f 8 k y z Q O V e l Q h 0 W X h g p l + 0 r F / e H M W 7 O m U P 9 g l y m G 2 g m b m x s U D k f s P Q f v H y s J a f X J 8 S w 3 M v x D q O B G k 4 2 A L 8 t S 3 5 s M o B L / + U G A 2 m 2 H i s L Y c u X 5 0 A A i k Q h 9 M x a g h 6 t R e r B o i m 4 L 9 B k i w s Q N X P e N Y a c x u D h k 8 T W I j v f s v / N C e 9 Q K e N G s S q D t A j M V + l Y D 4 U 7 7 j M b g + / 1 3 j d t Q 4 c 6 L z F A l 4 T F z M x S S B P J 2 V o N z f O + A e o G W v F F 3 L H 6 z l h 7 d C K Y X t m i o 1 7 F X 0 O L C 5 n q N G U U B k g a t L B 7 v 2 4 m A i I A o 5 V O U y D c J z + Q 2 a 5 Q R m y e z T G Q h P h e d q D 8 5 I q M + 6 g H 1 3 G h k R 4 6 l Q y p n 8 v 3 4 W P 9 f I V + k i x 7 O b F P e 9 F a / L v V v U G d r 7 f 4 8 H b q t 9 M c f A + L e P z t d L S F R R + s p H 9 2 Z k / W E T m N 3 I 7 U T I L k a e 7 u 7 g x c d y C J Z L u w o L a H O Y U / 5 W f J a m 7 f E O Y 2 A 3 x Q u W D 9 1 H L o o / P R e j I S k o G U 1 P H 0 V I Z y l v 4 V b s g Z e D r x x A C o m m 9 2 b r Q H o z A R A m i h m m r Z j 8 d B n A 5 t o k x k L 9 g D K N 5 O p c h 9 T v i i D Z A H T l m S w 3 Z R q C X U K T O m O n A D S 6 V T D z A Q E g 0 F q a z I p z B J n s L + b b R Q f f X y u m m G a r B n 6 O T N D o 8 y E u 0 5 r f h t 8 9 9 N T + b K z S M c s P 3 9 H E 7 f y / K W 1 t G 9 X z A T A p n 0 2 8 Y D V 1 9 R p 1 Y u m Q e s W P 4 h U / R x e 2 C k 1 7 J T Y 2 o L d 5 N 2 B q + D e V 6 h R v C s k m S 9 G O o o U a 6 C y 9 X A h M F U j + O J R f V e 2 j k G X 6 1 y p n s e 6 L W p t k 2 o C n r u Z p a m 6 B W 7 s m H F k V I X q y 8 H 5 Y M q x F U O 8 c u W k 2 E i s U z R a 6 X 7 e L y T N Q V a f K + s R T A 1 V F M 4 T A A w B 1 Q 7 b b x 7 7 K + o U Q O M C D 6 y y k d T R N j u O 7 5 M T e R E t A i A S o R E U Y J w z v B q X p 0 U t G v S i Y T 0 V u Q K y c I n i l h p I D T V / 8 d 4 L o s 9 J Z y Y F P e + F e s c b A V r 0 G K t N P 7 A a s V s U 8 v V d 4 s B H x y r V l 7 z 9 c m u h F p + i 0 z f E K t c q S 0 m 8 B 7 0 V v z 0 r 3 e g A 3 O g K Y y t s c 7 U X h b S C M 8 N i 8 d X S u n + R 5 y F / N U F / 9 S g o j G + F O 8 x M U E n v z p m s d g V E B A h C g c A 4 P z n q q L h A R q u a u B 1 V c c X u z I 7 4 C + W Y P t h U f 3 4 Q p F y 2 9 j t Y X H B c 0 / 5 A g L b Y X o R K P 9 j W G B P u B r u h V e R V K n I y m s 7 a R 3 Z G X Y b y s Y 4 l x z j t Q T p 5 l e 0 S U K f g v o X 6 A D 0 e B i + c E r V i 9 d y I x p p o E 3 7 + X S L A L 7 d R 6 K E 4 q t M X a g / c + 4 g 8 Q D X A e b H I x r h y Q s D D B W S 4 N U Y U B T q v Y Q S H i m t k s p 4 k + n L E G R K w 3 f a K Y 2 3 e z z 8 + t W j n p M R N s b R 5 5 3 C B f s b q H O r 8 J E s g L 0 C K w Y 6 C 9 F J 4 y 4 5 U h 9 2 B m L 6 r U 3 5 6 j + 3 E T 0 7 k h G 2 X t x u 2 + d k Z p i W H Q X t 6 + 8 Q W D h p 4 R b + d 7 W J p X 6 Q u l 0 T c N 3 j Q p B c t q y R p H o 6 4 S o 2 k F v j 9 7 v w X 7 T x b V z r p Z T q 8 S 3 e H I N s d M G z h z Y J R 3 B O X + 7 v R s 0 1 z d 8 R Y 6 3 l q o V Y o z r f j A R F R c G / R + X 1 3 f 1 P Y X 6 I 0 E / J 7 o 3 k 6 3 Z u n F n v 8 F F p p v c l 4 m v C d 3 g 7 v j u C J 7 U N 2 D u P M i u J e 0 A j U a 6 p 6 m / l 9 s B 2 l G g c v v D F c o N W V Z Z F v b m n h B k p 6 Z v o G B j 3 f B 0 Y 5 q y 4 S N J h d 2 v C R / U S t N + t F y 8 j r i S K n b a 6 o / V f X h o J N 7 4 6 G E B e v g 0 b O a Q R w l S v 1 a p j V g G v c i u k t o x c 2 u X X X E W t q s n O N A X 0 + T w O o c 3 + 2 O 4 D D L O g w p k o 9 A 1 Q 6 N / p Z O o h u A M M Q B A 1 J v F 1 D 4 4 T k 0 q G H P d V C l l U u 2 G p g g r P 9 l V L n 0 f i c n S N 6 9 0 i B V U E / j S / v z p O w u O n c E w Y r K n R 0 d t m 5 + t D J J c H a y L N E o / T r J K Z 9 L r O Y B 7 x 4 R E 8 7 q n y R z v P M T M 7 F d a h 9 d 7 l E / R v e D d b t C s 4 y s b 1 / J C f s l F r A 7 b h D Y Q B 3 t P h O i E Q a 8 3 5 5 I Z X c E u r c q Z 6 C U H f Q Z w W J 6 l l N G u B e h 1 o L i Y z 7 R 8 Q 6 A O b 6 y h 6 r B O i N B S 7 Z S A h T J B K i w Z a s U N N + Y B t J x 0 T G k V I A H C Q Y F d 0 I U l y l s J 1 6 W G J d m z J Z L T X F y N / d A H 1 2 g P 6 M a F Q U 1 O h s 9 N s 1 h / d T a l W / k F o 0 j V 2 V r O A J u 9 Q b O 7 4 O 4 S b 3 s p 2 Q d k C d w 7 v G 1 S l Z 2 T D a / z Y W L I f w e I L f h V e P u 7 u S a i E L g 7 F B e E U Q q O H l c J v D I A e D A B 8 e d Q x z L / s P f V V 6 J 7 W S P G C u D + y x S o A e m F t 9 F b Z R X G O s F G A T H m q p H 8 H + H k u p W i q s G 7 E Q 0 Z t s O 6 H f C Q H B F w a t c g R I P S i 7 c 5 i Z F w M y E X 2 i A y Y L o l K i g a K I 6 O 9 j p o V 9 h 6 k E 9 g P 1 y E G n d 0 U 7 2 I I X d k J N G y r a J a U T x F z 5 g u J T 2 9 r l l f A q e z p A V 0 f v O g b B 6 S q O W 1 L B q K 3 1 O k O h s O i Q r g d 4 m h o F 1 C g 3 Q k G 7 F 9 c G I u Q B q H 4 A O n b d k Q Z Q c X T P G d T c e p I H B O f F m D u N s T o x E B Z q n / 6 O O n y O y u e F C X u 8 F + r 9 N k u g V W Y e N + A q h 0 T F V W u N p U I p 1 F V E 3 q O h Q U w k H D V f 8 N Z r u g K 4 z s H Y a G i k g 0 S + O 9 S 5 y j 8 9 q u / V m 6 Z l O Y 7 A 3 C g E j p X 5 x P 1 X 8 7 U p 2 0 n o j 7 g Y f k h t d 0 C d w 3 s C X i Z c 5 0 A h M U 7 f f P 0 d b S Y z F a 0 1 f h a h P j r u u B w A j Y z W f d o R v b C D F E 7 2 y E h 5 O C f Q M Q r H C q 4 + v 1 H 5 G 6 0 s m R T D A Y i 8 q A d I 4 b 1 2 g H 5 2 S n I v h p y f H t 3 Z P a 9 G H M O d j q E n 7 v k i o E Y q u O 0 7 A J 5 D M A 4 i I B B J A u Z p j d R m e g U 3 4 y o H C L Q T q M e 1 p j j Y D e r R q q L 7 M v 2 j j J O w p W r A 0 y k R 7 T 5 X 0 3 Z S 8 C 6 v c 4 d P g f / j 3 6 6 J 7 e m + E r 3 3 k 3 e o K R q k J 5 N P 6 D e / / i 2 t r q 6 J W 3 f j n C v g t F 4 n b + 4 p o i q 8 c H / R L H d + 8 u 0 K / O R o X v R r K C 9 s r f p 9 l k A 9 Q F K 9 0 Z 8 Q w + 5 1 w M M 2 7 p K g w L k B y 1 M i S 4 k n c X P K X 9 E p u 8 D q 5 9 f c m O i A e x w S G I 0 L U q 0 5 C p W k R W P q D l g + 3 F F i u 6 1 I I x 3 V 9 7 N 7 V N e / 1 z v R e Q G b v H + 0 g m d U 8 v 3 x y u 2 q b 5 v N 5 1 h C 2 W O d c C H N h l K o 9 a P P A p h + C x L q v 3 2 z Q k 1 t / e J F u L G 2 t k 4 3 r t + g 4 e E h 6 h / o p 5 h r k B u c E v q o 2 + e J G 4 j / 0 9 z e a L H V M 6 C P D F O N 3 Z 0 3 R e v f y 4 S i A 2 o d i H K 0 o 8 D S o n b L + K w B m w d S A y 5 z N 8 C E c L w A 3 9 l T k o G + o B 4 h Q H a v c L / n R 0 s G S 3 N I 5 5 J g N K i D X 2 v O j L 3 C q 6 H V y 5 C X + + j K Q C h Z k T + L F K F J e Y K G K o a K 9 5 4 j T H c H e 0 O q f J K R V A K 8 G Q f H 7 e w + A 6 2 Y M p T R r 4 P W q R 5 W V 1 f p 8 r d X a P j Q I A 0 O D V J z c / O u 4 u L c Q J T 5 4 E 7 O E A b q y 0 t l x G y w h 7 k 1 V c 4 U E B l G s A K o S 6 8 X W g s g 0 p 3 6 f 3 a L W v e 8 G 0 C C w H 5 V n b s K I P r / Y H s J / V s f a p E o G D H w k K X 3 T s D I 3 o u 2 C g 8 v L y Y 4 x e y 0 6 A g H U A + w r Z 7 w t X a a 4 6 I R y O q v r l T 1 X h y G Y g g i 5 8 R M F f C z n W d N y H I b T G E 4 0 U l w c i m v H q A z 0 k 5 o 4 J Q 9 Q z E T H B P d O z C T c l K s L C 1 S R 0 c H / f 0 / / h 2 d P X e W W l t b x b R j 9 + 8 / o N / 8 9 9 / R v R / v 0 e b W V o X H p p 7 D o h 4 z A R v r 6 3 a u E h h l r H v w f n r M a X k n p x d F 9 L n e E Y 9 o E B j u X n W q m G m / 6 h t u f h 2 T q 7 I O F 7 f s H 2 o A k F x g p q y r C u F Y Q W i S z k z A y I 5 u e f l g y y l D q I e Q 5 l e e B I T 6 n G Z p D d t J t Y t w u T 8 t M w G N 1 G W Z B 7 h a k E P K i 5 f m 8 A 6 S 7 / O r d 8 q X a + o 8 R M n t O K t H 1 f O S q w t 6 M h e O 2 9 l n A S X 6 M V 9 D r R g v t F 7 D 7 Q 5 V I g g 1 W N 0 h X w a e I 5 1 O 0 9 L S E k 1 O P B G x e + c v n G d J F q d o d G / 9 U I h h 0 6 f S a g S 4 j 0 z B o G U m Y P 3 + 8 a 6 S b O T D Y Y F Z a T G R p s J f H g Q E I e n 2 y 3 4 D r 3 k X g n N X A I N s J P F O m c a M y n F e v h J L T C t J B f / O I 3 7 3 G + J R P R 7 Y S 0 o J R x 3 z B t S + m L n A W + c 9 V D B U q P 0 s E 5 k z 3 s k t q f S t D q + y / Q L i 3 F T n X i P A 5 P W Y b x v x Y x j O s F v g m V P M a I l E g h b m F g T D D b H K 2 N P X K + w y M J t R g 9 I Q L b 0 b t z s w v m j R 2 F p E D F t A o 7 C c N M T z o p M X U g 2 M 4 + 4 X U p 6 1 Z 8 l Q j c D d i O 0 E d F B f f p Q h 0 1 e k f N F P l u k d S R 8 o r L H B 3 y 7 y v m K e S s b T 2 0 i N o q z W a d A Z S m 4 l v Y u R 3 M z 8 0 B h i 5 o w 4 B l Q w l B E / 6 z g j b G Z S C f B m H B y 3 s 8 8 A 5 1 s m K o Z + N w p I H B X g i h Y R E 6 f s B z L Z L N u Y m 6 x W r t A W q 4 3 T U z M U D o f p 9 J m T o r Z b W l s o w v s o a 8 R m + 9 / / y + / o 7 Y / + g d U b s 0 o 1 q o U 8 v 8 u v H g b o k 5 P P j 6 H Q B d E c K Y q o e B 3 1 m A o N W z q V p N Y 2 y S S I g k B n N 1 Q 5 0 I 5 R 3 G Y p p W k E T E z d 8 R I t a V M f P C 9 I n p G M o 8 P N V I L m B X 9 Y L F F L F A / M 2 u V 8 z u d X f x D s E O s + Q 8 k k C N F x R s D D h w f c i a G 8 m W x / g C g B d O Y i e i H E B L o b Z P g 7 I O p n g R R X V L 3 4 w B w z N I h J R F q L l K f 5 u T l K p d K U 5 n s r 8 D 6 M 9 m L f T y n O a m J f u 8 l q n R P z V w + o d v Q L e U W F 7 A Y Y q v H p i e y O z I / o C 7 j S W 2 I l G u 2 Q s / c + L c B Q R j H D z K S / o 5 J Y j O B E L y t R z H g Y 1 v K 8 0 Y i U E j Q v 1 D 5 W H 3 i L G e q i h h y G U m Y o f 8 s Z l k 5 e 6 p 4 j g Z 4 3 Q 3 m 5 x 3 c C g l q 9 5 l 5 4 G t S z x f Y D v / 7 V b + n 1 N y 5 S 2 t c u C P e T s 8 E K R t n K I g K B X 5 a 9 D 3 z O a h + c c 3 o f z V 5 V Q A x m r D f + C j b d b p j 3 3 / / 1 1 / T a p X M 0 N j Z J H / 7 0 g y p P o l A B H 2 y R L 9 x W 7 r u C 1 2 5 s q U Q D 7 Q Y d b i 8 I t 7 i U Z M 8 P O z O U + G S a t 7 U 3 m 6 E w 0 K Y 5 u C D O E e Y A E p x c u p q n o L K e j O N V t k / w C r 1 J r K + V h w Q o K a r D z U x q W u D d A J H i m K I M Q a h Y A 2 p h y 5 u K Y N t A Q u w E d 9 Q 7 7 t 8 L / / T P f y / c + s M d h l j E 7 M b 1 m z Q x 4 f R x x A J 4 a Q 7 + g 6 V K e j t J + U L l D c x t V P 5 e o 2 h u r u 8 A 2 K 0 k f O O t S x R v b q W P P / m I r n x / x S 5 1 A C n X 1 8 W / a + X F y i b o R k B Q s V l M 0 0 C L R V + N I S T J P v l 5 w o O m F Z 1 V H F J l I i t H Z Y v 0 p 2 s / l M I d Z 1 g V A V N J d c + R T v r F 9 K t J e J X t F 3 Y j n Y p 8 z / N z s z Q w V D l N M 5 7 j a f q e G g G i t 9 1 D I h T c D g U w O K Y q V t j m V v r u g i n G D u n A f W P I x R / / 8 L k I Z R I t I N T C / l 6 6 t z V M S 4 + / p c G z n 9 L W 6 j w / e 5 7 a e w / b 3 5 R S C q o k j G X Z o j Y O M R 8 G N w I I R k X D g i C K A S Z y / T r f j P n p 3 d H C j t d O b i W F i h 4 I S N E O N T c S q W 1 T f v E A t F e k g G F R a z w i G i p 9 + r j n j Z 2 k l I K y o a R z Q s 6 4 2 x x a l A x l x K H u y f m d 8 T K r J Z W j 9 j n w K t s f I N b L 3 U l 4 U O B l P 6 E a d k m 7 u 8 b Y s l k V V A v g t 2 f v f k G t w 6 9 R k z a 5 5 E f H s c K H v b M H L C V 9 Y u A j 3 j E i N H b T o T w / N 0 9 9 f X 0 V l T I + P k 6 j o 6 P 2 n o N M r k j h Y P V z Y d p q t 4 R / X p C 8 U / 3 b O l N J 1 7 l k K B U 5 0 R Z Z 5 k b D D D A j 4 Q T J Q F 5 S x 4 t x v M r 2 C 3 t h J s w / r s O 9 v 1 / w c o 4 8 7 W v / x h X v p g N S D n Y E D P S A V T m U H Z 3 N + O 3 B M x + J r o K J q 7 9 m O 1 L O 4 P r F D n O T 6 9 j c 9 g m J M D 0 z L + w a h e 6 m k p g U B 8 y 0 w Y S N + 2 g U y y u r V Z U C r 6 g b U O l m V 3 N i g h x E n S u M r 0 h J + a J Q m 7 Y 9 e A N J 8 A 3 y J v m + f l I q w b u n h x p B Q o m T 7 S t 7 M 1 l 1 2 X 4 A M w L t T 9 D j y w P 0 P X k N + c Y k L 1 / e Z x V Q 9 M U w g X F L i C 0 a S q z y s e Y x l A I M t f j g K + o 9 + S F 9 d C r Q 0 B y G O A N X W l j P U 2 / b 0 / f 7 J J N b F I s 1 V b T o U G E f 3 r 9 H 5 y 5 c E P s z C Y P u z 7 J G Z I S E / a S k H 5 w f i B J 5 0 f B S + w B V D q m E 2 Z y E h L K d E 1 D 7 D N j t S s W T J 1 Z u Z X W 7 4 V X 2 9 M A N v c z M B D V l L / B i p i t j e f r r A 5 N a m q C 3 + S i Y X y Q / U 9 2 J X k s M v 8 C 0 0 Z i q y 4 1 w O E q H L v y C N h Y e 0 e V x 6 b y p B 0 U 6 Y K b 1 t V X R u D 4 N M L z G T Z C h U J C O n z x J v / q 3 X w u J + + O 8 X z Q U s J U V M 0 E K H g R m k q h F 4 9 7 l K M U c f r 4 / 3 S + V c t w U 6 s 4 I l c S J Z c Z y 4 F W 2 H 9 i t m x z A R J a h 0 P O L I n c 7 F n Q g D g 5 q 0 n 4 D 1 Z 1 K Z 6 g p 5 t 2 v h l j A b L 7 E d l O h 7 B 1 F H N y d e x M 0 N z t H / 9 M / v S c L P Y B I c c w X + G D R E C N u d c x O T 5 M / Y F J P b / U S o L U w O z t L t 2 / 9 Q L / 8 + 1 / Y J d X 4 r 1 8 u U 3 t H B 4 1 2 B 2 i 0 S / 7 m I 7 Y R 1 W D G g w I v K S W L p O s c z j D d l m L R R L 4 / 3 C 2 V K t Q 9 v D 1 O L w t D 1 e v A 3 U 6 n K W L H 5 u G + 4 b p G r / 3 i / B x 1 9 / b t y g u I 1 r u t v c P e q w S u f f X B B g 0 1 p 5 h Y O r k e 2 d j e R Z 8 Y R u y q Q Y a 4 l t f L R D 8 b F o f u 6 n Y W k f Y C 5 n Y 4 P 2 C J k c D L 8 x P 0 5 b U n 1 H f i A 2 4 I Z M O D g Y X o O M V P o O + n 3 r C Q 7 e 1 t 0 W i h z j B r k R d w z t b W J i 0 t L o u A 5 F r A c P k r 9 p Q G G N L S F Z e / / b z 7 m x p B T Y Y C i / C f Y i i l + k H t 8 / 3 + h 6 J g q B f t 3 W u O l O g d b f 0 l / I b H 8 4 h W z G v d 2 k Y h n o 0 v 7 H F p y m y n x T y E J j O Z X 7 h 8 K 8 9 S c Y K 1 g I k s s b 7 u 0 w I D H Y M N S F 2 s F K g W N / v r Q z n 8 X w 1 v 0 A G 7 a u H e X 2 n o / G c U C v r F l N E I s F V A y J M + Y r g e 5 u b m u G F a p w c P H j O T x u i N N 8 5 S P B 4 X s Y 4 Y d 4 b o k K a m u H 2 2 x B O W 3 v B U y g B t e Y 8 t 4 W J 5 U p e D y V D i U + S r w H S k G E l s b U n l + + 3 t Q u k g q H s w T H P c A s O L h p Y B s W P u E b d u 4 G H 0 I e e N A h P Z n + v f H e H r s Y G 1 g H F P W L i s F l D P 9 c Y e N f I 7 O s B 8 X 4 x V h 0 G J o O J D / K I 5 / / 2 4 X 3 j q 1 p e n K R C O U 1 N c z v 2 n A 5 N b N u I W / 7 f / 9 u / 0 z / / D P 5 U l + 4 1 p v 5 j j Q c 3 S B D r y k v o I c S q T j t Z S Y j i G 1 5 w S B w V e U k q A H w a M J P h G M J R k L u N Z M c h u g Z e J 1 l 8 9 Q H + w / u p x a A l 3 A 0 g Y Y L f M B N Q j c h j U + q h c L z Q y k G + 3 g / 0 Q o B u w Z A R G o O C 4 p s F M A G r z 7 d G C G E f W 1 j V E y a X H o h z Q J / L X J V Y t I P L + 7 / / x l x U M A 4 k c 1 v q 7 1 D F F V 3 C N I z q + F p k d Z G b y B h 6 E h Y 7 c K Q P P h z L x 9 H h 4 l X Z G v e N 7 g 1 f L 2 N E l J 0 n 8 b t w Q + r k X d h s w u 5 u W f 7 f 4 / k l j L u r 9 x s 2 V P j r c L z t 0 8 / 5 O M Z 2 X F 2 B T A U 0 9 x 1 g K y o Y o G i i J K a M B O C T g y E A H r h f m l z b E N A P u I T H S C V L 9 J T X Y 8 q 9 e / W F 1 6 e w g o f J e B e O I I l W u M R d n q i R U e d / r o T 2 K 9 g N q O L g X 3 h k t i s W 8 A I w 3 U s v T N O L a x b A N H e Y O C 1 f X w 3 Z a r m x e C z 8 Z z Y s R x U 8 L t P C 7 6 Z Q + 3 m O J 4 e R G S d Y h O n u 9 g m R V m 9 X U 1 E J b q 3 K 4 A e b U w 9 g r n N / Z V K S t T G X j B u b C A n I I x P 3 3 3 3 9 D P c M n 7 S O V G J u W E l J / J 6 3 t 7 c + K X J 4 v P B 9 C F l Y f K k m G 8 p J M X t f x v P Z T A l 6 m n T A 1 O W 7 n W E V h C a N c 5 F A N E Q a 0 E / Z r D B S g P G Q 7 A R P J P F l 7 e q Y C 4 0 8 / q Z 4 A x A t q n o p Q T k Y 7 1 8 K f 7 z u N y 8 b M H b F V L n a F w T b 5 h n E u 1 L Q / 3 j X o d 7 c y l F h f p L Z D F 8 W 8 G l 4 4 O i w 9 n + 6 G Y H Z 5 9 1 7 b g w Y 3 z U u L h D 8 8 m A F F T / / 2 n x J r H g t F 6 x g e q Y 7 / A m B r 6 D F 1 M 1 N P d u z E T G K B q 6 c A V n R v F F 7 C f b c Y O j R C 2 y l n I W g 3 M A c e h p b M 2 / N o Z E K D V Q y i A F U O 4 U W Q R O g Y b h t 5 n e + x 2 l W O 2 / 7 t L a K H l / + V E i u z l E 5 u c D 3 7 q a W t h / r 6 h 8 R U Y j v N D K u r 4 P B A 9 r b v 4 L n b j 0 p 6 I d C e X w g j k S n z l + 9 X 1 z M s o N D / B D 8 6 z p G H P K W W R 9 n T A t H Y t e Z m e x q g z w j T c y k j H / d e 0 2 O z z 3 B H m T 9 L o P / q S 3 u x O D E g 0 7 W W k 4 L e z / X / f r 1 O T S 0 d 9 H d n K 5 n q q 8 d + W k u k a C C e o t e P t 4 v W G K + 8 k W q b m Z q i w e H K a H / M e 6 7 m p f f E c 3 o f T 4 t q u o G H j 5 l I 8 / K p r W j T B K N U 8 I o X 4 + w / M w G Y c 8 8 L 0 N + X F 5 3 1 i x q B m q h y N W V Q K d R V 4 T H b T 2 Z C t A R + C 0 O 7 0 V H s 9 j Z i 7 B C k h x t J z M / W I P B O 8 J L q L f y m z 0 u n B 7 e 6 o f c z J R c f 0 3 t H q 9 / n B 8 y M / 3 A p R N e / R + i Q L G u 0 2 n r 7 q 6 M p Y K N h 5 c N G 3 P E H G 6 6 6 E r u q z N k i V z H 1 u p J A 9 q Y S X m X 7 A M S k e Q E v o a t n 5 4 g A N 1 R I E K b h u j 3 n L 6 8 S + L S x a e 4 Z Z f E 7 6 H j F Y m 6 I u n B 7 v k C E Y u g E 1 5 k u 1 R M J 7 2 n G v I A G A A 6 K T L q 2 2 g c o r 5 z f 2 h D b n Z h K o c O / K J Y q 1 Y F x X X + 4 a 9 J / + d V 1 O v / a m 3 Z p 4 5 h m W x e d v a q u R Y v N z 3 6 E b W S o m Z 7 w J L Q D C N d t q l 3 3 F j l u y h t 7 q M b O e r F Q U u h 8 f 0 F I C L V K 4 N a G J L a 9 Y r d 9 Q 2 X w 7 a h 7 g l R z D 4 B s B O s 1 R v k q q I X Y / E V p I 9 6 c 2 f l e x x Z y d O G i j P i + O W 0 K 5 8 O v r u f p x o 3 b t D B 2 j c 6 9 d o n e O V t 7 X S d I 4 7 V V B N B W S s 4 h t n V b 2 9 r K t i b c 5 n + 6 F x T 2 2 3 2 P x a 0 F 6 v P + g Y B O + 7 K B 5 C Q 2 6 o h j Q 9 U w Y 5 8 f R C i K B + p 5 8 H Z C M F C i I L e Q 0 1 u X q f j Q I j P g o 5 X l J b s y d o / 9 U B c h 1 f Y i K Y d H D t P G R o I S a 2 u U Y h U T x L y 8 s C D m g Y D k X G Q t E n P Z Z Q J y Z i j 3 Y t o 6 I D V u / u 0 3 1 D 8 4 R N + O s w R f t + j J j d 9 R 0 S p Q 9 8 g F + s V H l + j C Q E H 0 U 8 G p 4 O X I g T R G Y K v f j 8 5 a p z 5 N z S M y s 1 a i q 4 u d g s g e z W U d u k M 1 6 u k l g 3 h e T m W m E m V 2 1 k 6 + f 7 + 2 X X q R A b E Y / t 0 e q y Y C t I B 4 a Y 1 i c u w x j R w 5 a u 8 x S k W a S l 2 m g d h F m k 3 d t A s R t T 1 M T R l m M n 7 / X d 2 9 w h W / n / b V s 0 K t O f 8 w b P 3 e v C M B d p q o B a / w / / z D A + o 5 h C k P U r Q 2 e Y 0 G T n 1 I X X G i M z 1 J s e T P b j E 3 M y 2 m e Y P k u j 5 R o O 2 C n 8 6 N R O t K S g c v B 2 e B R s A D g g + w x R 8 3 U H o 8 H x o s 3 7 9 d T f M 5 l Y y k t g 5 w I T u 7 z 2 i J F M U K F W 6 d H q 3 5 b l z V O l K F J W o K d N H 0 2 j U q B v L U 4 5 P R z y X D o k i 0 h e Y 2 7 1 N / s 9 N J u Z D + g b b z W 9 R M h 2 l z O U W t 7 R 1 C f T l I g N R Q 6 9 S 6 o S a + H O 4 o 0 v G u v H h / I A A k R E S v r q 6 A I u j O a j 8 l U 2 n a X B y j S F s f N b d 2 0 0 + P 5 8 X c E d O T E 6 y 2 O X N T N I L 1 Z I b a Y m G W k E S r V 0 r U 8 Y 5 P z D 3 f O D M p H H y m Q p s L H h C 8 g U B Y 3 s I z 7 m a q F 8 5 Q w G c n c + K G 9 w s b m T l q j f T R d P I q P 3 R B M B S C a P H Q g X D Y M 2 L i y d Z 3 1 B E 6 T q v Z h 2 T 4 A t T / 8 D W a O X y b G b O D N r f X y L / d R o Z h i q E T T x P C h F b M K 3 h 0 J 0 C 1 g 4 r X 1 d N r l 1 R i b n a G u n o H P V 3 1 e J e 6 B M Y y n t i P B L n c L g N W l 5 f L 4 V 5 u F O + z R D 9 l i h H C 7 T G m h c 0 S b Q T z t L F Z p K H V I O W O l u j L R 2 F o P H v E y 8 N Q + E C d y m E b j s t c 5 c t v t s x E a q v j G T J T a 4 Q 5 3 c 6 7 g Z f c C N x u a 4 v S t L B 4 j z o j R + l Q / B 0 K N z W V o 9 L z W A 1 B w 9 T W 9 5 T O r 1 P Q a K b V 1 B S L x j A z Y Z 7 M 8 w Y N t 1 1 g w m t m B v L T I N s d A 4 M D b E O A G V m 0 c 7 M M M h D J s r e c 6 q G R c 3 T g v c C j W I u Z A C y G U K v f y 9 3 Z j W U 8 0 V + l 7 q N 4 U 8 5 g 5 G t p k V t O e N 0 q j + d c G 3 4 i z k 1 s + 2 h t h m 3 R V I l a w 0 E 6 1 B 2 m z E i O Q q Y p V m Z 8 p V H j 8 Z x i Z j L + q 2 o q v b 7 3 L K s K E c 8 Y M e q F W i 2 m G x C 1 g F o A 2 Z i K U E / P S V p K 3 x f 7 Q N F 2 C B Q w x 5 Y N S C W w c 8 C I 0 / L G A K V y P X x D G W F 3 E f M N R k 1 F t p t p w H + G G d K 5 S b 3 F F 7 C J u T j J r d U t i w r X W P T z v k j 8 c 6 X H r B I s S S K e W p f j l v R E 3 B 5 g i 8 7 X q m M K d p u B S S + J J Y Q 4 z h / F e 5 a Y r 4 H 4 8 R w m c J K f K x j b 0 g I a g e r j B k s e o M k M C M / o x G q 2 o t 8 I I 3 q 7 Y j J a 5 d B 0 n n x d r Z R t K 9 J W L k 9 P V l N 0 Z 3 y D E h u b Y h 2 r V x l u H p D 7 6 t M 5 u j v d 4 x l g J b n z i 5 i d Z q l R B 2 p k L O I C C 2 s Z K o Q g o e 5 S X + y c K A e C 0 Y i Q V N G 4 D F f K J 0 r U + + Q t a l r q I + O x S R 3 B C Y p F n l A k 2 U 7 + U p i m Z 2 X / j 6 + F 2 W r n W Z f L M E Z M M i + Y F H h d E x d c w 8 Z R k 4 x u + Z x D b Z Y Y Z b y y I u d G h 6 q Q v J M U H b g + K y v 2 F R B x M b G w J Z m H z S c w Q D z L z B R l 2 4 g Z B D C O m E z Q G + R z a b H F u 7 K R Q Y T 4 e p p b z j 7 n V V v X H W 9 j 8 Z 6 8 T s j v E 3 1 n h i / C 5 0 v u T e c T 3 N h t 0 T J z s X W 7 S O Z r J j X f N y g S 9 l M 8 G C D r U Y L e P t N D b W 3 N l c y / a z z L J n v / I R h I q H 3 Y Q V 6 W 4 v + F M 1 S 9 S V n g 4 t 0 N 1 j I T l O 5 Y p V w 0 y W q c H M 2 K v h C a M S h 9 p 8 g 2 0 h g l Z v n B W y x a O P Q 9 J b v n a a b / M j M h q 4 J M s a W W P B V Z m s T a q u 0 s N x D 5 j n W n w C B Q r e Y 3 6 5 O V y c 1 / Y N Z P n Z 2 d Y p Q r 7 K n 4 6 0 3 C L g u H Q x X 2 1 b 3 x R T r S 5 y y P g 2 m X w e D F G W a C g P w t H 6 t w 7 e 3 t n G H m m H K Y 0 W c z E P r Q 2 p g B d Z i X t G f j t s h 6 y E r y p u y 8 h g q e L 8 l G L B p o p R C 3 J n F W 5 9 K H U 0 K 1 N k 7 I x g J T R l u H u o V K C s j P V x + 6 N H L 2 J H N h 7 4 U z 1 O S q 1 p p 7 A O p V N l t p 9 + h Q g w Y V z I 4 A 2 0 1 v c 8 v q u I D R 1 7 X d u 0 G B M 1 n K F 9 P U O s D n c Z P e H o Y q I 4 n N N M L i e x l r i 6 a b L l O 7 v S h u K V l J K l b R s d c Q + R 6 F 5 I O j g w k X S / / X A i Q P l s m B J F p u T l F x z i H + W t g s y R U r A A x t h 3 p c y v F L O 2 w I R i o t 8 i t k 6 d P a J M d D I V 9 8 z A b y N K t 3 b f K 5 A i x J A E i 0 0 i L / J t o v r T v M P G n S f M + P N L m e E 4 1 C f N 6 i r t I R c W y b G 4 u c l a P g a p C f N U b m m J 9 K 4 y U x X A Q D A 4 / 1 I S r d p B / m 6 j c + r w K k M 0 J k Z E N i v 2 6 5 k Z 8 v n K E a Q S G v U Y A L 7 k G G q f y y s I 2 s k s O E q 2 x L x Y K t t L g 1 R u 2 h U e H 9 W 8 t M c x q n m L 9 T n F M q F f g 7 r H Y J g 8 h H 1 j R X E N O f r 6 m y d Y c H k P j S x R U m U D b O v e B V C s k T i 0 a F h O r t a q E x 0 3 4 N a 9 7 X A N 4 9 K g k V 9 g m W 1 R R A t D f s p T h v W Q B D / Y O 9 B 4 A 5 f P 2 G Y D S l g 2 1 u y M 5 Z o 8 2 g 4 j y X 4 / H s 8 2 d T N 8 T W K h b o 9 K G 4 a B S M U Y P y k W 3 a Y L s o w o 0 F P J u + Z p a q A Y P m 2 v I 0 a / F 1 + A l P 2 u F E R 7 v 5 O o n K O t o b a t f D w Q H u 0 W Y q m e M P m U Q Z f x y Y I f A 7 Y a e l Y 3 Q H Q c 5 K U t w c Y l s k y k Q n G e 2 r R w Y d a h / g Z 7 W o 1 R h h w o w L V 3 p 7 e I i G W S J 1 R A 6 z t A q J M p O Z Z T j + J n X 4 z p E 5 x N f 1 a G 4 W 5 h f Z a O N D n S w l Y n y O B 6 + 7 y S u V 4 d b f F k i W n Q k X N + j O H B N r u z c x Y n 4 K M N / 9 6 X S F B 0 3 Y c 8 w Q t 2 d M K q 3 K c k g f 6 4 Y k c B 8 / e s 5 e N 6 q U L 1 F H e x u V 1 v k 8 l m j m x U p t Y C D 2 G v 0 4 5 6 N D b a / Z J R L z 6 d u U 8 N 0 V + e 0 V V p 8 j a Z Z M R R r q C d E Q m 6 V Y S f I u 3 / v q Z p 6 O d N W X t K 8 U J O f Y C Z 9 y q 3 I N S C j 1 h W e H K X 5 B 9 a A 8 e W 4 g H E e 5 h g v F P G 1 l l / m Z i x Q O N N H n 9 0 z 6 4 F h R d N x m W d U L s Y 0 y n b z G Z / p Y i l 2 m p e 0 H w m 0 O 9 S 9 s t t B S W u 5 H Y 6 E y 4 b v R 0 8 t N M l C y G U H T d t B f U 0 q U a H z B q V Y h x S a 4 5 W f V 0 f q R 2 / a r W N G D 1 b d w j E Y n W f X T q l d f z U N N 9 n J y K E q P p r R 4 P v t n z 2 M O v a z 8 w m Z k U z g M g E d Q 6 2 A P M n x s Z y 0 n c l S c r H 6 W A q u u c y v b d G j b a R G 4 T b F R o q A Z 4 z r 6 l j Z j M x T y x 8 g 4 Y t D 0 U p r u z s j R v Q U m r F T B u 6 P 5 l Q V X N 2 o c r A O + U m q f w 2 M H w I Y C p h s Y 5 Q r V w y 1 N w U y Y 8 r c c v O q z q I D V w l f O 0 5 2 Z k 9 Q a z t L 0 c k b 0 R f m 4 f C 5 5 l 6 8 B 5 p M 1 k C n I u c J z x R T 1 R E 8 x 0 8 n 4 w d I j V v x q j N b b q V P W g M r V 6 q P R X k n A x T u W k G K x U 1 J t M k 8 b F H z P T 7 3 x E n U v M i d e L F a 4 q F X 3 Q b 6 Y E V I l / 5 A Z k F X C l p Z W + n 6 M m Z W Z s g i G Y c K 3 7 l p k H J f P 3 c r H g f X 1 T T r W Y 1 A k w P v 8 i A v L C f L N 8 n m s x g G T 8 1 s 0 P p s Q B D C X u s V S c 5 v C h 7 l e Z 2 S 9 w l M 4 m 7 o u 8 j F / F w 0 1 v c U q j P S g Y r K V o e Y o m 2 B h 6 o 9 n a H G T f 5 s v d E t z h L z S Q K W p d y W q S 9 a Z l E u C x c T + g W C o S w 2 u o Y u J F A H 0 2 F 9 + m O b n 0 K i R s Z J 5 x H b K M X q z L 0 3 v D y b o X F e G m o 0 U b a y u C i O 6 J 3 C U I t R D X e F j Q r 1 T i D L x o D q g 9 g 3 H 3 y L z e G W 1 y K r a A 6 A S a r C Y K S A t S p m S s H e w d K g X N r c j w q k Q 4 P t 4 V P B T W 5 N B Z 3 p 8 4 r s G M 0 y J a d k 8 Y z c i j J k Z O U d E a 2 t c 2 I c C W a L u b A v 1 X 2 o p 2 3 o j f X G K t D 6 h 4 u 0 C d e b P U X 9 n s 4 h p n A n K a 0 F l N i h A 6 a 0 8 r e c m K X s z R b 2 l U 1 R a L k F j p G K m K C T j 9 E a Y h t u K d G 8 x Q A t J H H n 1 I d g G T G U T g 2 j b 7 X 1 H U p U l F I 7 W w A 6 H 9 g u 3 Z j S 9 a Q e o h c G s 1 A K 9 c T T K t p W z 8 L F Q n Q o h a j U r V U N 4 4 p C C p m x J 4 7 4 O S q 1 Z 1 E k n q N 0 3 S i G j m T r C h 0 X j A y / f 7 O a d c t / M 2 p p k 4 E q 2 a B x K M g B Y g t 8 8 w q r f C N t e Y X l F J e 0 w f u v P D / 3 0 1 Z g c w 9 U R c y r 9 y E y O 7 5 0 f L Z s i 8 6 w k f J i N 1 h V L 2 E 2 5 + T w N D s p I 8 + K T E k X n e q m 0 X a L C j Q K r f F z 2 I 0 u 2 V X G Y r F s W L S T a y L z g p 2 h 7 m J l J 1 v t Q N z P 5 F j P 5 e J T a z c M 0 t H y G O o J H a P n Y A 8 o 3 + a j A d t 5 C y q B 7 C d k I N X M 7 0 N d S 3 D G y f W 9 4 D s T 2 1 I C 6 h / t U U k n e s 8 p X N s U v C F i 6 B D O H a n 2 a N Z G E l O I H q t L I i i z l E J Z Q A + g r A o L R K H X 1 s B 0 U C n B b H K X e 2 G l u 1 b + n F T a + U V E D z e f I 1 y 8 J v r 3 d 6 Q P a L V L a 3 A v w g g U w j L c G L P 7 d 9 0 Y L 9 M E R j H C V z 5 D / V r r n Z 4 5 / L 7 Y t H X G 6 P u k Q n P m m K e y m U n u R r k 2 Z t L V N N O 7 P 0 H q 8 k 3 w R Z o I T z F A s 1 Y z T f N 4 5 / m 3 + 6 u z o N X p t w B m T p Y d s b W z k y D x m 0 E Z + g d a O j F M i P 0 U t 5 l s i c B Z h T b 3 M Q G c O y 8 b K M F g N j Z R o 1 h 7 A + Z 8 D X I H y X + Q d q Y R d J y 9 r B I U H A H 9 q Y O W F p n i z 5 z g d 0 2 / S Y M t 5 M j 0 C V 5 f y 4 + W A 1 r I N l M 1 R s r R I R f j G G e 0 d L T S V u C X y s H c U E M 2 w v L w i H B + o x K W U E 8 6 0 E 2 I h p 1 I H W n e u 4 N m E U Z 4 s 0 r 9 c p K X V B c q / m c J r k 4 U 2 X o s T / T C 2 S p M b t 2 g + 9 Q P N J q + T w f b j 6 8 M W x d n U O T Y Y p a N 9 U o 0 M Y 1 F e D V Y C z F P Z 4 G B s 0 5 K 9 b l O 0 s 0 T z y R 9 E P Q 1 G 3 6 S l 9 b c F 0 + i w f p D f P 9 I p w 5 g + O F J 7 q M g r B X 7 v k m f w I f O i W L w f f M o t k u 9 f r 7 C C j Z N w B o r U 2 Q r a s e c B k P J n e 1 g 0 Y H 7 x L u U j a R G 7 1 l E 6 Z p d W I x / I U D z U S Z l k k p b p n u j c z V k p C l t t F I n K + b h h 4 y i 1 r C b Y f k N d Y R J O d N j G m 5 p 2 X L S g E R T H 2 E Y 6 Y v D 9 b L O a F 2 G 7 L 8 l 1 D 4 9 b l M v S F A 7 E q c C q m e E v U u F B j i Y 6 t + j E o O 1 1 1 F C w s u Q 3 Q x U T s y x N P 2 L V L U X 5 4 j Y N x F 6 n 5 f R D 6 m u S w 1 o Q H L y a e k R d s 2 c o f M Z R o x X Q D x a c s s S 9 A a n t H G 2 m 5 6 i 3 / d A z m J O 8 T r 2 / A O A 9 y 7 n L u f k t D 9 l Q W 2 5 o 7 S 3 K R A 0 9 T 4 a p B 9 y L r i 5 5 A Y P t 3 M h H k 2 Q W T G p 9 f M g u q U Q o F m M p F h D M B C C u r 1 i y a C u z S C 2 B Q V q y Z L 8 L 4 M V M 2 V x W x M V t b j r S E X 1 g U a i Q n Z 0 V z J T K V Q 5 b T y W 3 K J P a E t I O A / v A h O u J h O h H g p t d v Q B F s J n C l n C Q 4 P p Q v d a 3 5 2 j T d p G b r N q t 3 E 1 R 4 E K E o q F m W r 9 V o t V 0 Z b y j s S K 5 C M y E R Q T u L W R o u 3 W F + m M X a Z C Z y W 8 E K V e C R 7 N E 6 e w a F T b y 1 B M / V 2 Y m j E X b 3 s 7 Q 6 t o a p b m x M F n F Q 3 Q G Z v o B w n 4 f d b W N M H P 6 u D 7 t m 3 + l g X d k C x Z 8 2 B m 7 p L x F z t Z / D h a + 3 m G J T M A z F I n t p / h y D 6 2 M P h L M E v Z z 4 q 0 5 F S L f h n S 5 r 2 w / E q e u p O R w h G Z j Q A T C b u T m x L 5 A D e E Y C o b Y p m q j 5 m a W Y p p 3 s U q i M 2 J B J 2 R o i p l G u c M R u z e x 0 S y Y 7 + 4 a 2 z o d P u F m n 9 x Y F J O r P E n c E N J p f X u W D J + f t v J r I p I 8 F m r l 5 5 E h V v i 9 w h C Y m W i o K 0 x j r W u i k 1 o B D O q D J 5 D P W 9 r y 0 V s Y X u G / T e j G y 2 S 3 K Z 9 j 6 c Y M g 6 4 E q H D L u Q e U 9 1 t C I o r v p 0 t i Y C c W m e 5 o a x M N h o F I F a a U 0 j 3 5 r G b A T 1 m W W j A L e 1 u d 0 d D 7 g + r 6 f L F g d u F b E n f F G S G t s I c C e 7 9 c z u l A M h Q w t e a 4 h a d c M 5 b G X E u l T C W / p f B G B y U G p n m v R I k s b 1 l g s F C m w O k A Z S M Z y n F L G w i E q H C 9 w B K p l 7 L p b W q N D l J n f J T a w t q a R / u s w Q w z 0 w R Z l d z I S C P p T J 9 F 1 6 c D 5 Z X f 8 1 a J 2 k J d T P R F e j D / J l 2 f i l E + e 1 6 E / m R W T Q q k e 2 l z L U u + v J Q e j 6 c K F I v 4 R E w g X m A u 3 8 U S y m C G 5 C d n w Z 2 L Y d A J H D 0 G d c V L F A k a N N r 5 F h 1 u f Z e + G m + m Y C h M 9 x b Z v m J z a P 3 Q O G W 3 L d r 2 O w 0 K H B p Q e e E p B N d u s I l V s D v L z F P q P f i E j b i V S b C E 0 6 Y d e O U A J p F b x T T l v D g m 9 8 U p o t x 2 S j j t 7 c E B B s E p F C z n D u V D V A K t b a Y F v m F 5 b C M 3 K + L 5 D P v J D D a + I a 3 a o 0 e o c D x D p Y J F P l Y r M 4 + z V L g m C R v X s K c H F 7 O y K u j D K Q B 3 A E U i v U g Z e w o v N 6 y b t l e M L x e N R c S Q E e C 1 I b l i x d T G L R p b 9 r P x b x B 8 J T 8 / V a A 3 R 7 L U 0 2 p Q S 0 s z D Q z 0 U 3 9 / H 3 V 3 d V K T v Q 7 U Z l e Q W l h K w n k A l f B 4 T 0 n M f Y d Y 3 i 2 u g q l H 8 t 6 n 1 v j p + e f R A a z w I d t W p d s W H V r I 0 / 3 F r y g 2 3 0 s j H Z c o Z M g G q n C L z + W v X 5 4 J k B W S a r U / 7 m P p b N I y Z m / W 2 j U s 5 v b d R B f N J i o b t 1 c P k n H K d M c b k b P 3 R b l 9 H H / S K a E O a N s y x I n P H 1 3 F x 3 R 0 W K o c d a f x 4 h Z 1 j a Y p W Z A d n G o O i c X S D 4 J R a s E S 8 X u 2 e 4 2 B Y R v Z l T S F W q P k a + F H H y t R K p + m p m N M z F w J G D q B + v F p l C X G M b F 0 8 S P 8 m + m R b V b R / w N g z d X N H K t c P p P t H f k 7 E 6 s G D T R n C a v v G 6 y m L m 7 f Z W F R o E I x Q 2 G j h X q i p 8 V 5 X s C w j e V m t n d a H A + e 9 Y A b B 7 Z p Y H 9 h h q c S q 6 N w f + v E / 7 f H f r q 0 n K P o u w b N J H 4 Q Y U c t / i 5 q W R w g G m A 1 J S r r 9 + G i Q U c 3 C 2 T w 9 x F J 0 R + T 0 4 1 l k i l u k B x n R Y H 1 x 6 k 1 l v y F H G + l q r i / c B q 0 F w n B J M I J I b f C E a E 5 J d w O C Q y B N / / l f / l f / z f 7 + 9 5 4 Q c / W 1 t p M r e E c L S 0 t i 0 W Q E Z Q K 3 V 7 Y M C 6 U L I s C R p i S 1 g L r 9 j G 2 B 3 w U Y J 2 v y d d N s 9 n r I g J 9 P f u E C R x z V / h o P n W b g g + a K d O + S S H T C b x F m F C A J Q A i u X 1 B T j 2 s r v W x J A h z 3 n Z U y G B c p 1 L y K 3 k K Y u 1 b F D E R M + 8 4 G G e V q 2 i S f 4 M Z c b 1 I i Y U S d f v Y p t o y y G T b q b B d I P 8 4 E y S r Z p a R p 3 w p T U Z x W K y Z O + q x T O e 1 2 U U 6 P t Q q o 8 Z x T / x b d 7 M B 6 r X 9 M L 4 O l n S d f C M Q L n w M z g 2 D G b 0 t X K K m U c Q v f s u q J 2 y 4 L c r 6 t q i t b 5 B K S 3 w u V 2 l m P k u Z 4 j a 1 j U h m j Q d 7 q c C N A Z Z U 9 S c D Z M b x Y P K 5 M c r 5 4 f I W b W 7 H m L k 0 z t 1 X O H X 8 Y g A x w k n 8 g 6 H k v m Q y U c K 7 Y D B n C + a q L 6 H E R e z s c w T W g f 3 4 u O P N w 3 3 9 4 Q + f 0 9 / 9 3 c / t E g e 5 T J q l m J + S p Q X h Y O j x n b G P S C m l A G k 1 n b w i v H u 6 5 J r f u k d 9 8 V P 2 X g P Q n B K 7 A Z x k G O y o + n c y + R I z d I m W s j / Q 3 P J r d N H K k 6 l F V + g o b b A k Y V U Q g w E N L T S q 5 j z q G C / I v L G c 9 F E X q 8 9 P s t / K c g b q c m l 1 k N 4 6 b H f y Q i v k a 6 B v f H U d w c V s 1 7 W 1 0 f b G F g X C L E m 5 I Q v Z o 6 K f r N + g + / N v i f y z x Q t k K H 5 + v C H U g 5 J I u o S S 0 k h t 1 S Q t k F b a J C 0 H D V h U W c f a 6 g p 9 9 t m n 9 H / / X / + 1 Y s L I z d Q a L S X H y B 8 M U G t o i I Z j b 1 I 6 z 8 Z 8 y F G L F K a 3 w E x F O u R / h w l n j R I J 6 Q L v a T o u t o 1 i J e U s N T O z 7 t z n O t t T G x v O B J 3 W Z e c + A U w o 2 R Z l x u C v I C 3 n v q O Z 7 c t i H N b R / i n K D K 9 Q 1 t V l U A J j 5 E r 0 1 d g U p Z Z T Z B 2 2 h J q Z z x f E C x + b S 3 J 9 W K J O 8 G I R J S 9 e N D P R 3 P Q 8 d U b 5 m L / S d V k q s n Q s y n k i i o s s b x 4 U h f Q y m K m 6 u r q o u 7 u b 6 y l P z Z 1 Y 4 8 k Q z P R w w R B E 9 n D h e T D T i 4 V o 7 r h u R U 4 w F x g L e a e 4 f M x O K q / s 9 h 1 Q 9 4 T n g r a 2 d m F L / c v / / D / S 7 3 / / e T l s J s T K X V d k h B 9 G q k i Y 3 S g a Z 9 u I j f Z S i I m M G X M g d k k c Y 3 J j y f Q 2 F Y J Z 8 p X 8 T H i y d j D Q T n 2 / E X T G R u y c X F N J T B T K a I v 2 U E u L o 0 I i P E g H V N Z 5 O 1 x n L f d E B O h i m M T U 8 h G 6 O d l P M X + 3 m P E W k k I B p t l 8 4 S 5 9 e O k Q + e b D w h k x l 7 n K W 7 9 Q P 4 / 0 B r h B C V A + l 6 c v H o Z o O b H A z C o X i O 4 O d N D 0 5 m 3 y F 4 P 8 3 O 9 S e 3 C U 1 e D 3 K B K I U 3 u S G R I / 0 M 2 q 4 y m D + n / k O u J X j U d B j G A g K / v V o r b t d B w R 9 H z M 7 o r 6 T w H B L C I j k 9 g T Z W A e u Y + / c o 6 z 3 F A e D I b x A m 5 Q Y W w 1 S P / x I M g v 1 E f / + I + / p D u 3 f 6 C V V T v q k 7 G 0 O U n W H Y t V k p u 0 v D 0 m t h j G 0 G I d F w x j Y p Y T G 4 g i U M i k 0 i K m z 8 d E u F c Y w q 4 i 2 m K b a G V V W x D A o 4 M a Q a X A 3 O p h G o y 9 Q c 2 B A T o z k K a 3 R + Q g Q b i t Z z e d B 9 / K L 9 D W u p Q m o W E f L W / h j T n X x Q j j / t Y i L V k 3 6 e O T W e r t 6 B c L V B 9 l G 2 w + F K b h 1 o t U K n C j k W C 7 z d d D 7 W x P 9 c b O 0 s k L R L + 9 v M K S 6 X v x G 9 + 0 x S h 1 F b o f 2 3 i I E b T X u b s z K x u F P 2 A B t n s 7 9 w / u H 1 4 8 T Q p G E V w D R p E M I / J q a x + T u 3 K L J r s 8 0 a U o x I X s r Q 6 v s u e B w x 0 W H e v G S y b 6 M z O T m g c d S 4 h C Z U J P / h a r b n 2 9 P c I t n h / P 0 U r 3 Y + p r O k 3 F C X 6 4 L h b A L D D Q L w V 1 U M f y 2 i K / t x K l / Z M U 9 X V R V 5 O c R 0 E H n l s 6 I V x w 2 V C w Y 9 D J i V N R V U k 2 5 O E o u f 7 j N B X i x + m N w 6 y O s q q H 1 h 3 u 7 J G O a m l Y 3 G b 9 O 1 I p 0 Z L M G I Z / i 6 J + K f W K 8 0 U y + i X j w 8 n S F j r E q p + c U X Z q 6 x o 9 n n 2 b P j k p x d u t c Y M u j D q / U 3 x k U S J a o P a B S l X 4 N 9 8 t 0 S / e a i X j k Z + M E 2 y j 3 b f o S j B E 7 4 w 6 Y l I s O m 3 n n x 1 e P B M B g t Y 5 i R A j 3 r r t J 8 d 2 k n a T z G O r h R 4 d V I S 1 o d 8 I f 1 H 4 0 / 0 g n p k 6 2 t t p 5 O h R u n r 9 F q V z m 7 T Q c Z / a w o c o g 3 E 9 h w 2 a K l 0 W 5 7 e w A S 7 m W b B R T M L 1 b V I 8 0 s 5 b V v 2 M 6 l A m w H O x b A + H B J w C i u + w j c e i w h v 5 f u g k / e w M + p k k Y a M R U M w 0 t z o h t p O r h n C H u 5 k J a G J p k l h 2 Q p 0 K P d n y t G t g J k B N z z w c f 7 3 M T P D y R c N p l j 6 X a f M B f x + x i d y 4 t P e E x I D F 4 o x F 1 n V O 9 y z 6 5 e F O S m 5 s C 2 Y C M E 7 r r U K O v m I G g 1 2 1 m p b 3 u f / A c + j p A A B E J W Q Q b 2 3 G E n 8 q b 6 d y O f / p 5 U g H m q H u L T h 9 R O 5 K F w Q s h R f 9 5 M P 3 K b G 6 T V v L R V a J J i l k x v l R c Q I e m b f c q s M F r m A 0 o S c p S O l 0 h l q K J 6 k n e p K m E 3 L d W R 1 7 n V v 9 + y f y e + a g / M 1 C U W 7 h c V P o z R 2 i l Y d Z G m l m S T p Q + z X 0 9 / X Z O R L h Q e j E 3 Q n W b Y s 2 C z 6 K N N 9 l u + k t K v Y w A 8 P F 3 s q / z T y b i i / T d M v 3 l D z l F 9 M r Y 8 B i a 1 s L 5 e y V 4 Q F 4 E T 8 4 V h D T s F 2 b 3 J 3 D p j b w 7 H o 6 e E D N l p n D z v O H S K K k f K y y X P 1 h v + p N e j 3 q Q X h 8 D M G u g k b v f X 2 9 d O r o a 9 T f c p o W 5 x f o i / / 4 g l q L 0 n 1 u F S z K c 1 p Y W K L P P / 8 L L S 4 u U 5 A J 0 7 L y F I 1 K 4 7 u z a Z g K v K / D v Z A a o E d R 6 M C E K 3 / l V h 1 4 6 1 C B r k + Z L B X k u V g h A 9 N e t L P a B 6 x v M 0 P 3 G d R 5 P E S J x 1 A r R X E Z k 2 z / K S y u e 8 Q t M h a 3 Z F y i Q u E b e e / o m 8 K k L m 1 h u M R 9 t J R t o y x L I 3 m Q K H K t Q z g o 3 E M z g i z p B A F p u P P k d T u 3 W + C B 3 O l l g P 3 8 N r N g X 2 Q F s 9 h F 5 c P 2 M f n B C f 8 a Q 5 V f q v v t A i + w P n C v w H H b l l L Q l 9 x M a d O M Y b x T D z P X R 5 9 + R M 0 t z c K 9 v L K 8 L K R N D 9 t a P / v s E + r u 6 a a 1 6 S R 1 d n W K J W I g x V Z T M 2 S a b K c x 5 U 9 M T F W 4 5 h U Q e B p 9 U J B z 6 v F 9 W T + w 2 s Q J O N d v 0 U + 5 V Y f 6 h n u + W M i L v H X N o k M T e a E p b t v T F b c x M T 9 Y k l X f h A v Z y F p b w k 6 M B p 3 O a 4 v V L x W 8 W 3 z g 1 E F P 3 B m i A h V 2 4 f x t 6 f o + Y 4 p B g Y / m + 8 S 1 j s U t C l 1 y 1 E n z H V O M z i 3 Z 0 e s 6 Y C 9 C w g F q R Q + F 2 i S A I + 7 0 8 k F n E N S M 3 B c F 5 X L + 1 M q q 8 0 g H Y v W N e v i 5 P T 5 K H 3 v T E S v S 6 y w J F O a 3 M t Q X d 4 Z Q N I I r v 7 5 K b / 7 T G / Z e D f B z F + 8 X W T 2 y C Y U 5 A 3 X h 1 e 4 o Y P 6 K k J p H j 2 + x w L w D p 0 V x l i m c z T K o e J j n A d J k b t u g 3 n U + i Z k A A x s x f x 5 h S I T 9 A w 8 e P q b R o 4 M i E g S T X Z p m m v N O u I 9 w V N i z x O a K a V b T o s K x A F u o 8 G O e / K c D t M Q S O c 4 2 H S L I a 6 G 4 w f f D Q i 4 V 3 a J v J j v s U g d o d F 5 l C I c D v 1 j p h A C 9 w + k g t 8 I B Y W + V U w L B A S X R 5 6 c c E n b H r v B i 1 a 2 r F 1 u Z 3 9 j D O Y 5 1 W W I 5 F W A t L Y l I o R Y z u R u H z e 0 S S z d Z 9 v o / X K J M K i M j q z W U H n I F P W L i B 7 / y o x u n 0 K n J j I Q d r L o B B w l v q 5 I N M N M M 1 D y 4 o Z l R w G C Q q A Y z k n G U 7 T n m B 4 Q I Y S K W g f 4 S 3 W 8 P k n m C 7 R k w B h 7 D Z q b l z E P q s N r J v x G i E k t F Y 9 6 i 5 O M V S i z N C M Y E 9 D n L B T P x b S t V G M w E + I J N Z W Z a T V W + y 4 V N R K r 7 K G W k i f j 0 m 3 M d 5 W f V 0 6 s M y U D 2 t r w v C j z z + B P 7 + L P L x D 4 n 8 T Y O c l 8 U k L T 7 c w 5 3 s v p i t / x 4 h k a w t L h g 5 y S a I z 4 K 2 A O U o B 7 m 8 l n K + W y D P M s q 1 v U i + Y 4 z c S P A 1 C b M W g D x q o 5 a A Y 2 5 u p t Z q r 3 J x z g f n m E D H x 5 L 7 b h K 2 X y R T j W x a O D 8 k 6 Q T H g R 0 h Y + T b 6 h F M B 5 m P w s O G 9 R 8 t I d a u w c r 5 j G X V C A T H s 0 c Z d G n l W V K 0 X K + N V y i 4 g J n 7 P 3 e e J G i f G + + Q J P o a s B q G / + p I A g J 9 e G k W o y j 8 m I r E k s s 7 N v H k T R q O N i Y s O d A h + s Z Q K w f o r n r o a f X 8 Z I p q M g G o L m 1 h T I Z u 7 k P M T F e s q u E T y l e c V R K L 2 C i G N V R q y O X y 1 N Q q X y M 0 m H H h l n P Y M y W g z 9 e f k x G 3 E f Z K T l / 4 E z q a p n Z v v j 2 N n X E D Z r m M m O Y H 5 y L R Q c 1 b 0 U 8 H 3 7 C + R k B 6 0 f m P D 4 1 k 3 Z C o I J 5 R M B K 4 J 4 N 2 1 m i o w l q p s d I 5 V c Z k m n U 1 m E K U a l 2 H n 9 6 X p 0 j z r O T X t Y w Q 7 3 o q h 5 f k U R 5 p k 8 S O c Z I X Z v S D G f U Q 4 P A F M c 6 W l p b x S L N F e B T j D c d E V X E V M e V T s C a w I Q u + Z s O o / l Z R S y t y B t M F h Z p K 7 t E c 2 y z 3 F 9 6 S M N H Q 2 L G 2 E T r D K 2 n Z q n b 7 y z B 8 9 F 7 5 w j j u v q j 5 + 0 S C T H h J f 9 V j D R m w E Y z T 9 v M y y 8 X D Q e G 3 p t q Y h o F 1 y 6 c G R h W 8 q j F Y f x X H Y I h Z E b S D m / l x m Y O + 5 j a V 3 n 3 V k 8 o k z a U D Z X X i h x 4 l T 0 H Y I 4 6 t K q H f H f K 8 X v o K M U D J 3 Q 7 S r s / T I S 5 W y z b s / / U g o G p j m 3 + t e 5 U S y X g 5 r Q 8 I R I K U + C i i 2 r t J W U C x b c o H u q m 3 m a L / P 4 g X e g b p q K V J 3 + + g 7 / X T L 4 x Z g w 2 e m 9 M S 2 a G 1 D I N r e F g T J W + o 9 m t G 9 Q S 7 L d L i F L 3 0 5 T v z N P M x k 1 a W J 6 l R D J F q 6 u r Z A R C w t u 5 l K y 8 H 4 y j 0 n G 4 o 0 j d U W 8 X / a s L Z g T 8 a Q w h y u x 9 V S b y / F f O K w e G l l f f k 7 V c x U F e B L l 7 I t 0 P w I j + 5 E S O s v E z 5 X 6 h 7 S 0 n X u 6 P P 1 b 3 F S n H R S 2 U P A I g E k m n Y 1 P H d k a u m 6 R D z H N n Q 1 v k g y 4 O I U D V T 9 b d a o b D J P 4 b D 1 c o 6 5 N 2 E u a M G G 6 W M x Y h 4 L W j o 4 2 w k E H g T J C M P B Y 4 s G j W N f R f Y b D p d b b / K q V J + L i c 0 L M / e 4 G a k m 3 U n e 8 W k 8 e g z g J r f m p 7 l C U x U M 5 + H D h B s P o h I t 3 j N m O a g d 1 5 S V 9 2 g A 8 E U 3 g w E Z I q F 3 k t u f c d B k P o E f M J W M U z Z u 2 A A K s 9 K F U P + P C s 0 0 + z F 2 C Q b o 4 b 6 G 2 N h y 6 c O 0 a f f / V r W r N n E J r e v E a / / c 3 n t L m + T l 9 f f U R / + / q K q D A 3 s A y V d c s p / + h 4 g c y z D i P c X 3 A I P 8 U M Z P h M m t 9 8 I P b z R S Z y f h F u Y P K U h c 1 5 a p 1 n t W 2 Z E + 8 X b S Y t b r F a V w x S + + R h K s 5 Z Y t g + G h 2 T G e z e r E l w T l 7 O t d B a m 1 9 4 7 w B E i a y d e E g z 6 S s i e l 0 B y 4 H 6 x k 1 q D x 2 i T C 5 F z f Y S O 6 8 + J F N U J J 2 p 3 I y k H 1 P M o 5 X x R 7 n c 9 + s b 2 Z I I 8 L M P i h N w e X u r w 6 v s e U H 1 R S m 4 5 4 N r Z r v l n X M W P W F b 4 B C r L 8 t L b I j z / X b 1 9 N h n V A L P g k Y E k Q / x s P N c V 6 7 e p s 4 R l o j Z H B 3 v e 8 e Z G J P x / / z q K / r n X 7 5 P 0 U o N T K C I y f 3 j P g p i 1 i G M m q 2 B u Q 2 T + l u k u m V N W O R D A O x J / g 3 9 K 7 g d e x + x e w g 3 + s O P k h M 6 Y i l a W r P I Z P W w E b R H 8 / T a c I Y v Z 9 B G J k V X J r u p l V X m t 0 e q H S 4 3 Z 0 w y N 0 s 0 p 0 0 L 8 K p B 0 r B N 6 6 q f C X m 1 F X 1 M n P f o g 3 I C Y X E u 7 z P N l f u h 7 L y g l g o 7 y t 5 6 Y a d j z x p g I L U o N f D O 4 U o P Q U 8 f E z W 3 6 G A m o L 2 j Q z B T v u B t F 6 j 5 v n V m A t 5 8 4 z x l F y M 0 1 H q h g p m A f / n n 9 + m v f / 7 K 3 q u E 0 e q j w B R X M o a n A 7 z B l F x i y y q m W J a U E c 4 W K Y 3 F 7 Z m n c o M p W h z I 0 W J q Q Q z P / 3 Y c w 1 P 4 f K 2 i w U x Y f f 0 n R 3 J i 7 N V I R 4 j e O s b 6 Y 4 N Y S w f I V w r R n + 7 H B D M B i W 1 D h E O J m 2 N g I h d 0 V J 7 t t + j c q W o p / K p A M J N g H j u p P 7 2 M E 3 8 4 5 R 7 H x Z 9 g Q C S n n L m N f P / 9 Z k 5 I K C W l y j + s b X V 4 l T 1 P v M u M B C Y A 0 X 3 u s p 9 + f j o n I x B c q 1 7 U A p j K 5 w o K y O d y F P C I 4 Q P Q x Z n N 5 S l k L 7 N Z B g R O A w 6 y u Y Q h x i 7 9 k a U N 2 j A v r z 8 W t Z 5 L m G L 5 z 3 d H N y h o h i i b T l M w E h H q 4 h / 2 c a b W 4 z 1 3 6 H D 7 C Z H P W k l a S N + h w c D r N D 4 e o n F t d Z J X A y B 6 m 3 4 5 O c x g b / l l y C E b n G x e 8 J R O 5 X 1 H K q k 8 j v t + c y t f U v N 2 6 0 n c g r 3 V 4 V X 2 v P H p i R x h I q T 7 8 w Z N r V e q J 2 A q A M Q q + v j 3 0 T b E 9 Y C J y W k 6 P K K N r 0 K j X i n M y v h x z k + n + 6 V 6 t b x l s G 2 0 z W p f 4 4 s Q n O 4 t C L U U X j r 0 F c H j D 4 n l n i J g r 3 C r f / n V E g U 6 s H i D n 5 + 2 x k O 9 h J B 0 K x l H 0 r j N N C p v M 5 F i G F E O x t E Y S G 5 x D A x k M 5 X G T M V i Q b r N d 0 N 0 + 0 e e e w d G 7 g I n + 6 r V E 4 T 4 c F 0 I w p u e r D + W J 5 9 3 r q E W w L 5 Z Z 3 k d z C J b A Z v u v I j 8 a I 9 F m 2 k f V z b R D b Z R d s N M w I 8 L f p p m i Y X w p d W U Q c v M W P v F T A D U P w X U W 6 B F X j v 4 C p p R g k n 0 P + w r x r L 3 + a O i X O 7 z y y u X c y o z J R L O U 8 n u h 6 r F U J 7 F + / c u 9 w U R b U J M 4 I u H Q R G q B K k 7 N D J K q a Q T M e A F L M a s o B b A v j h Y b b D r 6 O / v p s u X 7 Q W f x b B x C U R v b G u h O x M r J s 2 z m v f t Z J A + v x / i C j 9 4 L f 6 R T m 5 Z 7 S V D S 9 N F m m a G R Y f x 2 c 0 G e 7 F f A j i E L x l E J Y c p K h N / 2 H m H U Z y k 9 u 1 j F c y l d e y K r Z 6 X O X u r w 6 v s x S H H L b c b 2 Z w l J n T B Y 3 i N a Y L Y 9 k K t h s W N T D Z L J 0 8 e F R V o v l F p P K k h G k 9 W T U q k i 3 Q f S 3 8 e Y L R F s 5 T o l s 9 g D G M S z q L o M O 5 8 / W C 9 5 7 1 C E T o L o C o m E o X i m E z i z 9 6 K / a r k k l R 2 Y q 7 i L Y 4 V w V C S k E T i n 2 i U q A 4 K P j 1 Z 3 S H b 2 e x I A j g Y c r n K z l k R F G t H X S h g R Q + v V T 3 c m F / L U T g U o q a m K M 1 M V 4 b + A O 0 x y a w r K d g 9 + + d A e F a 4 O h W l l m n Y 0 P K + f Y g j t O E e g / b S A c R e w R z I V j K D + L P z k j G 0 f e 2 Y l E h 6 X k / O e b u 2 o Y C D w H N 8 7 z X x x c M A l b S Z g 4 J s 8 8 B w B F a X 4 b N 2 J B f m + w M w 0 B B p M y E X s q 6 F U E n O 8 Q A J G M 8 3 i 0 p 0 A 4 s B r C Q b c P s d F K R L o p M Z A C 3 k c x n 6 Z i J A I 8 F q 1 d d t W y F O 8 c B B E b h i C P e f O u 6 R + M P Z t 9 W 5 S k a r Z C C n z J Z Q M N 4 V U + m M p f J 6 m Y M X z 1 G X + Y U r u F 8 y 1 M D P Z y o d B 1 j p D 2 j v l O t D K b R 3 O P u z i 9 v U 3 C p X V K + F s D 2 D K o Z 6 R I d C d O 3 H y u E h Q L e 9 r O f L g j / x M z 1 e b K K M J R u L e 8 t N w o m C K a m H t h 2 m w l t n + q l A W 5 0 w r + c O E H g 5 K w l e 3 L R I I H p 9 X 6 Z K J p H n 6 P v V e c l A 0 h t o l w k z g i U U 6 A w V V c F U n k x U i R f N U l i X 9 8 a U 5 C R 9 O L w O x P l t J v M s L d j Q t i W P d w M h M d D j j I S t h W h M d q p m / U U h 5 S a m p c T T g T n w X j b 4 u X 0 K P p T P d n 6 g Q O 8 f y d O T z e 9 p K e R I W i Y / M W W a D q w T d a B g 3 w 6 I n D 9 c z G G n s p S S z I A n q z i u G E Y x S 7 l M 3 9 p 5 M B W Y i f c j I T 8 Z M W P W Z i R 5 I 4 C 7 i j x p s A G m e 9 a A C x k T P 3 5 8 I l d T 3 w 9 H g o S F o A v a v B M 7 Y R O r P 9 f A 7 P S M 2 G J Y R M h e N f s X 7 4 7 Q 9 N S s W O l P 4 f z g y + c h g 0 d y o 8 2 k d G G D 1 s Y m a f Z J i r r y Z y n r G u r i B h q 2 g w R + N Y L Y k V F 5 z + R i I v 6 o 2 K 9 M O h P Z + 0 I 6 O f v o j H z n 3 V M k g 2 N F n d R W + 3 D s o O I G 2 y u Y F 2 + k 0 5 u h v n g Q o P m 1 b e r o 6 i z 3 M + 2 E 9 G b l c p 5 p T N a C + m I M D A 1 y R T I R r T n M i a E R 4 U h A L L v z 5 / / 4 k i Y n p y v m E 3 y Z c D X B d m X J R 1 v d 8 1 R o v 0 P R j v o S W 8 c L t a c 0 g t f z 3 s n N I L K M P 1 x l 9 r X c n c F q X 1 P 5 + I P V P U R M M r O Y R r F C 4 L g Z q x Y a O O W 5 Q A 3 h u G S v C u j G x L r s T A 1 H q g n k O 2 3 5 0 c W 5 D H V 2 O 4 t A o y 8 r i r n 5 I I y s E l m z R H O z M 9 S 0 V m m 0 d X X J 7 3 z y 6 Y c 0 M j J E t 2 / d p e y 2 M 0 H l y w K m E / r q c S c V C 6 z 6 W b B B a 7 9 g T D o D 6 A I M 9 P A i a E I Q N / + B q J E q / u w y d x L f q U o 6 g 8 i 8 C s k T a h 0 Y q c x E d j l v c a 4 p p l V g h s K m O b i I 2 9 q R k b z L X 0 D t 1 U C B H x a q n R f Q 0 X t r z p v Z 3 h m V 6 t l W L k c 9 / W H h 6 V t f k 1 I K n j y E l g C Y o c j E + m R 9 g 5 Q f z F D R x S 9 r 9 n d g Y / S N n q N Q J C 7 2 X 0 Y s b h x i V a 6 d / j b u L d H h W l f d F W B C B U R w g B a x O u P z g i B + w T j i U / 4 J Q p d M 4 Z Q q B l D H Z H I Y Q 0 v M N F D r n T K H e c r J Z i z 8 B r Y f f 3 x B c E P Z e k Z G s Y f O O 4 1 I q o O A b x 4 H 6 S 9 2 S J I X F h N O h P b S Q q V n L p H J U d x 2 o 6 + v r Z Z d 7 I A a y J d Y T 8 h h 8 k w s E Q S q 2 v y y v C j n a 2 h v l w t V T 6 7 6 6 d Z M 7 f t 4 G b C x 3 U 1 z 6 8 c o l W 2 x S y p h G n m x T l Q t Z B o z V / c B Y C a 1 0 R l A M p O + X 6 W 2 V R x 3 n V t R 7 p w v g 2 c 5 r 6 4 F p h I t i h M z K m w o J L 8 f G R x A c b U 9 V Q s H h e E w Z 5 3 b A + X G l 4 9 l + w H G s F + F Q G v Y Y Y C 2 a A f b W 1 3 2 n o P W t l a K 2 u v c K h Q S F n X 1 O C o i s M X S U G + 1 X 0 U U r C D d n 3 + b 7 d a H d s m L A d M 0 P u W f I H o w k k x q v 5 y 0 c 5 w E C c N b w S A O 4 4 h y I Y G c 8 x T z S B W w M g X F S h F 8 K 5 z K E q o 5 J N U + w M 0 i i m k O C v P s F Z m c n x Y 2 i z R y 5 E j V M 6 L i B B D O 5 6 H p r K z I A V S 6 N 4 9 S j k t Z o W K e i 1 c c k y u 1 5 z 0 X s y g 9 Q 4 j 3 V S Z 4 m d f 3 K x M I 3 6 t c J v 6 Q + Q o m w j 6 2 X F Y u l w z k l E G l Z H X v 0 9 f k T T E c 1 u I k D C r + I n O O Y B 6 V 6 u F l 4 r P b M 2 E q 5 I q 0 s r R E 2 a w T k q Q / Z 0 n j G W B 9 d Z U 6 O + X A q d y 6 E 7 L k 6 7 W o l I D k c y R c P S n 5 n w V q L k U A Q c M K d b z w D Q H E D T o V f y p f k R Q D V O f 5 o 6 r M y X N y S y D e l / a U t q + d I 4 f 0 4 K F k E s + n U n t s g z / l D d a C N 4 N 5 l R 1 c f D n G D M D P g U W Z v a A G H W 5 t o j 5 Y D e x w R i E m L S d 6 X Q T g s p n x 4 V H n O n b 3 1 P 8 P D U F N k D + d O i y J H v Q p / l T e I / G H Z 3 L O A U P o e Z V k m c N E 2 v G y a o i 8 Z M 4 P 3 j 9 X 5 h + k i t d v + A q g M w Z E G W j O k V D 1 J F W d w w c K h Z I h Q p B i 8 b h w Q C w v L b L E W h Q t j 0 J i M 0 + r t p q n o 8 k f p / G x M X u P g e f W p J K Y C v k V A k Y O P y 2 e e j Z a m 8 j 5 X + Z 3 Z C b F B L X y t p R y q 3 N i 3 0 4 o E 8 n J y 3 n O 5 S B D k c R 1 i h R r q u y K 8 V 2 d m M N t l r G d C 9 F 6 E o Y E V 4 L P c H 7 E T g p 6 X s G r 7 K A C k 7 5 Y X D E m i x Q 4 K S L R K C X W 1 i g Y D l N M c z 4 s z M 1 S U 1 N c T L Y v w M y T y q T 5 H M d r W P i x R P 7 T k m j U Z C o v G 3 7 W m S G z q 1 q 8 z m 4 Y N N B S r B h 6 j 1 H E k 2 t m e V a l 3 Q D f 2 A 2 V V N A U a N D F T I V 8 j g z T b 5 e B 0 G W 5 T N q + z Q S q X F 8 I Q O 5 r W 0 7 O C F 2 M x L W 3 3 P i W i l g c H F u L j o z 2 0 M l T c u E 7 h Q o b C i k S z P G n f R P 8 A 7 r k e Z W k 1 M S q n 9 U z f n x + D 9 F o j C u r S K 3 t 7 Z T a q u x g 6 u 0 f K A f W W h B Y n F X M t G a v p 7 s y y I U v W b Q R X t U v u F H 5 s L R J H x 3 L 0 f V 0 U D D N T O I R Z R + y C g v 6 X C P q W Z G R I j h X p a H 2 o h i Y e L J n d / 7 x D 4 7 m c d m 9 A f R Y p k s n J Z a e i C 1 T u O u Y v u 8 + p s 5 3 l S u J Z J c 7 b n L e l s t l n j + Y m b B 4 u e Q b l T w 1 f j l 1 r 3 0 x T r r q p + D N X F 5 l B x O P 7 P W Z F J Y X F 2 j s 4 U P q 7 u m l 1 e U V y m V z t J n Y o E f 3 7 3 M d y H N K b Z X k 0 N 7 R J r a t w R R N z U 7 S 0 j 1 v m + y g A U z x 8 x O S a b 7 0 N d M X j 4 J i N Z P h 9 n v 8 1 t M U O g 4 b k 0 / k x / M f 4 X r i f z O 9 K Z h B J P 7 A n O 7 D z F g f H c + L S T k b e f N f P a 4 / 8 Y v X d R Q d I g W M I r 1 3 O E f n + 5 k 5 e b + t d 5 R P c G h V J r n / L p / n L p M M Y d t I t p T S n Q w 4 R 0 k p l S R j 2 X m U c d 5 v L z h R C a L / D 0 n s X Z z D d B y q 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 G u i d = " a 6 0 0 c 8 e e - e 6 0 b - 4 8 1 4 - a f 0 9 - c 5 a 3 e 0 1 b b 2 1 4 "   R e v = " 1 "   R e v G u i d = " c a b 4 8 d f d - 2 e 7 2 - 4 a b 9 - a 0 b d - 5 9 c 5 0 7 f 1 7 e 0 2 " 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B E 5 A 7 2 3 B - F D 1 E - 4 D A 8 - B 4 8 C - A F D 6 C 4 B 1 0 B 2 4 } "   T o u r I d = " 1 5 d 0 7 3 6 d - 5 e 8 0 - 4 1 d a - b 1 f b - 7 a b 0 1 7 e e 1 4 4 d "   X m l V e r = " 5 "   M i n X m l V e r = " 3 " > < D e s c r i p t i o n > S o m e   d e s c r i p t i o n   f o r   t h e   t o u r   g o e s   h e r e < / D e s c r i p t i o n > < I m a g e > i V B O R w 0 K G g o A A A A N S U h E U g A A A N Q A A A B 1 C A Y A A A A 2 n s 9 T A A A A A X N S R 0 I A r s 4 c 6 Q A A A A R n Q U 1 B A A C x j w v 8 Y Q U A A A A J c E h Z c w A A A m I A A A J i A W y J d J c A A F H B S U R B V H h e 7 b 1 n d x t J l j Z 4 k Q k P g t 4 7 U Z T 3 K p W v r q o u 0 9 U 9 P e 7 s l 9 0 z + w f 2 T + y X / R 3 7 b c 9 5 d / f s e / a 8 M 9 P 9 t q 2 e 7 u q q L q O S l 0 o l S y N 6 T 5 A E Q L g E 9 j 4 R G c h A I k G A F C V R m n 3 I Q E Z G J h K Z k f f G N X E j w v e b r 6 + V a B 8 R 7 7 t E 2 9 t E h U K B i s W i S K V S S S R A b T n H e T v r g n N O N d 4 8 l K f 7 i 3 7 q i R c p P X + b z p 4 7 Y x 9 5 v r g + 5 a d L w w V 7 j + i v D / 3 0 7 k i K N j N + i o V K F A 6 a R D 4 f / e W + Q Z + c L N p n E f 3 l Y Z A + P p 6 z 9 y q R y f v o y 8 c B e + / Z I V Z c o Z + c a R b 5 8 R W T R j s t y h Z 8 F P J 7 1 / s f 7 w X t n A O z u E 2 f n j E p w y 9 7 c j N O U 2 u G f e T 5 w c f 1 6 w V Z L I + p c 7 B F M g x D J L / f T 5 E I 0 d b 8 d X F 8 v 2 C I 3 9 2 n 1 D p 4 i T I Z I s u y 6 j A T 8 n b G h Z 2 Y C d j K G G T 6 S o I I X g Q z X f 5 x V R D Y S s q g v z x w C O 2 n x w s U D I a o s 9 m k S M g v X h 4 e 5 Y 2 + N X E c B P v d R I A + s p l p c d M h Q F l X F n 1 7 P 2 m X P F t E A g 6 D o x 6 B y x N + + n G e G w E P / O Q Q 7 q v y v Z R 8 f r E N M 1 X 2 B p a 4 o S t Q N L j z u 9 t v 1 K I V v V i n P S R F l 6 B R 0 G r L w C V P W t 5 r 2 r d m p b X 3 G K X T Y C a N k b S X o D + 8 n t d R q 1 z B z + 9 7 q N 2 i 1 2 3 J s L G 5 K b a 7 B e 6 v U V x j S f R 4 2 a T v J w N 0 f 8 G k t 0 9 3 0 M 9 P 5 e j C Y I E + P i G Z 4 / 6 C n 3 6 Y 5 / O W H I L M M 5 0 a X M H N L a 1 i 3 2 + U 6 C J / B / U O T K 0 7 V S 9 b T Z P y / j a 7 5 N n C 9 F d K Q T D T 2 4 c L t J W V d 1 f k 1 7 C S d O 7 v 3 u Q 6 P 3 N e P L e v J O u + P 7 x C y S S / c E Z r e z u 1 R Y s U D b B k 5 v Q 8 0 Q g t V e S F Z i Q Z C 7 Q K p m r u P m Y f f X r g n b u Z b E 8 p m 4 + z m i c 5 X z E U + A n b W g + n o 1 a 5 j r d Y 3 c N v X X 0 i W 8 e H 9 x + J r R c g E W o B B N w o D j E D H + 2 y 6 K 2 R P A 1 E p L Q B o H I q n O w t 0 N m + A h 3 t l q 0 9 c H N G E q 1 6 L J N / E s R 2 b S o g y t C i 6 + B 3 + 9 x w Y T R m 5 y T O D l h C 3 X t 7 R N 4 T i K K z y b m h N 0 7 3 2 D m i i 9 2 r d C Q 8 S a d H O 6 i p K W q X s u b A j R t U 4 A + P 5 q k j V v 9 d 7 i c a o S n k x T 7 + e a u k V D 5 f p J w V r 6 L n v a Z 9 k V D R 7 k u U 5 3 d R l k x a 0 u H e L 6 N W u Q t + v t s / 3 Q / S G 0 y M 6 f Q 2 v f n W 6 / a R a t S y B 1 C J u 0 F n k 3 O d e E u L n a v G Q 0 0 6 / f V R g L 9 n c Q N j 0 e R q p R r 1 + n B e q H 4 5 F 8 O D 4 T 4 Y T f O z 5 W m k 5 d m q f p / f q 7 y n G K t q f x u T D Q C k 0 0 7 o 6 m y j I 4 f 7 7 T 0 H 8 e Z m S m 5 J j Q H P e L S r s s F o B A G z M T r w R A 0 a 8 q J B P Y F m 8 3 l J w / s B f o 1 u H t t d g g 6 a Y 8 2 n n t 2 k t l X A u X Z 2 J + Q y K b Y 7 W K 3 g l 2 / 4 i r S R d 1 p H N 5 K s u s D A 9 4 J p V h L T f u E 4 S 6 d 0 T t p J 5 w c K d L i j S F O r J T p s 2 y g 6 3 h 3 N U 5 A Z f n 6 j s j 2 D 7 d U e L d H x / m o n w H 6 i R K a w A 7 9 5 4 D h H 3 j / C V M W A d E L 9 7 Q V N c e n o A H r j j b z V S u S t v f 0 u I H 6 t B o 1 5 0 S K S o l f Y r 6 D h p l 4 w l a T r v a a n c k r 4 Q 1 H h 0 a u w m + w E q C 1 n 5 L Y K j T E T E A z H 6 P 5 i g K a f T L D B b 1 B f S + 1 v N s H L t s + 6 f C 6 X t X M S U N G + e B Q U X j I F M P u J n g I b / d I z N r b u M P 3 S V r U y 0 N e y k 5 6 3 v / f v h W S x i R b W n O f a 5 k Y I j g n U 3 0 6 A f V g L e V A m I 8 r X i I e f / T P o k L 9 W 6 z f t o x p t q g T a B Q 3 j 1 q P N X Z 6 0 3 m i q f s u 7 g D 9 + g t W a U l k 6 l R m I U Z G 3 t 2 5 o p + y I n x 7 L C + I D I 7 1 3 c d g u 3 R 3 g x n 8 a w I O n M J s w h I r 2 0 b F c 2 U u m 0 M Y S 5 v K k t P E + O + l I g I 6 Y Z J 5 7 C / J Y P f R H t + z c s 8 X t x b j Y Q g V N s Y Q 9 0 V N f J Q 7 s I O Q D w S C l U y m R f / e w d G T A g f O 8 I G m q m r B 0 W n P T q W Q o q O i c D w 7 a R / a G P T s l 4 r 2 v 8 Q 1 I V Q 8 3 p S f 9 g e R + N W q V u w H C v f L E L 9 Q j 1 o h o q K 1 I C 5 r L W W E t v X P b g H 6 H W q j n E L D 4 Q T e 2 f b S S 9 A k b Y 6 C 1 8 g v 6 9 2 f W T T r d Z 1 F z M G O X w E H h F 8 8 B d d D i 7 9 + Y r t / X N N Q m V b C T L Y v 0 8 T F c q 7 H 6 2 g s m p + a F C t r J T I / 7 3 M r 4 6 C 8 P a 9 8 j v J 2 6 2 9 + N a K z S 6 Q E H z s + 4 c W m N F q n b d n b Y 3 U P P B L V I y 0 1 z i l 5 V E k z F 1 R 7 p f M 2 T 5 h t K v / v 2 x q 7 f V M / R i 7 S 6 w u K d Z b 8 u n Z A A 9 9 a N W u V e O N V r c a s u m 8 R + l l J D T M w t / G I U 8 P K V a o F P P J Q b u D 8 v z x 7 U s F t M 7 J 9 x K 1 o P l y c D 9 P a I J P K d 8 P n 9 o O h 8 b g r k B R P j n v L c + s 9 x g 2 A a J d E g g A F B u H v B I q t o t 2 y p s l e g z z n n E k T w z s G R c 3 2 a 7 5 l v G o 4 f d B f A w 7 k T Y D e 6 + 5 / w T k r Z N W p u 2 b k b 4 A r X 6 T o 3 V M 8 K t T t + Z b m + 9 b F o M V g D g o 0 d Y B H c a i 7 S y u q 8 O L 4 b 7 M m G 2 k h A M k l R 6 W Y O Z 7 + y v I x d M B O w z F J B A c Z y N A Q 3 p 4 8 m b O 8 Z 1 B Q F J 1 e J W m 7 y b m 4 5 d W Z a 9 5 B y 6 n n A T A l + + Y h 0 A G p 5 w 6 D m Q e y n C 7 K F v 8 U E 6 j d L 4 r t g J k B n p o L d N t y a r a 8 K L s z N U k 9 7 S K h R L a F K m 6 5 R o I 5 i X I e V k D Y n 6 A t 9 f G A m o B 4 z A Y q Z V J 8 U g A Y u H q / t E Q X w r Y E 2 i z 5 g R n 5 m q E l r s r y C d j m L f a n + l W j D 6 q m g + U b T r t v J e O 9 F 4 W b 0 U v W Q F L S s B j 7 H z j U K v Y M R L 3 0 t Z V C A W / r B V v 5 9 L o O q s l 9 A 5 2 T B R U M l r m C F 1 k h J h A 0 V m K H B N E r 1 d K u g E f s + 0 d r D 3 s C 5 2 m V E 3 S h P m t C 5 G R c G d r Y z M p l t 6 u 0 f s P e Y w U e 5 c f H v n h h R W 6 L h w E 3 Y 6 f 3 R 2 s y J h u O R 1 i X g B R C h a U o b D E 4 J f O f r i Z D Y q s 5 i N z 6 / F x Q a B + q q u 8 m i n 5 3 I i W 6 R / Q T / f P l T h 0 6 b X j Q s t S 6 i U N t F + 6 z G s a t H i L V 0 i p 5 l 9 K / o a h 6 S D v e + Q o 3 i h g E v 1 O S a K V 4 c C B W v C m 7 m / Q S i M X S M r 1 a 6 s G f W D S F x A D A Y v H k h r f 8 k y z Q O V e l Q h 0 W X h g p l + 0 r F / e H M W 7 O m U P 9 g l y m G 2 g m b m x s U D k f s P Q f v H y s J a f X J 8 S w 3 M v x D q O B G k 4 2 A L 8 t S 3 5 s M o B L / + U G A 2 m 2 H i s L Y c u X 5 0 A A i k Q h 9 M x a g h 6 t R e r B o i m 4 L 9 B k i w s Q N X P e N Y a c x u D h k 8 T W I j v f s v / N C e 9 Q K e N G s S q D t A j M V + l Y D 4 U 7 7 j M b g + / 1 3 j d t Q 4 c 6 L z F A l 4 T F z M x S S B P J 2 V o N z f O + A e o G W v F F 3 L H 6 z l h 7 d C K Y X t m i o 1 7 F X 0 O L C 5 n q N G U U B k g a t L B 7 v 2 4 m A i I A o 5 V O U y D c J z + Q 2 a 5 Q R m y e z T G Q h P h e d q D 8 5 I q M + 6 g H 1 3 G h k R 4 6 l Q y p n 8 v 3 4 W P 9 f I V + k i x 7 O b F P e 9 F a / L v V v U G d r 7 f 4 8 H b q t 9 M c f A + L e P z t d L S F R R + s p H 9 2 Z k / W E T m N 3 I 7 U T I L k a e 7 u 7 g x c d y C J Z L u w o L a H O Y U / 5 W f J a m 7 f E O Y 2 A 3 x Q u W D 9 1 H L o o / P R e j I S k o G U 1 P H 0 V I Z y l v 4 V b s g Z e D r x x A C o m m 9 2 b r Q H o z A R A m i h m m r Z j 8 d B n A 5 t o k x k L 9 g D K N 5 O p c h 9 T v i i D Z A H T l m S w 3 Z R q C X U K T O m O n A D S 6 V T D z A Q E g 0 F q a z I p z B J n s L + b b R Q f f X y u m m G a r B n 6 O T N D o 8 y E u 0 5 r f h t 8 9 9 N T + b K z S M c s P 3 9 H E 7 f y / K W 1 t G 9 X z A T A p n 0 2 8 Y D V 1 9 R p 1 Y u m Q e s W P 4 h U / R x e 2 C k 1 7 J T Y 2 o L d 5 N 2 B q + D e V 6 h R v C s k m S 9 G O o o U a 6 C y 9 X A h M F U j + O J R f V e 2 j k G X 6 1 y p n s e 6 L W p t k 2 o C n r u Z p a m 6 B W 7 s m H F k V I X q y 8 H 5 Y M q x F U O 8 c u W k 2 E i s U z R a 6 X 7 e L y T N Q V a f K + s R T A 1 V F M 4 T A A w B 1 Q 7 b b x 7 7 K + o U Q O M C D 6 y y k d T R N j u O 7 5 M T e R E t A i A S o R E U Y J w z v B q X p 0 U t G v S i Y T 0 V u Q K y c I n i l h p I D T V / 8 d 4 L o s 9 J Z y Y F P e + F e s c b A V r 0 G K t N P 7 A a s V s U 8 v V d 4 s B H x y r V l 7 z 9 c m u h F p + i 0 z f E K t c q S 0 m 8 B 7 0 V v z 0 r 3 e g A 3 O g K Y y t s c 7 U X h b S C M 8 N i 8 d X S u n + R 5 y F / N U F / 9 S g o j G + F O 8 x M U E n v z p m s d g V E B A h C g c A 4 P z n q q L h A R q u a u B 1 V c c X u z I 7 4 C + W Y P t h U f 3 4 Q p F y 2 9 j t Y X H B c 0 / 5 A g L b Y X o R K P 9 j W G B P u B r u h V e R V K n I y m s 7 a R 3 Z G X Y b y s Y 4 l x z j t Q T p 5 l e 0 S U K f g v o X 6 A D 0 e B i + c E r V i 9 d y I x p p o E 3 7 + X S L A L 7 d R 6 K E 4 q t M X a g / c + 4 g 8 Q D X A e b H I x r h y Q s D D B W S 4 N U Y U B T q v Y Q S H i m t k s p 4 k + n L E G R K w 3 f a K Y 2 3 e z z 8 + t W j n p M R N s b R 5 5 3 C B f s b q H O r 8 J E s g L 0 C K w Y 6 C 9 F J 4 y 4 5 U h 9 2 B m L 6 r U 3 5 6 j + 3 E T 0 7 k h G 2 X t x u 2 + d k Z p i W H Q X t 6 + 8 Q W D h p 4 R b + d 7 W J p X 6 Q u l 0 T c N 3 j Q p B c t q y R p H o 6 4 S o 2 k F v j 9 7 v w X 7 T x b V z r p Z T q 8 S 3 e H I N s d M G z h z Y J R 3 B O X + 7 v R s 0 1 z d 8 R Y 6 3 l q o V Y o z r f j A R F R c G / R + X 1 3 f 1 P Y X 6 I 0 E / J 7 o 3 k 6 3 Z u n F n v 8 F F p p v c l 4 m v C d 3 g 7 v j u C J 7 U N 2 D u P M i u J e 0 A j U a 6 p 6 m / l 9 s B 2 l G g c v v D F c o N W V Z Z F v b m n h B k p 6 Z v o G B j 3 f B 0 Y 5 q y 4 S N J h d 2 v C R / U S t N + t F y 8 j r i S K n b a 6 o / V f X h o J N 7 4 6 G E B e v g 0 b O a Q R w l S v 1 a p j V g G v c i u k t o x c 2 u X X X E W t q s n O N A X 0 + T w O o c 3 + 2 O 4 D D L O g w p k o 9 A 1 Q 6 N / p Z O o h u A M M Q B A 1 J v F 1 D 4 4 T k 0 q G H P d V C l l U u 2 G p g g r P 9 l V L n 0 f i c n S N 6 9 0 i B V U E / j S / v z p O w u O n c E w Y r K n R 0 d t m 5 + t D J J c H a y L N E o / T r J K Z 9 L r O Y B 7 x 4 R E 8 7 q n y R z v P M T M 7 F d a h 9 d 7 l E / R v e D d b t C s 4 y s b 1 / J C f s l F r A 7 b h D Y Q B 3 t P h O i E Q a 8 3 5 5 I Z X c E u r c q Z 6 C U H f Q Z w W J 6 l l N G u B e h 1 o L i Y z 7 R 8 Q 6 A O b 6 y h 6 r B O i N B S 7 Z S A h T J B K i w Z a s U N N + Y B t J x 0 T G k V I A H C Q Y F d 0 I U l y l s J 1 6 W G J d m z J Z L T X F y N / d A H 1 2 g P 6 M a F Q U 1 O h s 9 N s 1 h / d T a l W / k F o 0 j V 2 V r O A J u 9 Q b O 7 4 O 4 S b 3 s p 2 Q d k C d w 7 v G 1 S l Z 2 T D a / z Y W L I f w e I L f h V e P u 7 u S a i E L g 7 F B e E U Q q O H l c J v D I A e D A B 8 e d Q x z L / s P f V V 6 J 7 W S P G C u D + y x S o A e m F t 9 F b Z R X G O s F G A T H m q p H 8 H + H k u p W i q s G 7 E Q 0 Z t s O 6 H f C Q H B F w a t c g R I P S i 7 c 5 i Z F w M y E X 2 i A y Y L o l K i g a K I 6 O 9 j p o V 9 h 6 k E 9 g P 1 y E G n d 0 U 7 2 I I X d k J N G y r a J a U T x F z 5 g u J T 2 9 r l l f A q e z p A V 0 f v O g b B 6 S q O W 1 L B q K 3 1 O k O h s O i Q r g d 4 m h o F 1 C g 3 Q k G 7 F 9 c G I u Q B q H 4 A O n b d k Q Z Q c X T P G d T c e p I H B O f F m D u N s T o x E B Z q n / 6 O O n y O y u e F C X u 8 F + r 9 N k u g V W Y e N + A q h 0 T F V W u N p U I p 1 F V E 3 q O h Q U w k H D V f 8 N Z r u g K 4 z s H Y a G i k g 0 S + O 9 S 5 y j 8 9 q u / V m 6 Z l O Y 7 A 3 C g E j p X 5 x P 1 X 8 7 U p 2 0 n o j 7 g Y f k h t d 0 C d w 3 s C X i Z c 5 0 A h M U 7 f f P 0 d b S Y z F a 0 1 f h a h P j r u u B w A j Y z W f d o R v b C D F E 7 2 y E h 5 O C f Q M Q r H C q 4 + v 1 H 5 G 6 0 s m R T D A Y i 8 q A d I 4 b 1 2 g H 5 2 S n I v h p y f H t 3 Z P a 9 G H M O d j q E n 7 v k i o E Y q u O 0 7 A J 5 D M A 4 i I B B J A u Z p j d R m e g U 3 4 y o H C L Q T q M e 1 p j j Y D e r R q q L 7 M v 2 j j J O w p W r A 0 y k R 7 T 5 X 0 3 Z S 8 C 6 v c 4 d P g f / j 3 6 6 J 7 e m + E r 3 3 k 3 e o K R q k J 5 N P 6 D e / / i 2 t r q 6 J W 3 f j n C v g t F 4 n b + 4 p o i q 8 c H / R L H d + 8 u 0 K / O R o X v R r K C 9 s r f p 9 l k A 9 Q F K 9 0 Z 8 Q w + 5 1 w M M 2 7 p K g w L k B y 1 M i S 4 k n c X P K X 9 E p u 8 D q 5 9 f c m O i A e x w S G I 0 L U q 0 5 C p W k R W P q D l g + 3 F F i u 6 1 I I x 3 V 9 7 N 7 V N e / 1 z v R e Q G b v H + 0 g m d U 8 v 3 x y u 2 q b 5 v N 5 1 h C 2 W O d c C H N h l K o 9 a P P A p h + C x L q v 3 2 z Q k 1 t / e J F u L G 2 t k 4 3 r t + g 4 e E h 6 h / o p 5 h r k B u c E v q o 2 + e J G 4 j / 0 9 z e a L H V M 6 C P D F O N 3 Z 0 3 R e v f y 4 S i A 2 o d i H K 0 o 8 D S o n b L + K w B m w d S A y 5 z N 8 C E c L w A 3 9 l T k o G + o B 4 h Q H a v c L / n R 0 s G S 3 N I 5 5 J g N K i D X 2 v O j L 3 C q 6 H V y 5 C X + + j K Q C h Z k T + L F K F J e Y K G K o a K 9 5 4 j T H c H e 0 O q f J K R V A K 8 G Q f H 7 e w + A 6 2 Y M p T R r 4 P W q R 5 W V 1 f p 8 r d X a P j Q I A 0 O D V J z c / O u 4 u L c Q J T 5 4 E 7 O E A b q y 0 t l x G y w h 7 k 1 V c 4 U E B l G s A K o S 6 8 X W g s g 0 p 3 6 f 3 a L W v e 8 G 0 C C w H 5 V n b s K I P r / Y H s J / V s f a p E o G D H w k K X 3 T s D I 3 o u 2 C g 8 v L y Y 4 x e y 0 6 A g H U A + w r Z 7 w t X a a 4 6 I R y O q v r l T 1 X h y G Y g g i 5 8 R M F f C z n W d N y H I b T G E 4 0 U l w c i m v H q A z 0 k 5 o 4 J Q 9 Q z E T H B P d O z C T c l K s L C 1 S R 0 c H / f 0 / / h 2 d P X e W W l t b x b R j 9 + 8 / o N / 8 9 9 / R v R / v 0 e b W V o X H p p 7 D o h 4 z A R v r 6 3 a u E h h l r H v w f n r M a X k n p x d F 9 L n e E Y 9 o E B j u X n W q m G m / 6 h t u f h 2 T q 7 I O F 7 f s H 2 o A k F x g p q y r C u F Y Q W i S z k z A y I 5 u e f l g y y l D q I e Q 5 l e e B I T 6 n G Z p D d t J t Y t w u T 8 t M w G N 1 G W Z B 7 h a k E P K i 5 f m 8 A 6 S 7 / O r d 8 q X a + o 8 R M n t O K t H 1 f O S q w t 6 M h e O 2 9 l n A S X 6 M V 9 D r R g v t F 7 D 7 Q 5 V I g g 1 W N 0 h X w a e I 5 1 O 0 9 L S E k 1 O P B G x e + c v n G d J F q d o d G / 9 U I h h 0 6 f S a g S 4 j 0 z B o G U m Y P 3 + 8 a 6 S b O T D Y Y F Z a T G R p s J f H g Q E I e n 2 y 3 4 D r 3 k X g n N X A I N s J P F O m c a M y n F e v h J L T C t J B f / O I 3 7 3 G + J R P R 7 Y S 0 o J R x 3 z B t S + m L n A W + c 9 V D B U q P 0 s E 5 k z 3 s k t q f S t D q + y / Q L i 3 F T n X i P A 5 P W Y b x v x Y x j O s F v g m V P M a I l E g h b m F g T D D b H K 2 N P X K + w y M J t R g 9 I Q L b 0 b t z s w v m j R 2 F p E D F t A o 7 C c N M T z o p M X U g 2 M 4 + 4 X U p 6 1 Z 8 l Q j c D d i O 0 E d F B f f p Q h 0 1 e k f N F P l u k d S R 8 o r L H B 3 y 7 y v m K e S s b T 2 0 i N o q z W a d A Z S m 4 l v Y u R 3 M z 8 0 B h i 5 o w 4 B l Q w l B E / 6 z g j b G Z S C f B m H B y 3 s 8 8 A 5 1 s m K o Z + N w p I H B X g i h Y R E 6 f s B z L Z L N u Y m 6 x W r t A W q 4 3 T U z M U D o f p 9 J m T o r Z b W l s o w v s o a 8 R m + 9 / / y + / o 7 Y / + g d U b s 0 o 1 q o U 8 v 8 u v H g b o k 5 P P j 6 H Q B d E c K Y q o e B 3 1 m A o N W z q V p N Y 2 y S S I g k B n N 1 Q 5 0 I 5 R 3 G Y p p W k E T E z d 8 R I t a V M f P C 9 I n p G M o 8 P N V I L m B X 9 Y L F F L F A / M 2 u V 8 z u d X f x D s E O s + Q 8 k k C N F x R s D D h w f c i a G 8 m W x / g C g B d O Y i e i H E B L o b Z P g 7 I O p n g R R X V L 3 4 w B w z N I h J R F q L l K f 5 u T l K p d K U 5 n s r 8 D 6 M 9 m L f T y n O a m J f u 8 l q n R P z V w + o d v Q L e U W F 7 A Y Y q v H p i e y O z I / o C 7 j S W 2 I l G u 2 Q s / c + L c B Q R j H D z K S / o 5 J Y j O B E L y t R z H g Y 1 v K 8 0 Y i U E j Q v 1 D 5 W H 3 i L G e q i h h y G U m Y o f 8 s Z l k 5 e 6 p 4 j g Z 4 3 Q 3 m 5 x 3 c C g l q 9 5 l 5 4 G t S z x f Y D v / 7 V b + n 1 N y 5 S 2 t c u C P e T s 8 E K R t n K I g K B X 5 a 9 D 3 z O a h + c c 3 o f z V 5 V Q A x m r D f + C j b d b p j 3 3 / / 1 1 / T a p X M 0 N j Z J H / 7 0 g y p P o l A B H 2 y R L 9 x W 7 r u C 1 2 5 s q U Q D 7 Q Y d b i 8 I t 7 i U Z M 8 P O z O U + G S a t 7 U 3 m 6 E w 0 K Y 5 u C D O E e Y A E p x c u p q n o L K e j O N V t k / w C r 1 J r K + V h w Q o K a r D z U x q W u D d A J H i m K I M Q a h Y A 2 p h y 5 u K Y N t A Q u w E d 9 Q 7 7 t 8 L / / T P f y / c + s M d h l j E 7 M b 1 m z Q x 4 f R x x A J 4 a Q 7 + g 6 V K e j t J + U L l D c x t V P 5 e o 2 h u r u 8 A 2 K 0 k f O O t S x R v b q W P P / m I r n x / x S 5 1 A C n X 1 8 W / a + X F y i b o R k B Q s V l M 0 0 C L R V + N I S T J P v l 5 w o O m F Z 1 V H F J l I i t H Z Y v 0 p 2 s / l M I d Z 1 g V A V N J d c + R T v r F 9 K t J e J X t F 3 Y j n Y p 8 z / N z s z Q w V D l N M 5 7 j a f q e G g G i t 9 1 D I h T c D g U w O K Y q V t j m V v r u g i n G D u n A f W P I x R / / 8 L k I Z R I t I N T C / l 6 6 t z V M S 4 + / p c G z n 9 L W 6 j w / e 5 7 a e w / b 3 5 R S C q o k j G X Z o j Y O M R 8 G N w I I R k X D g i C K A S Z y / T r f j P n p 3 d H C j t d O b i W F i h 4 I S N E O N T c S q W 1 T f v E A t F e k g G F R a z w i G i p 9 + r j n j Z 2 k l I K y o a R z Q s 6 4 2 x x a l A x l x K H u y f m d 8 T K r J Z W j 9 j n w K t s f I N b L 3 U l 4 U O B l P 6 E a d k m 7 u 8 b Y s l k V V A v g t 2 f v f k G t w 6 9 R k z a 5 5 E f H s c K H v b M H L C V 9 Y u A j 3 j E i N H b T o T w / N 0 9 9 f X 0 V l T I + P k 6 j o 6 P 2 n o N M r k j h Y P V z Y d p q t 4 R / X p C 8 U / 3 b O l N J 1 7 l k K B U 5 0 R Z Z 5 k b D D D A j 4 Q T J Q F 5 S x 4 t x v M r 2 C 3 t h J s w / r s O 9 v 1 / w c o 4 8 7 W v / x h X v p g N S D n Y E D P S A V T m U H Z 3 N + O 3 B M x + J r o K J q 7 9 m O 1 L O 4 P r F D n O T 6 9 j c 9 g m J M D 0 z L + w a h e 6 m k p g U B 8 y 0 w Y S N + 2 g U y y u r V Z U C r 6 g b U O l m V 3 N i g h x E n S u M r 0 h J + a J Q m 7 Y 9 e A N J 8 A 3 y J v m + f l I q w b u n h x p B Q o m T 7 S t 7 M 1 l 1 2 X 4 A M w L t T 9 D j y w P 0 P X k N + c Y k L 1 / e Z x V Q 9 M U w g X F L i C 0 a S q z y s e Y x l A I M t f j g K + o 9 + S F 9 d C r Q 0 B y G O A N X W l j P U 2 / b 0 / f 7 J J N b F I s 1 V b T o U G E f 3 r 9 H 5 y 5 c E P s z C Y P u z 7 J G Z I S E / a S k H 5 w f i B J 5 0 f B S + w B V D q m E 2 Z y E h L K d E 1 D 7 D N j t S s W T J 1 Z u Z X W 7 4 V X 2 9 M A N v c z M B D V l L / B i p i t j e f r r A 5 N a m q C 3 + S i Y X y Q / U 9 2 J X k s M v 8 C 0 0 Z i q y 4 1 w O E q H L v y C N h Y e 0 e V x 6 b y p B 0 U 6 Y K b 1 t V X R u D 4 N M L z G T Z C h U J C O n z x J v / q 3 X w u J + + O 8 X z Q U s J U V M 0 E K H g R m k q h F 4 9 7 l K M U c f r 4 / 3 S + V c t w U 6 s 4 I l c S J Z c Z y 4 F W 2 H 9 i t m x z A R J a h 0 P O L I n c 7 F n Q g D g 5 q 0 n 4 D 1 Z 1 K Z 6 g p 5 t 2 v h l j A b L 7 E d l O h 7 B 1 F H N y d e x M 0 N z t H / 9 M / v S c L P Y B I c c w X + G D R E C N u d c x O T 5 M / Y F J P b / U S o L U w O z t L t 2 / 9 Q L / 8 + 1 / Y J d X 4 r 1 8 u U 3 t H B 4 1 2 B 2 i 0 S / 7 m I 7 Y R 1 W D G g w I v K S W L p O s c z j D d l m L R R L 4 / 3 C 2 V K t Q 9 v D 1 O L w t D 1 e v A 3 U 6 n K W L H 5 u G + 4 b p G r / 3 i / B x 1 9 / b t y g u I 1 r u t v c P e q w S u f f X B B g 0 1 p 5 h Y O r k e 2 d j e R Z 8 Y R u y q Q Y a 4 l t f L R D 8 b F o f u 6 n Y W k f Y C 5 n Y 4 P 2 C J k c D L 8 x P 0 5 b U n 1 H f i A 2 4 I Z M O D g Y X o O M V P o O + n 3 r C Q 7 e 1 t 0 W i h z j B r k R d w z t b W J i 0 t L o u A 5 F r A c P k r 9 p Q G G N L S F Z e / / b z 7 m x p B T Y Y C i / C f Y i i l + k H t 8 / 3 + h 6 J g q B f t 3 W u O l O g d b f 0 l / I b H 8 4 h W z G v d 2 k Y h n o 0 v 7 H F p y m y n x T y E J j O Z X 7 h 8 K 8 9 S c Y K 1 g I k s s b 7 u 0 w I D H Y M N S F 2 s F K g W N / v r Q z n 8 X w 1 v 0 A G 7 a u H e X 2 n o / G c U C v r F l N E I s F V A y J M + Y r g e 5 u b m u G F a p w c P H j O T x u i N N 8 5 S P B 4 X s Y 4 Y d 4 b o k K a m u H 2 2 x B O W 3 v B U y g B t e Y 8 t 4 W J 5 U p e D y V D i U + S r w H S k G E l s b U n l + + 3 t Q u k g q H s w T H P c A s O L h p Y B s W P u E b d u 4 G H 0 I e e N A h P Z n + v f H e H r s Y G 1 g H F P W L i s F l D P 9 c Y e N f I 7 O s B 8 X 4 x V h 0 G J o O J D / K I 5 / / 2 4 X 3 j q 1 p e n K R C O U 1 N c z v 2 n A 5 N b N u I W / 7 f / 9 u / 0 z / / D P 5 U l + 4 1 p v 5 j j Q c 3 S B D r y k v o I c S q T j t Z S Y j i G 1 5 w S B w V e U k q A H w a M J P h G M J R k L u N Z M c h u g Z e J 1 l 8 9 Q H + w / u p x a A l 3 A 0 g Y Y L f M B N Q j c h j U + q h c L z Q y k G + 3 g / 0 Q o B u w Z A R G o O C 4 p s F M A G r z 7 d G C G E f W 1 j V E y a X H o h z Q J / L X J V Y t I P L + 7 / / x l x U M A 4 k c 1 v q 7 1 D F F V 3 C N I z q + F p k d Z G b y B h 6 E h Y 7 c K Q P P h z L x 9 H h 4 l X Z G v e N 7 g 1 f L 2 N E l J 0 n 8 b t w Q + r k X d h s w u 5 u W f 7 f 4 / k l j L u r 9 x s 2 V P j r c L z t 0 8 / 5 O M Z 2 X F 2 B T A U 0 9 x 1 g K y o Y o G i i J K a M B O C T g y E A H r h f m l z b E N A P u I T H S C V L 9 J T X Y 8 q 9 e / W F 1 6 e w g o f J e B e O I I l W u M R d n q i R U e d / r o T 2 K 9 g N q O L g X 3 h k t i s W 8 A I w 3 U s v T N O L a x b A N H e Y O C 1 f X w 3 Z a r m x e C z 8 Z z Y s R x U 8 L t P C 7 6 Z Q + 3 m O J 4 e R G S d Y h O n u 9 g m R V m 9 X U 1 E J b q 3 K 4 A e b U w 9 g r n N / Z V K S t T G X j B u b C A n I I x P 3 3 3 3 9 D P c M n 7 S O V G J u W E l J / J 6 3 t 7 c + K X J 4 v P B 9 C F l Y f K k m G 8 p J M X t f x v P Z T A l 6 m n T A 1 O W 7 n W E V h C a N c 5 F A N E Q a 0 E / Z r D B S g P G Q 7 A R P J P F l 7 e q Y C 4 0 8 / q Z 4 A x A t q n o p Q T k Y 7 1 8 K f 7 z u N y 8 b M H b F V L n a F w T b 5 h n E u 1 L Q / 3 j X o d 7 c y l F h f p L Z D F 8 W 8 G l 4 4 O i w 9 n + 6 G Y H Z 5 9 1 7 b g w Y 3 z U u L h D 8 8 m A F F T / / 2 n x J r H g t F 6 x g e q Y 7 / A m B r 6 D F 1 M 1 N P d u z E T G K B q 6 c A V n R v F F 7 C f b c Y O j R C 2 y l n I W g 3 M A c e h p b M 2 / N o Z E K D V Q y i A F U O 4 U W Q R O g Y b h t 5 n e + x 2 l W O 2 / 7 t L a K H l / + V E i u z l E 5 u c D 3 7 q a W t h / r 6 h 8 R U Y j v N D K u r 4 P B A 9 r b v 4 L n b j 0 p 6 I d C e X w g j k S n z l + 9 X 1 z M s o N D / B D 8 6 z p G H P K W W R 9 n T A t H Y t e Z m e x q g z w j T c y k j H / d e 0 2 O z z 3 B H m T 9 L o P / q S 3 u x O D E g 0 7 W W k 4 L e z / X / f r 1 O T S 0 d 9 H d n K 5 n q q 8 d + W k u k a C C e o t e P t 4 v W G K + 8 k W q b m Z q i w e H K a H / M e 6 7 m p f f E c 3 o f T 4 t q u o G H j 5 l I 8 / K p r W j T B K N U 8 I o X 4 + w / M w G Y c 8 8 L 0 N + X F 5 3 1 i x q B m q h y N W V Q K d R V 4 T H b T 2 Z C t A R + C 0 O 7 0 V H s 9 j Z i 7 B C k h x t J z M / W I P B O 8 J L q L f y m z 0 u n B 7 e 6 o f c z J R c f 0 3 t H q 9 / n B 8 y M / 3 A p R N e / R + i Q L G u 0 2 n r 7 q 6 M p Y K N h 5 c N G 3 P E H G 6 6 6 E r u q z N k i V z H 1 u p J A 9 q Y S X m X 7 A M S k e Q E v o a t n 5 4 g A N 1 R I E K b h u j 3 n L 6 8 S + L S x a e 4 Z Z f E 7 6 H j F Y m 6 I u n B 7 v k C E Y u g E 1 5 k u 1 R M J 7 2 n G v I A G A A 6 K T L q 2 2 g c o r 5 z f 2 h D b n Z h K o c O / K J Y q 1 Y F x X X + 4 a 9 J / + d V 1 O v / a m 3 Z p 4 5 h m W x e d v a q u R Y v N z 3 6 E b W S o m Z 7 w J L Q D C N d t q l 3 3 F j l u y h t 7 q M b O e r F Q U u h 8 f 0 F I C L V K 4 N a G J L a 9 Y r d 9 Q 2 X w 7 a h 7 g l R z D 4 B s B O s 1 R v k q q I X Y / E V p I 9 6 c 2 f l e x x Z y d O G i j P i + O W 0 K 5 8 O v r u f p x o 3 b t D B 2 j c 6 9 d o n e O V t 7 X S d I 4 7 V V B N B W S s 4 h t n V b 2 9 r K t i b c 5 n + 6 F x T 2 2 3 2 P x a 0 F 6 v P + g Y B O + 7 K B 5 C Q 2 6 o h j Q 9 U w Y 5 8 f R C i K B + p 5 8 H Z C M F C i I L e Q 0 1 u X q f j Q I j P g o 5 X l J b s y d o / 9 U B c h 1 f Y i K Y d H D t P G R o I S a 2 u U Y h U T x L y 8 s C D m g Y D k X G Q t E n P Z Z Q J y Z i j 3 Y t o 6 I D V u / u 0 3 1 D 8 4 R N + O s w R f t + j J j d 9 R 0 S p Q 9 8 g F + s V H l + j C Q E H 0 U 8 G p 4 O X I g T R G Y K v f j 8 5 a p z 5 N z S M y s 1 a i q 4 u d g s g e z W U d u k M 1 6 u k l g 3 h e T m W m E m V 2 1 k 6 + f 7 + 2 X X q R A b E Y / t 0 e q y Y C t I B 4 a Y 1 i c u w x j R w 5 a u 8 x S k W a S l 2 m g d h F m k 3 d t A s R t T 1 M T R l m M n 7 / X d 2 9 w h W / n / b V s 0 K t O f 8 w b P 3 e v C M B d p q o B a / w / / z D A + o 5 h C k P U r Q 2 e Y 0 G T n 1 I X X G i M z 1 J s e T P b j E 3 M y 2 m e Y P k u j 5 R o O 2 C n 8 6 N R O t K S g c v B 2 e B R s A D g g + w x R 8 3 U H o 8 H x o s 3 7 9 d T f M 5 l Y y k t g 5 w I T u 7 z 2 i J F M U K F W 6 d H q 3 5 b l z V O l K F J W o K d N H 0 2 j U q B v L U 4 5 P R z y X D o k i 0 h e Y 2 7 1 N / s 9 N J u Z D + g b b z W 9 R M h 2 l z O U W t 7 R 1 C f T l I g N R Q 6 9 S 6 o S a + H O 4 o 0 v G u v H h / I A A k R E S v r q 6 A I u j O a j 8 l U 2 n a X B y j S F s f N b d 2 0 0 + P 5 8 X c E d O T E 6 y 2 O X N T N I L 1 Z I b a Y m G W k E S r V 0 r U 8 Y 5 P z D 3 f O D M p H H y m Q p s L H h C 8 g U B Y 3 s I z 7 m a q F 8 5 Q w G c n c + K G 9 w s b m T l q j f T R d P I q P 3 R B M B S C a P H Q g X D Y M 2 L i y d Z 3 1 B E 6 T q v Z h 2 T 4 A t T / 8 D W a O X y b G b O D N r f X y L / d R o Z h i q E T T x P C h F b M K 3 h 0 J 0 C 1 g 4 r X 1 d N r l 1 R i b n a G u n o H P V 3 1 e J e 6 B M Y y n t i P B L n c L g N W l 5 f L 4 V 5 u F O + z R D 9 l i h H C 7 T G m h c 0 S b Q T z t L F Z p K H V I O W O l u j L R 2 F o P H v E y 8 N Q + E C d y m E b j s t c 5 c t v t s x E a q v j G T J T a 4 Q 5 3 c 6 7 g Z f c C N x u a 4 v S t L B 4 j z o j R + l Q / B 0 K N z W V o 9 L z W A 1 B w 9 T W 9 5 T O r 1 P Q a K b V 1 B S L x j A z Y Z 7 M 8 w Y N t 1 1 g w m t m B v L T I N s d A 4 M D b E O A G V m 0 c 7 M M M h D J s r e c 6 q G R c 3 T g v c C j W I u Z A C y G U K v f y 9 3 Z j W U 8 0 V + l 7 q N 4 U 8 5 g 5 G t p k V t O e N 0 q j + d c G 3 4 i z k 1 s + 2 h t h m 3 R V I l a w 0 E 6 1 B 2 m z E i O Q q Y p V m Z 8 p V H j 8 Z x i Z j L + q 2 o q v b 7 3 L K s K E c 8 Y M e q F W i 2 m G x C 1 g F o A 2 Z i K U E / P S V p K 3 x f 7 Q N F 2 C B Q w x 5 Y N S C W w c 8 C I 0 / L G A K V y P X x D G W F 3 E f M N R k 1 F t p t p w H + G G d K 5 S b 3 F F 7 C J u T j J r d U t i w r X W P T z v k j 8 c 6 X H r B I s S S K e W p f j l v R E 3 B 5 g i 8 7 X q m M K d p u B S S + J J Y Q 4 z h / F e 5 a Y r 4 H 4 8 R w m c J K f K x j b 0 g I a g e r j B k s e o M k M C M / o x G q 2 o t 8 I I 3 q 7 Y j J a 5 d B 0 n n x d r Z R t K 9 J W L k 9 P V l N 0 Z 3 y D E h u b Y h 2 r V x l u H p D 7 6 t M 5 u j v d 4 x l g J b n z i 5 i d Z q l R B 2 p k L O I C C 2 s Z K o Q g o e 5 S X + y c K A e C 0 Y i Q V N G 4 D F f K J 0 r U + + Q t a l r q I + O x S R 3 B C Y p F n l A k 2 U 7 + U p i m Z 2 X / j 6 + F 2 W r n W Z f L M E Z M M i + Y F H h d E x d c w 8 Z R k 4 x u + Z x D b Z Y Y Z b y y I u d G h 6 q Q v J M U H b g + K y v 2 F R B x M b G w J Z m H z S c w Q D z L z B R l 2 4 g Z B D C O m E z Q G + R z a b H F u 7 K R Q Y T 4 e p p b z j 7 n V V v X H W 9 j 8 Z 6 8 T s j v E 3 1 n h i / C 5 0 v u T e c T 3 N h t 0 T J z s X W 7 S O Z r J j X f N y g S 9 l M 8 G C D r U Y L e P t N D b W 3 N l c y / a z z L J n v / I R h I q H 3 Y Q V 6 W 4 v + F M 1 S 9 S V n g 4 t 0 N 1 j I T l O 5 Y p V w 0 y W q c H M 2 K v h C a M S h 9 p 8 g 2 0 h g l Z v n B W y x a O P Q 9 J b v n a a b / M j M h q 4 J M s a W W P B V Z m s T a q u 0 s N x D 5 j n W n w C B Q r e Y 3 6 5 O V y c 1 / Y N Z P n Z 2 d Y p Q r 7 K n 4 6 0 3 C L g u H Q x X 2 1 b 3 x R T r S 5 y y P g 2 m X w e D F G W a C g P w t H 6 t w 7 e 3 t n G H m m H K Y 0 W c z E P r Q 2 p g B d Z i X t G f j t s h 6 y E r y p u y 8 h g q e L 8 l G L B p o p R C 3 J n F W 5 9 K H U 0 K 1 N k 7 I x g J T R l u H u o V K C s j P V x + 6 N H L 2 J H N h 7 4 U z 1 O S q 1 p p 7 A O p V N l t p 9 + h Q g w Y V z I 4 A 2 0 1 v c 8 v q u I D R 1 7 X d u 0 G B M 1 n K F 9 P U O s D n c Z P e H o Y q I 4 n N N M L i e x l r i 6 a b L l O 7 v S h u K V l J K l b R s d c Q + R 6 F 5 I O j g w k X S / / X A i Q P l s m B J F p u T l F x z i H + W t g s y R U r A A x t h 3 p c y v F L O 2 w I R i o t 8 i t k 6 d P a J M d D I V 9 8 z A b y N K t 3 b f K 5 A i x J A E i 0 0 i L / J t o v r T v M P G n S f M + P N L m e E 4 1 C f N 6 i r t I R c W y b G 4 u c l a P g a p C f N U b m m J 9 K 4 y U x X A Q D A 4 / 1 I S r d p B / m 6 j c + r w K k M 0 J k Z E N i v 2 6 5 k Z 8 v n K E a Q S G v U Y A L 7 k G G q f y y s I 2 s k s O E q 2 x L x Y K t t L g 1 R u 2 h U e H 9 W 8 t M c x q n m L 9 T n F M q F f g 7 r H Y J g 8 h H 1 j R X E N O f r 6 m y d Y c H k P j S x R U m U D b O v e B V C s k T i 0 a F h O r t a q E x 0 3 4 N a 9 7 X A N 4 9 K g k V 9 g m W 1 R R A t D f s p T h v W Q B D / Y O 9 B 4 A 5 f P 2 G Y D S l g 2 1 u y M 5 Z o 8 2 g 4 j y X 4 / H s 8 2 d T N 8 T W K h b o 9 K G 4 a B S M U Y P y k W 3 a Y L s o w o 0 F P J u + Z p a q A Y P m 2 v I 0 a / F 1 + A l P 2 u F E R 7 v 5 O o n K O t o b a t f D w Q H u 0 W Y q m e M P m U Q Z f x y Y I f A 7 Y a e l Y 3 Q H Q c 5 K U t w c Y l s k y k Q n G e 2 r R w Y d a h / g Z 7 W o 1 R h h w o w L V 3 p 7 e I i G W S J 1 R A 6 z t A q J M p O Z Z T j + J n X 4 z p E 5 x N f 1 a G 4 W 5 h f Z a O N D n S w l Y n y O B 6 + 7 y S u V 4 d b f F k i W n Q k X N + j O H B N r u z c x Y n 4 K M N / 9 6 X S F B 0 3 Y c 8 w Q t 2 d M K q 3 K c k g f 6 4 Y k c B 8 / e s 5 e N 6 q U L 1 F H e x u V 1 v k 8 l m j m x U p t Y C D 2 G v 0 4 5 6 N D b a / Z J R L z 6 d u U 8 N 0 V + e 0 V V p 8 j a Z Z M R R r q C d E Q m 6 V Y S f I u 3 / v q Z p 6 O d N W X t K 8 U J O f Y C Z 9 y q 3 I N S C j 1 h W e H K X 5 B 9 a A 8 e W 4 g H E e 5 h g v F P G 1 l l / m Z i x Q O N N H n 9 0 z 6 4 F h R d N x m W d U L s Y 0 y n b z G Z / p Y i l 2 m p e 0 H w m 0 O 9 S 9 s t t B S W u 5 H Y 6 E y 4 b v R 0 8 t N M l C y G U H T d t B f U 0 q U a H z B q V Y h x S a 4 5 W f V 0 f q R 2 / a r W N G D 1 b d w j E Y n W f X T q l d f z U N N 9 n J y K E q P p r R 4 P v t n z 2 M O v a z 8 w m Z k U z g M g E d Q 6 2 A P M n x s Z y 0 n c l S c r H 6 W A q u u c y v b d G j b a R G 4 T b F R o q A Z 4 z r 6 l j Z j M x T y x 8 g 4 Y t D 0 U p r u z s j R v Q U m r F T B u 6 P 5 l Q V X N 2 o c r A O + U m q f w 2 M H w I Y C p h s Y 5 Q r V w y 1 N w U y Y 8 r c c v O q z q I D V w l f O 0 5 2 Z k 9 Q a z t L 0 c k b 0 R f m 4 f C 5 5 l 6 8 B 5 p M 1 k C n I u c J z x R T 1 R E 8 x 0 8 n 4 w d I j V v x q j N b b q V P W g M r V 6 q P R X k n A x T u W k G K x U 1 J t M k 8 b F H z P T 7 3 x E n U v M i d e L F a 4 q F X 3 Q b 6 Y E V I l / 5 A Z k F X C l p Z W + n 6 M m Z W Z s g i G Y c K 3 7 l p k H J f P 3 c r H g f X 1 T T r W Y 1 A k w P v 8 i A v L C f L N 8 n m s x g G T 8 1 s 0 P p s Q B D C X u s V S c 5 v C h 7 l e Z 2 S 9 w l M 4 m 7 o u 8 j F / F w 0 1 v c U q j P S g Y r K V o e Y o m 2 B h 6 o 9 n a H G T f 5 s v d E t z h L z S Q K W p d y W q S 9 a Z l E u C x c T + g W C o S w 2 u o Y u J F A H 0 2 F 9 + m O b n 0 K i R s Z J 5 x H b K M X q z L 0 3 v D y b o X F e G m o 0 U b a y u C i O 6 J 3 C U I t R D X e F j Q r 1 T i D L x o D q g 9 g 3 H 3 y L z e G W 1 y K r a A 6 A S a r C Y K S A t S p m S s H e w d K g X N r c j w q k Q 4 P t 4 V P B T W 5 N B Z 3 p 8 4 r s G M 0 y J a d k 8 Y z c i j J k Z O U d E a 2 t c 2 I c C W a L u b A v 1 X 2 o p 2 3 o j f X G K t D 6 h 4 u 0 C d e b P U X 9 n s 4 h p n A n K a 0 F l N i h A 6 a 0 8 r e c m K X s z R b 2 l U 1 R a L k F j p G K m K C T j 9 E a Y h t u K d G 8 x Q A t J H H n 1 I d g G T G U T g 2 j b 7 X 1 H U p U l F I 7 W w A 6 H 9 g u 3 Z j S 9 a Q e o h c G s 1 A K 9 c T T K t p W z 8 L F Q n Q o h a j U r V U N 4 4 p C C p m x J 4 7 4 O S q 1 Z 1 E k n q N 0 3 S i G j m T r C h 0 X j A y / f 7 O a d c t / M 2 p p k 4 E q 2 a B x K M g B Y g t 8 8 w q r f C N t e Y X l F J e 0 w f u v P D / 3 0 1 Z g c w 9 U R c y r 9 y E y O 7 5 0 f L Z s i 8 6 w k f J i N 1 h V L 2 E 2 5 + T w N D s p I 8 + K T E k X n e q m 0 X a L C j Q K r f F z 2 I 0 u 2 V X G Y r F s W L S T a y L z g p 2 h 7 m J l J 1 v t Q N z P 5 F j P 5 e J T a z c M 0 t H y G O o J H a P n Y A 8 o 3 + a j A d t 5 C y q B 7 C d k I N X M 7 0 N d S 3 D G y f W 9 4 D s T 2 1 I C 6 h / t U U k n e s 8 p X N s U v C F i 6 B D O H a n 2 a N Z G E l O I H q t L I i i z l E J Z Q A + g r A o L R K H X 1 s B 0 U C n B b H K X e 2 G l u 1 b + n F T a + U V E D z e f I 1 y 8 J v r 3 d 6 Q P a L V L a 3 A v w g g U w j L c G L P 7 d 9 0 Y L 9 M E R j H C V z 5 D / V r r n Z 4 5 / L 7 Y t H X G 6 P u k Q n P m m K e y m U n u R r k 2 Z t L V N N O 7 P 0 H q 8 k 3 w R Z o I T z F A s 1 Y z T f N 4 5 / m 3 + 6 u z o N X p t w B m T p Y d s b W z k y D x m 0 E Z + g d a O j F M i P 0 U t 5 l s i c B Z h T b 3 M Q G c O y 8 b K M F g N j Z R o 1 h 7 A + Z 8 D X I H y X + Q d q Y R d J y 9 r B I U H A H 9 q Y O W F p n i z 5 z g d 0 2 / S Y M t 5 M j 0 C V 5 f y 4 + W A 1 r I N l M 1 R s r R I R f j G G e 0 d L T S V u C X y s H c U E M 2 w v L w i H B + o x K W U E 8 6 0 E 2 I h p 1 I H W n e u 4 N m E U Z 4 s 0 r 9 c p K X V B c q / m c J r k 4 U 2 X o s T / T C 2 S p M b t 2 g + 9 Q P N J q + T w f b j 6 8 M W x d n U O T Y Y p a N 9 U o 0 M Y 1 F e D V Y C z F P Z 4 G B s 0 5 K 9 b l O 0 s 0 T z y R 9 E P Q 1 G 3 6 S l 9 b c F 0 + i w f p D f P 9 I p w 5 g + O F J 7 q M g r B X 7 v k m f w I f O i W L w f f M o t k u 9 f r 7 C C j Z N w B o r U 2 Q r a s e c B k P J n e 1 g 0 Y H 7 x L u U j a R G 7 1 l E 6 Z p d W I x / I U D z U S Z l k k p b p n u j c z V k p C l t t F I n K + b h h 4 y i 1 r C b Y f k N d Y R J O d N j G m 5 p 2 X L S g E R T H 2 E Y 6 Y v D 9 b L O a F 2 G 7 L 8 l 1 D 4 9 b l M v S F A 7 E q c C q m e E v U u F B j i Y 6 t + j E o O 1 1 1 F C w s u Q 3 Q x U T s y x N P 2 L V L U X 5 4 j Y N x F 6 n 5 f R D 6 m u S w 1 o Q H L y a e k R d s 2 c o f M Z R o x X Q D x a c s s S 9 A a n t H G 2 m 5 6 i 3 / d A z m J O 8 T r 2 / A O A 9 y 7 n L u f k t D 9 l Q W 2 5 o 7 S 3 K R A 0 9 T 4 a p B 9 y L r i 5 5 A Y P t 3 M h H k 2 Q W T G p 9 f M g u q U Q o F m M p F h D M B C C u r 1 i y a C u z S C 2 B Q V q y Z L 8 L 4 M V M 2 V x W x M V t b j r S E X 1 g U a i Q n Z 0 V z J T K V Q 5 b T y W 3 K J P a E t I O A / v A h O u J h O h H g p t d v Q B F s J n C l n C Q 4 P p Q v d a 3 5 2 j T d p G b r N q t 3 E 1 R 4 E K E o q F m W r 9 V o t V 0 Z b y j s S K 5 C M y E R Q T u L W R o u 3 W F + m M X a Z C Z y W 8 E K V e C R 7 N E 6 e w a F T b y 1 B M / V 2 Y m j E X b 3 s 7 Q 6 t o a p b m x M F n F Q 3 Q G Z v o B w n 4 f d b W N M H P 6 u D 7 t m 3 + l g X d k C x Z 8 2 B m 7 p L x F z t Z / D h a + 3 m G J T M A z F I n t p / h y D 6 2 M P h L M E v Z z 4 q 0 5 F S L f h n S 5 r 2 w / E q e u p O R w h G Z j Q A T C b u T m x L 5 A D e E Y C o b Y p m q j 5 m a W Y p p 3 s U q i M 2 J B J 2 R o i p l G u c M R u z e x 0 S y Y 7 + 4 a 2 z o d P u F m n 9 x Y F J O r P E n c E N J p f X u W D J + f t v J r I p I 8 F m r l 5 5 E h V v i 9 w h C Y m W i o K 0 x j r W u i k 1 o B D O q D J 5 D P W 9 r y 0 V s Y X u G / T e j G y 2 S 3 K Z 9 j 6 c Y M g 6 4 E q H D L u Q e U 9 1 t C I o r v p 0 t i Y C c W m e 5 o a x M N h o F I F a a U 0 j 3 5 r G b A T 1 m W W j A L e 1 u d 0 d D 7 g + r 6 f L F g d u F b E n f F G S G t s I c C e 7 9 c z u l A M h Q w t e a 4 h a d c M 5 b G X E u l T C W / p f B G B y U G p n m v R I k s b 1 l g s F C m w O k A Z S M Z y n F L G w i E q H C 9 w B K p l 7 L p b W q N D l J n f J T a w t q a R / u s w Q w z 0 w R Z l d z I S C P p T J 9 F 1 6 c D 5 Z X f 8 1 a J 2 k J d T P R F e j D / J l 2 f i l E + e 1 6 E / m R W T Q q k e 2 l z L U u + v J Q e j 6 c K F I v 4 R E w g X m A u 3 8 U S y m C G 5 C d n w Z 2 L Y d A J H D 0 G d c V L F A k a N N r 5 F h 1 u f Z e + G m + m Y C h M 9 x b Z v m J z a P 3 Q O G W 3 L d r 2 O w 0 K H B p Q e e E p B N d u s I l V s D v L z F P q P f i E j b i V S b C E 0 6 Y d e O U A J p F b x T T l v D g m 9 8 U p o t x 2 S j j t 7 c E B B s E p F C z n D u V D V A K t b a Y F v m F 5 b C M 3 K + L 5 D P v J D D a + I a 3 a o 0 e o c D x D p Y J F P l Y r M 4 + z V L g m C R v X s K c H F 7 O y K u j D K Q B 3 A E U i v U g Z e w o v N 6 y b t l e M L x e N R c S Q E e C 1 I b l i x d T G L R p b 9 r P x b x B 8 J T 8 / V a A 3 R 7 L U 0 2 p Q S 0 s z D Q z 0 U 3 9 / H 3 V 3 d V K T v Q 7 U Z l e Q W l h K w n k A l f B 4 T 0 n M f Y d Y 3 i 2 u g q l H 8 t 6 n 1 v j p + e f R A a z w I d t W p d s W H V r I 0 / 3 F r y g 2 3 0 s j H Z c o Z M g G q n C L z + W v X 5 4 J k B W S a r U / 7 m P p b N I y Z m / W 2 j U s 5 v b d R B f N J i o b t 1 c P k n H K d M c b k b P 3 R b l 9 H H / S K a E O a N s y x I n P H 1 3 F x 3 R 0 W K o c d a f x 4 h Z 1 j a Y p W Z A d n G o O i c X S D 4 J R a s E S 8 X u 2 e 4 2 B Y R v Z l T S F W q P k a + F H H y t R K p + m p m N M z F w J G D q B + v F p l C X G M b F 0 8 S P 8 m + m R b V b R / w N g z d X N H K t c P p P t H f k 7 E 6 s G D T R n C a v v G 6 y m L m 7 f Z W F R o E I x Q 2 G j h X q i p 8 V 5 X s C w j e V m t n d a H A + e 9 Y A b B 7 Z p Y H 9 h h q c S q 6 N w f + v E / 7 f H f r q 0 n K P o u w b N J H 4 Q Y U c t / i 5 q W R w g G m A 1 J S r r 9 + G i Q U c 3 C 2 T w 9 x F J 0 R + T 0 4 1 l k i l u k B x n R Y H 1 x 6 k 1 l v y F H G + l q r i / c B q 0 F w n B J M I J I b f C E a E 5 J d w O C Q y B N / / l f / l f / z f 7 + 9 5 4 Q c / W 1 t p M r e E c L S 0 t i 0 W Q E Z Q K 3 V 7 Y M C 6 U L I s C R p i S 1 g L r 9 j G 2 B 3 w U Y J 2 v y d d N s 9 n r I g J 9 P f u E C R x z V / h o P n W b g g + a K d O + S S H T C b x F m F C A J Q A i u X 1 B T j 2 s r v W x J A h z 3 n Z U y G B c p 1 L y K 3 k K Y u 1 b F D E R M + 8 4 G G e V q 2 i S f 4 M Z c b 1 I i Y U S d f v Y p t o y y G T b q b B d I P 8 4 E y S r Z p a R p 3 w p T U Z x W K y Z O + q x T O e 1 2 U U 6 P t Q q o 8 Z x T / x b d 7 M B 6 r X 9 M L 4 O l n S d f C M Q L n w M z g 2 D G b 0 t X K K m U c Q v f s u q J 2 y 4 L c r 6 t q i t b 5 B K S 3 w u V 2 l m P k u Z 4 j a 1 j U h m j Q d 7 q c C N A Z Z U 9 S c D Z M b x Y P K 5 M c r 5 4 f I W b W 7 H m L k 0 z t 1 X O H X 8 Y g A x w k n 8 g 6 H k v m Q y U c K 7 Y D B n C + a q L 6 H E R e z s c w T W g f 3 4 u O P N w 3 3 9 4 Q + f 0 9 / 9 3 c / t E g e 5 T J q l m J + S p Q X h Y O j x n b G P S C m l A G k 1 n b w i v H u 6 5 J r f u k d 9 8 V P 2 X g P Q n B K 7 A Z x k G O y o + n c y + R I z d I m W s j / Q 3 P J r d N H K k 6 l F V + g o b b A k Y V U Q g w E N L T S q 5 j z q G C / I v L G c 9 F E X q 8 9 P s t / K c g b q c m l 1 k N 4 6 b H f y Q i v k a 6 B v f H U d w c V s 1 7 W 1 0 f b G F g X C L E m 5 I Q v Z o 6 K f r N + g + / N v i f y z x Q t k K H 5 + v C H U g 5 J I u o S S 0 k h t 1 S Q t k F b a J C 0 H D V h U W c f a 6 g p 9 9 t m n 9 H / / X / + 1 Y s L I z d Q a L S X H y B 8 M U G t o i I Z j b 1 I 6 z 8 Z 8 y F G L F K a 3 w E x F O u R / h w l n j R I J 6 Q L v a T o u t o 1 i J e U s N T O z 7 t z n O t t T G x v O B J 3 W Z e c + A U w o 2 R Z l x u C v I C 3 n v q O Z 7 c t i H N b R / i n K D K 9 Q 1 t V l U A J j 5 E r 0 1 d g U p Z Z T Z B 2 2 h J q Z z x f E C x + b S 3 J 9 W K J O 8 G I R J S 9 e N D P R 3 P Q 8 d U b 5 m L / S d V k q s n Q s y n k i i o s s b x 4 U h f Q y m K m 6 u r q o u 7 u b 6 y l P z Z 1 Y 4 8 k Q z P R w w R B E 9 n D h e T D T i 4 V o 7 r h u R U 4 w F x g L e a e 4 f M x O K q / s 9 h 1 Q 9 4 T n g r a 2 d m F L / c v / / D / S 7 3 / / e T l s J s T K X V d k h B 9 G q k i Y 3 S g a Z 9 u I j f Z S i I m M G X M g d k k c Y 3 J j y f Q 2 F Y J Z 8 p X 8 T H i y d j D Q T n 2 / E X T G R u y c X F N J T B T K a I v 2 U E u L o 0 I i P E g H V N Z 5 O 1 x n L f d E B O h i m M T U 8 h G 6 O d l P M X + 3 m P E W k k I B p t l 8 4 S 5 9 e O k Q + e b D w h k x l 7 n K W 7 9 Q P 4 / 0 B r h B C V A + l 6 c v H o Z o O b H A z C o X i O 4 O d N D 0 5 m 3 y F 4 P 8 3 O 9 S e 3 C U 1 e D 3 K B K I U 3 u S G R I / 0 M 2 q 4 y m D + n / k O u J X j U d B j G A g K / v V o r b t d B w R 9 H z M 7 o r 6 T w H B L C I j k 9 g T Z W A e u Y + / c o 6 z 3 F A e D I b x A m 5 Q Y W w 1 S P / x I M g v 1 E f / + I + / p D u 3 f 6 C V V T v q k 7 G 0 O U n W H Y t V k p u 0 v D 0 m t h j G 0 G I d F w x j Y p Y T G 4 g i U M i k 0 i K m z 8 d E u F c Y w q 4 i 2 m K b a G V V W x D A o 4 M a Q a X A 3 O p h G o y 9 Q c 2 B A T o z k K a 3 R + Q g Q b i t Z z e d B 9 / K L 9 D W u p Q m o W E f L W / h j T n X x Q j j / t Y i L V k 3 6 e O T W e r t 6 B c L V B 9 l G 2 w + F K b h 1 o t U K n C j k W C 7 z d d D 7 W x P 9 c b O 0 s k L R L + 9 v M K S 6 X v x G 9 + 0 x S h 1 F b o f 2 3 i I E b T X u b s z K x u F P 2 A B t n s 7 9 w / u H 1 4 8 T Q p G E V w D R p E M I / J q a x + T u 3 K L J r s 8 0 a U o x I X s r Q 6 v s u e B w x 0 W H e v G S y b 6 M z O T m g c d S 4 h C Z U J P / h a r b n 2 9 P c I t n h / P 0 U r 3 Y + p r O k 3 F C X 6 4 L h b A L D D Q L w V 1 U M f y 2 i K / t x K l / Z M U 9 X V R V 5 O c R 0 E H n l s 6 I V x w 2 V C w Y 9 D J i V N R V U k 2 5 O E o u f 7 j N B X i x + m N w 6 y O s q q H 1 h 3 u 7 J G O a m l Y 3 G b 9 O 1 I p 0 Z L M G I Z / i 6 J + K f W K 8 0 U y + i X j w 8 n S F j r E q p + c U X Z q 6 x o 9 n n 2 b P j k p x d u t c Y M u j D q / U 3 x k U S J a o P a B S l X 4 N 9 8 t 0 S / e a i X j k Z + M E 2 y j 3 b f o S j B E 7 4 w 6 Y l I s O m 3 n n x 1 e P B M B g t Y 5 i R A j 3 r r t J 8 d 2 k n a T z G O r h R 4 d V I S 1 o d 8 I f 1 H 4 0 / 0 g n p k 6 2 t t p 5 O h R u n r 9 F q V z m 7 T Q c Z / a w o c o g 3 E 9 h w 2 a K l 0 W 5 7 e w A S 7 m W b B R T M L 1 b V I 8 0 s 5 b V v 2 M 6 l A m w H O x b A + H B J w C i u + w j c e i w h v 5 f u g k / e w M + p k k Y a M R U M w 0 t z o h t p O r h n C H u 5 k J a G J p k l h 2 Q p 0 K P d n y t G t g J k B N z z w c f 7 3 M T P D y R c N p l j 6 X a f M B f x + x i d y 4 t P e E x I D F 4 o x F 1 n V O 9 y z 6 5 e F O S m 5 s C 2 Y C M E 7 r r U K O v m I G g 1 2 1 m p b 3 u f / A c + j p A A B E J W Q Q b 2 3 G E n 8 q b 6 d y O f / p 5 U g H m q H u L T h 9 R O 5 K F w Q s h R f 9 5 M P 3 K b G 6 T V v L R V a J J i l k x v l R c Q I e m b f c q s M F r m A 0 o S c p S O l 0 h l q K J 6 k n e p K m E 3 L d W R 1 7 n V v 9 + y f y e + a g / M 1 C U W 7 h c V P o z R 2 i l Y d Z G m l m S T p Q + z X 0 9 / X Z O R L h Q e j E 3 Q n W b Y s 2 C z 6 K N N 9 l u + k t K v Y w A 8 P F 3 s q / z T y b i i / T d M v 3 l D z l F 9 M r Y 8 B i a 1 s L 5 e y V 4 Q F 4 E T 8 4 V h D T s F 2 b 3 J 3 D p j b w 7 H o 6 e E D N l p n D z v O H S K K k f K y y X P 1 h v + p N e j 3 q Q X h 8 D M G u g k b v f X 2 9 d O r o a 9 T f c p o W 5 x f o i / / 4 g l q L 0 n 1 u F S z K c 1 p Y W K L P P / 8 L L S 4 u U 5 A J 0 7 L y F I 1 K 4 7 u z a Z g K v K / D v Z A a o E d R 6 M C E K 3 / l V h 1 4 6 1 C B r k + Z L B X k u V g h A 9 N e t L P a B 6 x v M 0 P 3 G d R 5 P E S J x 1 A r R X E Z k 2 z / K S y u e 8 Q t M h a 3 Z F y i Q u E b e e / o m 8 K k L m 1 h u M R 9 t J R t o y x L I 3 m Q K H K t Q z g o 3 E M z g i z p B A F p u P P k d T u 3 W + C B 3 O l l g P 3 8 N r N g X 2 Q F s 9 h F 5 c P 2 M f n B C f 8 a Q 5 V f q v v t A i + w P n C v w H H b l l L Q l 9 x M a d O M Y b x T D z P X R 5 9 + R M 0 t z c K 9 v L K 8 L K R N D 9 t a P / v s E + r u 6 a a 1 6 S R 1 d n W K J W I g x V Z T M 2 S a b K c x 5 U 9 M T F W 4 5 h U Q e B p 9 U J B z 6 v F 9 W T + w 2 s Q J O N d v 0 U + 5 V Y f 6 h n u + W M i L v H X N o k M T e a E p b t v T F b c x M T 9 Y k l X f h A v Z y F p b w k 6 M B p 3 O a 4 v V L x W 8 W 3 z g 1 E F P 3 B m i A h V 2 4 f x t 6 f o + Y 4 p B g Y / m + 8 S 1 j s U t C l 1 y 1 E n z H V O M z i 3 Z 0 e s 6 Y C 9 C w g F q R Q + F 2 i S A I + 7 0 8 k F n E N S M 3 B c F 5 X L + 1 M q q 8 0 g H Y v W N e v i 5 P T 5 K H 3 v T E S v S 6 y w J F O a 3 M t Q X d 4 Z Q N I I r v 7 5 K b / 7 T G / Z e D f B z F + 8 X W T 2 y C Y U 5 A 3 X h 1 e 4 o Y P 6 K k J p H j 2 + x w L w D p 0 V x l i m c z T K o e J j n A d J k b t u g 3 n U + i Z k A A x s x f x 5 h S I T 9 A w 8 e P q b R o 4 M i E g S T X Z p m m v N O u I 9 w V N i z x O a K a V b T o s K x A F u o 8 G O e / K c D t M Q S O c 4 2 H S L I a 6 G 4 w f f D Q i 4 V 3 a J v J j v s U g d o d F 5 l C I c D v 1 j p h A C 9 w + k g t 8 I B Y W + V U w L B A S X R 5 6 c c E n b H r v B i 1 a 2 r F 1 u Z 3 9 j D O Y 5 1 W W I 5 F W A t L Y l I o R Y z u R u H z e 0 S S z d Z 9 v o / X K J M K i M j q z W U H n I F P W L i B 7 / y o x u n 0 K n J j I Q d r L o B B w l v q 5 I N M N M M 1 D y 4 o Z l R w G C Q q A Y z k n G U 7 T n m B 4 Q I Y S K W g f 4 S 3 W 8 P k n m C 7 R k w B h 7 D Z q b l z E P q s N r J v x G i E k t F Y 9 6 i 5 O M V S i z N C M Y E 9 D n L B T P x b S t V G M w E + I J N Z W Z a T V W + y 4 V N R K r 7 K G W k i f j 0 m 3 M d 5 W f V 0 6 s M y U D 2 t r w v C j z z + B P 7 + L P L x D 4 n 8 T Y O c l 8 U k L T 7 c w 5 3 s v p i t / x 4 h k a w t L h g 5 y S a I z 4 K 2 A O U o B 7 m 8 l n K + W y D P M s q 1 v U i + Y 4 z c S P A 1 C b M W g D x q o 5 a A Y 2 5 u p t Z q r 3 J x z g f n m E D H x 5 L 7 b h K 2 X y R T j W x a O D 8 k 6 Q T H g R 0 h Y + T b 6 h F M B 5 m P w s O G 9 R 8 t I d a u w c r 5 j G X V C A T H s 0 c Z d G n l W V K 0 X K + N V y i 4 g J n 7 P 3 e e J G i f G + + Q J P o a s B q G / + p I A g J 9 e G k W o y j 8 m I r E k s s 7 N v H k T R q O N i Y s O d A h + s Z Q K w f o r n r o a f X 8 Z I p q M g G o L m 1 h T I Z u 7 k P M T F e s q u E T y l e c V R K L 2 C i G N V R q y O X y 1 N Q q X y M 0 m H H h l n P Y M y W g z 9 e f k x G 3 E f Z K T l / 4 E z q a p n Z v v j 2 N n X E D Z r m M m O Y H 5 y L R Q c 1 b 0 U 8 H 3 7 C + R k B 6 0 f m P D 4 1 k 3 Z C o I J 5 R M B K 4 J 4 N 2 1 m i o w l q p s d I 5 V c Z k m n U 1 m E K U a l 2 H n 9 6 X p 0 j z r O T X t Y w Q 7 3 o q h 5 f k U R 5 p k 8 S O c Z I X Z v S D G f U Q 4 P A F M c 6 W l p b x S L N F e B T j D c d E V X E V M e V T s C a w I Q u + Z s O o / l Z R S y t y B t M F h Z p K 7 t E c 2 y z 3 F 9 6 S M N H Q 2 L G 2 E T r D K 2 n Z q n b 7 y z B 8 9 F 7 5 w j j u v q j 5 + 0 S C T H h J f 9 V j D R m w E Y z T 9 v M y y 8 X D Q e G 3 p t q Y h o F 1 y 6 c G R h W 8 q j F Y f x X H Y I h Z E b S D m / l x m Y O + 5 j a V 3 n 3 V k 8 o k z a U D Z X X i h x 4 l T 0 H Y I 4 6 t K q H f H f K 8 X v o K M U D J 3 Q 7 S r s / T I S 5 W y z b s / / U g o G p j m 3 + t e 5 U S y X g 5 r Q 8 I R I K U + C i i 2 r t J W U C x b c o H u q m 3 m a L / P 4 g X e g b p q K V J 3 + + g 7 / X T L 4 x Z g w 2 e m 9 M S 2 a G 1 D I N r e F g T J W + o 9 m t G 9 Q S 7 L d L i F L 3 0 5 T v z N P M x k 1 a W J 6 l R D J F q 6 u r Z A R C w t u 5 l K y 8 H 4 y j 0 n G 4 o 0 j d U W 8 X / a s L Z g T 8 a Q w h y u x 9 V S b y / F f O K w e G l l f f k 7 V c x U F e B L l 7 I t 0 P w I j + 5 E S O s v E z 5 X 6 h 7 S 0 n X u 6 P P 1 b 3 F S n H R S 2 U P A I g E k m n Y 1 P H d k a u m 6 R D z H N n Q 1 v k g y 4 O I U D V T 9 b d a o b D J P 4 b D 1 c o 6 5 N 2 E u a M G G 6 W M x Y h 4 L W j o 4 2 w k E H g T J C M P B Y 4 s G j W N f R f Y b D p d b b / K q V J + L i c 0 L M / e 4 G a k m 3 U n e 8 W k 8 e g z g J r f m p 7 l C U x U M 5 + H D h B s P o h I t 3 j N m O a g d 1 5 S V 9 2 g A 8 E U 3 g w E Z I q F 3 k t u f c d B k P o E f M J W M U z Z u 2 A A K s 9 K F U P + P C s 0 0 + z F 2 C Q b o 4 b 6 G 2 N h y 6 c O 0 a f f / V r W r N n E J r e v E a / / c 3 n t L m + T l 9 f f U R / + / q K q D A 3 s A y V d c s p / + h 4 g c y z D i P c X 3 A I P 8 U M Z P h M m t 9 8 I P b z R S Z y f h F u Y P K U h c 1 5 a p 1 n t W 2 Z E + 8 X b S Y t b r F a V w x S + + R h K s 5 Z Y t g + G h 2 T G e z e r E l w T l 7 O t d B a m 1 9 4 7 w B E i a y d e E g z 6 S s i e l 0 B y 4 H 6 x k 1 q D x 2 i T C 5 F z f Y S O 6 8 + J F N U J J 2 p 3 I y k H 1 P M o 5 X x R 7 n c 9 + s b 2 Z I I 8 L M P i h N w e X u r w 6 v s e U H 1 R S m 4 5 4 N r Z r v l n X M W P W F b 4 B C r L 8 t L b I j z / X b 1 9 N h n V A L P g k Y E k Q / x s P N c V 6 7 e p s 4 R l o j Z H B 3 v e 8 e Z G J P x / / z q K / r n X 7 5 P 0 U o N T K C I y f 3 j P g p i 1 i G M m q 2 B u Q 2 T + l u k u m V N W O R D A O x J / g 3 9 K 7 g d e x + x e w g 3 + s O P k h M 6 Y i l a W r P I Z P W w E b R H 8 / T a c I Y v Z 9 B G J k V X J r u p l V X m t 0 e q H S 4 3 Z 0 w y N 0 s 0 p 0 0 L 8 K p B 0 r B N 6 6 q f C X m 1 F X 1 M n P f o g 3 I C Y X E u 7 z P N l f u h 7 L y g l g o 7 y t 5 6 Y a d j z x p g I L U o N f D O 4 U o P Q U 8 f E z W 3 6 G A m o L 2 j Q z B T v u B t F 6 j 5 v n V m A t 5 8 4 z x l F y M 0 1 H q h g p m A f / n n 9 + m v f / 7 K 3 q u E 0 e q j w B R X M o a n A 7 z B l F x i y y q m W J a U E c 4 W K Y 3 F 7 Z m n c o M p W h z I 0 W J q Q Q z P / 3 Y c w 1 P 4 f K 2 i w U x Y f f 0 n R 3 J i 7 N V I R 4 j e O s b 6 Y 4 N Y S w f I V w r R n + 7 H B D M B i W 1 D h E O J m 2 N g I h d 0 V J 7 t t + j c q W o p / K p A M J N g H j u p P 7 2 M E 3 8 4 5 R 7 H x Z 9 g Q C S n n L m N f P / 9 Z k 5 I K C W l y j + s b X V 4 l T 1 P v M u M B C Y A 0 X 3 u s p 9 + f j o n I x B c q 1 7 U A p j K 5 w o K y O d y F P C I 4 Q P Q x Z n N 5 S l k L 7 N Z B g R O A w 6 y u Y Q h x i 7 9 k a U N 2 j A v r z 8 W t Z 5 L m G L 5 z 3 d H N y h o h i i b T l M w E h H q 4 h / 2 c a b W 4 z 1 3 6 H D 7 C Z H P W k l a S N + h w c D r N D 4 e o n F t d Z J X A y B 6 m 3 4 5 O c x g b / l l y C E b n G x e 8 J R O 5 X 1 H K q k 8 j v t + c y t f U v N 2 6 0 n c g r 3 V 4 V X 2 v P H p i R x h I q T 7 8 w Z N r V e q J 2 A q A M Q q + v j 3 0 T b E 9 Y C J y W k 6 P K K N r 0 K j X i n M y v h x z k + n + 6 V 6 t b x l s G 2 0 z W p f 4 4 s Q n O 4 t C L U U X j r 0 F c H j D 4 n l n i J g r 3 C r f / n V E g U 6 s H i D n 5 + 2 x k O 9 h J B 0 K x l H 0 r j N N C p v M 5 F i G F E O x t E Y S G 5 x D A x k M 5 X G T M V i Q b r N d 0 N 0 + 0 e e e w d G 7 g I n + 6 r V E 4 T 4 c F 0 I w p u e r D + W J 5 9 3 r q E W w L 5 Z Z 3 k d z C J b A Z v u v I j 8 a I 9 F m 2 k f V z b R D b Z R d s N M w I 8 L f p p m i Y X w p d W U Q c v M W P v F T A D U P w X U W 6 B F X j v 4 C p p R g k n 0 P + w r x r L 3 + a O i X O 7 z y y u X c y o z J R L O U 8 n u h 6 r F U J 7 F + / c u 9 w U R b U J M 4 I u H Q R G q B K k 7 N D J K q a Q T M e A F L M a s o B b A v j h Y b b D r 6 O / v p s u X 7 Q W f x b B x C U R v b G u h O x M r J s 2 z m v f t Z J A + v x / i C j 9 4 L f 6 R T m 5 Z 7 S V D S 9 N F m m a G R Y f x 2 c 0 G e 7 F f A j i E L x l E J Y c p K h N / 2 H m H U Z y k 9 u 1 j F c y l d e y K r Z 6 X O X u r w 6 v s x S H H L b c b 2 Z w l J n T B Y 3 i N a Y L Y 9 k K t h s W N T D Z L J 0 8 e F R V o v l F p P K k h G k 9 W T U q k i 3 Q f S 3 8 e Y L R F s 5 T o l s 9 g D G M S z q L o M O 5 8 / W C 9 5 7 1 C E T o L o C o m E o X i m E z i z 9 6 K / a r k k l R 2 Y q 7 i L Y 4 V w V C S k E T i n 2 i U q A 4 K P j 1 Z 3 S H b 2 e x I A j g Y c r n K z l k R F G t H X S h g R Q + v V T 3 c m F / L U T g U o q a m K M 1 M V 4 b + A O 0 x y a w r K d g 9 + + d A e F a 4 O h W l l m n Y 0 P K + f Y g j t O E e g / b S A c R e w R z I V j K D + L P z k j G 0 f e 2 Y l E h 6 X k / O e b u 2 o Y C D w H N 8 7 z X x x c M A l b S Z g 4 J s 8 8 B w B F a X 4 b N 2 J B f m + w M w 0 B B p M y E X s q 6 F U E n O 8 Q A J G M 8 3 i 0 p 0 A 4 s B r C Q b c P s d F K R L o p M Z A C 3 k c x n 6 Z i J A I 8 F q 1 d d t W y F O 8 c B B E b h i C P e f O u 6 R + M P Z t 9 W 5 S k a r Z C C n z J Z Q M N 4 V U + m M p f J 6 m Y M X z 1 G X + Y U r u F 8 y 1 M D P Z y o d B 1 j p D 2 j v l O t D K b R 3 O P u z i 9 v U 3 C p X V K + F s D 2 D K o Z 6 R I d C d O 3 H y u E h Q L e 9 r O f L g j / x M z 1 e b K K M J R u L e 8 t N w o m C K a m H t h 2 m w l t n + q l A W 5 0 w r + c O E H g 5 K w l e 3 L R I I H p 9 X 6 Z K J p H n 6 P v V e c l A 0 h t o l w k z g i U U 6 A w V V c F U n k x U i R f N U l i X 9 8 a U 5 C R 9 O L w O x P l t J v M s L d j Q t i W P d w M h M d D j j I S t h W h M d q p m / U U h 5 S a m p c T T g T n w X j b 4 u X 0 K P p T P d n 6 g Q O 8 f y d O T z e 9 p K e R I W i Y / M W W a D q w T d a B g 3 w 6 I n D 9 c z G G n s p S S z I A n q z i u G E Y x S 7 l M 3 9 p 5 M B W Y i f c j I T 8 Z M W P W Z i R 5 I 4 C 7 i j x p s A G m e 9 a A C x k T P 3 5 8 I l d T 3 w 9 H g o S F o A v a v B M 7 Y R O r P 9 f A 7 P S M 2 G J Y R M h e N f s X 7 4 7 Q 9 N S s W O l P 4 f z g y + c h g 0 d y o 8 2 k d G G D 1 s Y m a f Z J i r r y Z y n r G u r i B h q 2 g w R + N Y L Y k V F 5 z + R i I v 6 o 2 K 9 M O h P Z + 0 I 6 O f v o j H z n 3 V M k g 2 N F n d R W + 3 D s o O I G 2 y u Y F 2 + k 0 5 u h v n g Q o P m 1 b e r o 6 i z 3 M + 2 E 9 G b l c p 5 p T N a C + m I M D A 1 y R T I R r T n M i a E R 4 U h A L L v z 5 / / 4 k i Y n p y v m E 3 y Z c D X B d m X J R 1 v d 8 1 R o v 0 P R j v o S W 8 c L t a c 0 g t f z 3 s n N I L K M P 1 x l 9 r X c n c F q X 1 P 5 + I P V P U R M M r O Y R r F C 4 L g Z q x Y a O O W 5 Q A 3 h u G S v C u j G x L r s T A 1 H q g n k O 2 3 5 0 c W 5 D H V 2 O 4 t A o y 8 r i r n 5 I I y s E l m z R H O z M 9 S 0 V m m 0 d X X J 7 3 z y 6 Y c 0 M j J E t 2 / d p e y 2 M 0 H l y w K m E / r q c S c V C 6 z 6 W b B B a 7 9 g T D o D 6 A I M 9 P A i a E I Q N / + B q J E q / u w y d x L f q U o 6 g 8 i 8 C s k T a h 0 Y q c x E d j l v c a 4 p p l V g h s K m O b i I 2 9 q R k b z L X 0 D t 1 U C B H x a q n R f Q 0 X t r z p v Z 3 h m V 6 t l W L k c 9 / W H h 6 V t f k 1 I K n j y E l g C Y o c j E + m R 9 g 5 Q f z F D R x S 9 r 9 n d g Y / S N n q N Q J C 7 2 X 0 Y s b h x i V a 6 d / j b u L d H h W l f d F W B C B U R w g B a x O u P z g i B + w T j i U / 4 J Q p d M 4 Z Q q B l D H Z H I Y Q 0 v M N F D r n T K H e c r J Z i z 8 B r Y f f 3 x B c E P Z e k Z G s Y f O O 4 1 I q o O A b x 4 H 6 S 9 2 S J I X F h N O h P b S Q q V n L p H J U d x 2 o 6 + v r Z Z d 7 I A a y J d Y T 8 h h 8 k w s E Q S q 2 v y y v C j n a 2 h v l w t V T 6 7 6 6 d Z M 7 f t 4 G b C x 3 U 1 z 6 8 c o l W 2 x S y p h G n m x T l Q t Z B o z V / c B Y C a 1 0 R l A M p O + X 6 W 2 V R x 3 n V t R 7 p w v g 2 c 5 r 6 4 F p h I t i h M z K m w o J L 8 f G R x A c b U 9 V Q s H h e E w Z 5 3 b A + X G l 4 9 l + w H G s F + F Q G v Y Y Y C 2 a A f b W 1 3 2 n o P W t l a K 2 u v c K h Q S F n X 1 O C o i s M X S U G + 1 X 0 U U r C D d n 3 + b 7 d a H d s m L A d M 0 P u W f I H o w k k x q v 5 y 0 c 5 w E C c N b w S A O 4 4 h y I Y G c 8 x T z S B W w M g X F S h F 8 K 5 z K E q o 5 J N U + w M 0 i i m k O C v P s F Z m c n x Y 2 i z R y 5 E j V M 6 L i B B D O 5 6 H p r K z I A V S 6 N 4 9 S j k t Z o W K e i 1 c c k y u 1 5 z 0 X s y g 9 Q 4 j 3 V S Z 4 m d f 3 K x M I 3 6 t c J v 6 Q + Q o m w j 6 2 X F Y u l w z k l E G l Z H X v 0 9 f k T T E c 1 u I k D C r + I n O O Y B 6 V 6 u F l 4 r P b M 2 E q 5 I q 0 s r R E 2 a w T k q Q / Z 0 n j G W B 9 d Z U 6 O + X A q d y 6 E 7 L k 6 7 W o l I D k c y R c P S n 5 n w V q L k U A Q c M K d b z w D Q H E D T o V f y p f k R Q D V O f 5 o 6 r M y X N y S y D e l / a U t q + d I 4 f 0 4 K F k E s + n U n t s g z / l D d a C N 4 N 5 l R 1 c f D n G D M D P g U W Z v a A G H W 5 t o j 5 Y D e x w R i E m L S d 6 X Q T g s p n x 4 V H n O n b 3 1 P 8 P D U F N k D + d O i y J H v Q p / l T e I / G H Z 3 L O A U P o e Z V k m c N E 2 v G y a o i 8 Z M 4 P 3 j 9 X 5 h + k i t d v + A q g M w Z E G W j O k V D 1 J F W d w w c K h Z I h Q p B i 8 b h w Q C w v L b L E W h Q t j 0 J i M 0 + r t p q n o 8 k f p / G x M X u P g e f W p J K Y C v k V A k Y O P y 2 e e j Z a m 8 j 5 X + Z 3 Z C b F B L X y t p R y q 3 N i 3 0 4 o E 8 n J y 3 n O 5 S B D k c R 1 i h R r q u y K 8 V 2 d m M N t l r G d C 9 F 6 E o Y E V 4 L P c H 7 E T g p 6 X s G r 7 K A C k 7 5 Y X D E m i x Q 4 K S L R K C X W 1 i g Y D l N M c z 4 s z M 1 S U 1 N c T L Y v w M y T y q T 5 H M d r W P i x R P 7 T k m j U Z C o v G 3 7 W m S G z q 1 q 8 z m 4 Y N N B S r B h 6 j 1 H E k 2 t m e V a l 3 Q D f 2 A 2 V V N A U a N D F T I V 8 j g z T b 5 e B 0 G W 5 T N q + z Q S q X F 8 I Q O 5 r W 0 7 O C F 2 M x L W 3 3 P i W i l g c H F u L j o z 2 0 M l T c u E 7 h Q o b C i k S z P G n f R P 8 A 7 r k e Z W k 1 M S q n 9 U z f n x + D 9 F o j C u r S K 3 t 7 Z T a q u x g 6 u 0 f K A f W W h B Y n F X M t G a v p 7 s y y I U v W b Q R X t U v u F H 5 s L R J H x 3 L 0 f V 0 U D D N T O I R Z R + y C g v 6 X C P q W Z G R I j h X p a H 2 o h i Y e L J n d / 7 x D 4 7 m c d m 9 A f R Y p k s n J Z a e i C 1 T u O u Y v u 8 + p s 5 3 l S u J Z J c 7 b n L e l s t l n j + Y m b B 4 u e Q b l T w 1 f j l 1 r 3 0 x T r r q p + D N X F 5 l B x O P 7 P W Z F J Y X F 2 j s 4 U P q 7 u m l 1 e U V y m V z t J n Y o E f 3 7 3 M d y H N K b Z X k 0 N 7 R J r a t w R R N z U 7 S 0 j 1 v m + y g A U z x 8 x O S a b 7 0 N d M X j 4 J i N Z P h 9 n v 8 1 t M U O g 4 b k 0 / k x / M f 4 X r i f z O 9 K Z h B J P 7 A n O 7 D z F g f H c + L S T k b e f N f P a 4 / 8 Y v X d R Q d I g W M I r 1 3 O E f n + 5 k 5 e b + t d 5 R P c G h V J r n / L p / n L p M M Y d t I t p T S n Q w 4 R 0 k p l S R j 2 X m U c d 5 v L z h R C a L / D 0 n s X Z z D d B y q A A A A A E l F T k S u Q m C C < / I m a g e > < / T o u r > < / T o u r s > < / V i s u a l i z a t i o n > 
</file>

<file path=customXml/itemProps1.xml><?xml version="1.0" encoding="utf-8"?>
<ds:datastoreItem xmlns:ds="http://schemas.openxmlformats.org/officeDocument/2006/customXml" ds:itemID="{BE5A723B-FD1E-4DA8-B48C-AFD6C4B10B24}">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616D6648-5492-4741-8155-4C65BAF95608}">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New MCH Cases</vt:lpstr>
      <vt:lpstr>Old MCH Cases</vt:lpstr>
      <vt:lpstr>Disease Cohort</vt:lpstr>
      <vt:lpstr>P-test</vt:lpstr>
      <vt:lpstr>Negative Diagnosis</vt:lpstr>
      <vt:lpstr>Atherosclerotic</vt:lpstr>
      <vt:lpstr>Ischemia-MALS</vt:lpstr>
      <vt:lpstr>Controls</vt:lpstr>
      <vt:lpstr>New MCH PI-RI</vt:lpstr>
      <vt:lpstr>Old MCH PI-RI</vt:lpstr>
      <vt:lpstr>Controls MCH PI-RI</vt:lpstr>
    </vt:vector>
  </TitlesOfParts>
  <Company>UWMP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Roberts</dc:creator>
  <cp:lastModifiedBy>Grant Roberts</cp:lastModifiedBy>
  <cp:lastPrinted>2017-11-01T05:09:01Z</cp:lastPrinted>
  <dcterms:created xsi:type="dcterms:W3CDTF">2017-10-23T00:58:36Z</dcterms:created>
  <dcterms:modified xsi:type="dcterms:W3CDTF">2018-08-23T17:02:52Z</dcterms:modified>
</cp:coreProperties>
</file>