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oberts\Documents\MCH_Ischemia\Data\"/>
    </mc:Choice>
  </mc:AlternateContent>
  <bookViews>
    <workbookView xWindow="0" yWindow="0" windowWidth="20370" windowHeight="7590" activeTab="2"/>
  </bookViews>
  <sheets>
    <sheet name="Raw" sheetId="1" r:id="rId1"/>
    <sheet name="Flow Rates" sheetId="2" r:id="rId2"/>
    <sheet name="Combined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96" i="1" l="1"/>
  <c r="V92" i="1"/>
  <c r="V88" i="1"/>
  <c r="Z80" i="1"/>
  <c r="Z76" i="1"/>
  <c r="Z84" i="1"/>
  <c r="V84" i="1"/>
  <c r="V80" i="1"/>
  <c r="V76" i="1"/>
  <c r="Y48" i="1"/>
  <c r="V48" i="1"/>
  <c r="S48" i="1"/>
  <c r="B48" i="1"/>
  <c r="B48" i="3" l="1"/>
  <c r="E83" i="3" l="1"/>
  <c r="E79" i="3"/>
  <c r="E75" i="3"/>
  <c r="E47" i="3"/>
  <c r="B47" i="3"/>
  <c r="E68" i="3"/>
  <c r="E67" i="3"/>
  <c r="E40" i="3"/>
  <c r="E41" i="3"/>
  <c r="E20" i="3"/>
  <c r="E19" i="3"/>
  <c r="Y60" i="1"/>
  <c r="Y54" i="1"/>
  <c r="Y26" i="1"/>
  <c r="Y53" i="1" s="1"/>
  <c r="Y56" i="1"/>
  <c r="J47" i="1"/>
  <c r="F91" i="1"/>
  <c r="F87" i="1"/>
  <c r="F79" i="1"/>
  <c r="F75" i="1"/>
  <c r="J75" i="1"/>
  <c r="J79" i="1"/>
  <c r="Y9" i="1"/>
  <c r="J56" i="1"/>
  <c r="J57" i="1"/>
  <c r="Y8" i="1"/>
  <c r="V28" i="1"/>
  <c r="V29" i="1"/>
  <c r="V27" i="1"/>
  <c r="V91" i="1" s="1"/>
  <c r="AB5" i="1"/>
  <c r="AB7" i="1"/>
  <c r="AB8" i="1"/>
  <c r="AB9" i="1"/>
  <c r="AB10" i="1"/>
  <c r="AB6" i="1"/>
  <c r="AB28" i="1"/>
  <c r="AB29" i="1"/>
  <c r="AB30" i="1"/>
  <c r="AB31" i="1"/>
  <c r="AB27" i="1"/>
  <c r="AB26" i="1"/>
  <c r="Y28" i="1"/>
  <c r="Y29" i="1"/>
  <c r="Y30" i="1"/>
  <c r="Y31" i="1"/>
  <c r="Y32" i="1"/>
  <c r="Y33" i="1"/>
  <c r="Y34" i="1"/>
  <c r="Y35" i="1"/>
  <c r="Y27" i="1"/>
  <c r="V26" i="1"/>
  <c r="V7" i="1"/>
  <c r="V87" i="1" s="1"/>
  <c r="V8" i="1"/>
  <c r="V6" i="1"/>
  <c r="V5" i="1"/>
  <c r="Y7" i="1"/>
  <c r="Y10" i="1"/>
  <c r="Y11" i="1"/>
  <c r="Y12" i="1"/>
  <c r="Y13" i="1"/>
  <c r="Y14" i="1"/>
  <c r="Y6" i="1"/>
  <c r="Y5" i="1"/>
  <c r="E48" i="3" l="1"/>
  <c r="V53" i="1"/>
  <c r="S26" i="1"/>
  <c r="Z79" i="1" s="1"/>
  <c r="S28" i="1"/>
  <c r="S29" i="1"/>
  <c r="S30" i="1"/>
  <c r="S31" i="1"/>
  <c r="S32" i="1"/>
  <c r="S33" i="1"/>
  <c r="S34" i="1"/>
  <c r="S35" i="1"/>
  <c r="S36" i="1"/>
  <c r="S37" i="1"/>
  <c r="S38" i="1"/>
  <c r="S39" i="1"/>
  <c r="S27" i="1"/>
  <c r="S7" i="1"/>
  <c r="S8" i="1"/>
  <c r="S9" i="1"/>
  <c r="S10" i="1"/>
  <c r="S11" i="1"/>
  <c r="S12" i="1"/>
  <c r="S13" i="1"/>
  <c r="S14" i="1"/>
  <c r="S15" i="1"/>
  <c r="S16" i="1"/>
  <c r="S17" i="1"/>
  <c r="S18" i="1"/>
  <c r="S6" i="1"/>
  <c r="S5" i="1"/>
  <c r="V75" i="1" s="1"/>
  <c r="Z75" i="1" l="1"/>
  <c r="V79" i="1"/>
  <c r="B20" i="1"/>
  <c r="S47" i="1"/>
  <c r="N53" i="1"/>
  <c r="J53" i="1"/>
  <c r="J37" i="1"/>
  <c r="J36" i="1"/>
  <c r="J16" i="1"/>
  <c r="J15" i="1"/>
  <c r="F47" i="1"/>
  <c r="F31" i="1"/>
  <c r="F30" i="1"/>
  <c r="F10" i="1"/>
  <c r="F9" i="1"/>
  <c r="B47" i="1"/>
  <c r="S66" i="1"/>
  <c r="S65" i="1"/>
  <c r="S64" i="1"/>
  <c r="S63" i="1"/>
  <c r="Y62" i="1"/>
  <c r="S62" i="1"/>
  <c r="Y61" i="1"/>
  <c r="S61" i="1"/>
  <c r="S60" i="1"/>
  <c r="Y59" i="1"/>
  <c r="S59" i="1"/>
  <c r="AB58" i="1"/>
  <c r="Y58" i="1"/>
  <c r="S58" i="1"/>
  <c r="AB57" i="1"/>
  <c r="Y57" i="1"/>
  <c r="S57" i="1"/>
  <c r="AB56" i="1"/>
  <c r="V56" i="1"/>
  <c r="S56" i="1"/>
  <c r="AB55" i="1"/>
  <c r="Y55" i="1"/>
  <c r="V55" i="1"/>
  <c r="S55" i="1"/>
  <c r="AB54" i="1"/>
  <c r="V54" i="1"/>
  <c r="V95" i="1" s="1"/>
  <c r="S54" i="1"/>
  <c r="AB53" i="1"/>
  <c r="AB59" i="1" s="1"/>
  <c r="S53" i="1"/>
  <c r="AB47" i="1"/>
  <c r="Y47" i="1"/>
  <c r="V47" i="1"/>
  <c r="S43" i="1"/>
  <c r="S42" i="1"/>
  <c r="S41" i="1"/>
  <c r="Y38" i="1"/>
  <c r="Y37" i="1"/>
  <c r="Y36" i="1"/>
  <c r="AB34" i="1"/>
  <c r="AB33" i="1"/>
  <c r="AB32" i="1"/>
  <c r="V32" i="1"/>
  <c r="V31" i="1"/>
  <c r="V30" i="1"/>
  <c r="S22" i="1"/>
  <c r="S21" i="1"/>
  <c r="S20" i="1"/>
  <c r="Y17" i="1"/>
  <c r="Y16" i="1"/>
  <c r="Y15" i="1"/>
  <c r="AB13" i="1"/>
  <c r="AB12" i="1"/>
  <c r="AB11" i="1"/>
  <c r="V11" i="1"/>
  <c r="V10" i="1"/>
  <c r="V9" i="1"/>
  <c r="N55" i="1"/>
  <c r="N56" i="1"/>
  <c r="N57" i="1"/>
  <c r="N58" i="1"/>
  <c r="N54" i="1"/>
  <c r="J55" i="1"/>
  <c r="J58" i="1"/>
  <c r="J59" i="1"/>
  <c r="J60" i="1"/>
  <c r="J61" i="1"/>
  <c r="J62" i="1"/>
  <c r="J54" i="1"/>
  <c r="F55" i="1"/>
  <c r="F56" i="1"/>
  <c r="F54" i="1"/>
  <c r="F53" i="1"/>
  <c r="F95" i="1" s="1"/>
  <c r="B54" i="1"/>
  <c r="B55" i="1"/>
  <c r="B56" i="1"/>
  <c r="B57" i="1"/>
  <c r="B69" i="1" s="1"/>
  <c r="B58" i="1"/>
  <c r="B59" i="1"/>
  <c r="B60" i="1"/>
  <c r="B61" i="1"/>
  <c r="B68" i="1" s="1"/>
  <c r="B62" i="1"/>
  <c r="B63" i="1"/>
  <c r="B64" i="1"/>
  <c r="B65" i="1"/>
  <c r="B66" i="1"/>
  <c r="B53" i="1"/>
  <c r="B43" i="1"/>
  <c r="B42" i="1"/>
  <c r="B41" i="1"/>
  <c r="J38" i="1"/>
  <c r="N47" i="1"/>
  <c r="N34" i="1"/>
  <c r="N33" i="1"/>
  <c r="N32" i="1"/>
  <c r="F32" i="1"/>
  <c r="B22" i="1"/>
  <c r="B21" i="1"/>
  <c r="J17" i="1"/>
  <c r="N13" i="1"/>
  <c r="N12" i="1"/>
  <c r="F11" i="1"/>
  <c r="N11" i="1"/>
  <c r="Y63" i="1" l="1"/>
  <c r="J83" i="1"/>
  <c r="F83" i="1"/>
  <c r="B70" i="1"/>
  <c r="V83" i="1"/>
  <c r="Z83" i="1"/>
  <c r="F48" i="1"/>
  <c r="Y64" i="1"/>
  <c r="AB48" i="1"/>
  <c r="J48" i="1"/>
  <c r="AB61" i="1"/>
  <c r="Y65" i="1"/>
  <c r="S70" i="1"/>
  <c r="S68" i="1"/>
  <c r="V59" i="1"/>
  <c r="V58" i="1"/>
  <c r="S69" i="1"/>
  <c r="AB60" i="1"/>
  <c r="V57" i="1"/>
  <c r="N59" i="1"/>
  <c r="J64" i="1"/>
  <c r="N48" i="1"/>
  <c r="F58" i="1"/>
  <c r="N60" i="1"/>
  <c r="J63" i="1"/>
  <c r="F59" i="1"/>
  <c r="N61" i="1"/>
  <c r="J65" i="1"/>
  <c r="F57" i="1"/>
</calcChain>
</file>

<file path=xl/sharedStrings.xml><?xml version="1.0" encoding="utf-8"?>
<sst xmlns="http://schemas.openxmlformats.org/spreadsheetml/2006/main" count="902" uniqueCount="86">
  <si>
    <t>Unknown (5)</t>
  </si>
  <si>
    <t>Pre-prandial</t>
  </si>
  <si>
    <t>Case File</t>
  </si>
  <si>
    <t>Case Name</t>
  </si>
  <si>
    <t>130503_E5725 (H1)</t>
  </si>
  <si>
    <t>clin_mch_050614_Pre</t>
  </si>
  <si>
    <t>130510_E5776 (H2)</t>
  </si>
  <si>
    <t>mch_0710_Pre</t>
  </si>
  <si>
    <t>130517_E5823 (H3)</t>
  </si>
  <si>
    <t>MCH_010313</t>
  </si>
  <si>
    <t>MCH_07082013_Pre</t>
  </si>
  <si>
    <t>130531_E5893(H4)</t>
  </si>
  <si>
    <t>121019_MCH_Pre</t>
  </si>
  <si>
    <t>mch_032715</t>
  </si>
  <si>
    <t>clin_mch_070314_Pre</t>
  </si>
  <si>
    <t>130625_E6029 (H5)</t>
  </si>
  <si>
    <t>121026_MCH_Pre</t>
  </si>
  <si>
    <t>MCH_041613</t>
  </si>
  <si>
    <t>mc180511_Pre</t>
  </si>
  <si>
    <t>120710_MCH_Pre</t>
  </si>
  <si>
    <t>MCH_101117_Pre</t>
  </si>
  <si>
    <t>Average</t>
  </si>
  <si>
    <t>MCH030717</t>
  </si>
  <si>
    <t>120813_Pre</t>
  </si>
  <si>
    <t>Standard Deviation</t>
  </si>
  <si>
    <t>MCH4_120315</t>
  </si>
  <si>
    <t>Count</t>
  </si>
  <si>
    <t>clin_mch_042214</t>
  </si>
  <si>
    <t>MCH5_120327</t>
  </si>
  <si>
    <t>mch100416</t>
  </si>
  <si>
    <t>MCH6_120423</t>
  </si>
  <si>
    <t>120605_MCH</t>
  </si>
  <si>
    <t>MCH8_120702</t>
  </si>
  <si>
    <t>Clinical_120425</t>
  </si>
  <si>
    <t>mch0614_Pre</t>
  </si>
  <si>
    <t>MCH10_121106</t>
  </si>
  <si>
    <t>MCH_112715</t>
  </si>
  <si>
    <t>MCH12_121217</t>
  </si>
  <si>
    <t>MCH13_130418</t>
  </si>
  <si>
    <t>MCH14_130424</t>
  </si>
  <si>
    <t>Clinical_053012</t>
  </si>
  <si>
    <t>BEN</t>
  </si>
  <si>
    <t>Post-prandial</t>
  </si>
  <si>
    <t>mch_0710</t>
  </si>
  <si>
    <t>clin_mch_050614_Post</t>
  </si>
  <si>
    <t>121019_MCH</t>
  </si>
  <si>
    <t>MCH_07082013_Post</t>
  </si>
  <si>
    <t>121026_MCH</t>
  </si>
  <si>
    <t>clin_mch_070314_Post</t>
  </si>
  <si>
    <t>120710_MCH</t>
  </si>
  <si>
    <t>mc180511_Post</t>
  </si>
  <si>
    <t>MCH_101117_Post</t>
  </si>
  <si>
    <t>120813_Post</t>
  </si>
  <si>
    <t>T-test</t>
  </si>
  <si>
    <t>Effect Size</t>
  </si>
  <si>
    <t>mch0614</t>
  </si>
  <si>
    <t>Percent Change</t>
  </si>
  <si>
    <t>clin_mch_050614</t>
  </si>
  <si>
    <t>MCH_07082013</t>
  </si>
  <si>
    <t>clin_mch_070314</t>
  </si>
  <si>
    <t>mc180511</t>
  </si>
  <si>
    <t>MCH_101117</t>
  </si>
  <si>
    <t>120813_</t>
  </si>
  <si>
    <t>GDA</t>
  </si>
  <si>
    <t>HR</t>
  </si>
  <si>
    <t>Ischemia vs. Negative Diagnosis</t>
  </si>
  <si>
    <t>Ischemia vs. Control</t>
  </si>
  <si>
    <t>Negative Diagnosis vs. Control</t>
  </si>
  <si>
    <t>Suspected Ischemia vs. Control</t>
  </si>
  <si>
    <t>ISCHEMIA (10)</t>
  </si>
  <si>
    <t>CONTROLS (14)</t>
  </si>
  <si>
    <t>ISCHEMIA (4)</t>
  </si>
  <si>
    <t>NEGATIVE DIAGNOSIS (10)</t>
  </si>
  <si>
    <t>CA+SMA stenosis on CTA</t>
  </si>
  <si>
    <t>Arterial Dissection</t>
  </si>
  <si>
    <t>SMA</t>
  </si>
  <si>
    <t>POST MALS</t>
  </si>
  <si>
    <t>SMA stenosis on CTA</t>
  </si>
  <si>
    <t>PRE MALS</t>
  </si>
  <si>
    <t>CA narrowing on CTA</t>
  </si>
  <si>
    <t>SMA stenosis/Aortic Coarctation</t>
  </si>
  <si>
    <t>SMA steno/Aortic Coarc Repair</t>
  </si>
  <si>
    <t>CA+SMA STENOSIS</t>
  </si>
  <si>
    <t>MALS</t>
  </si>
  <si>
    <t>SMA STENOSIS</t>
  </si>
  <si>
    <t>CA NARROWING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</si>
</sst>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0" xfId="0" applyFont="1"/>
    <xf numFmtId="0" fontId="0" fillId="0" borderId="2" xfId="0" applyFont="1" applyBorder="1"/>
    <xf numFmtId="0" fontId="0" fillId="0" borderId="3" xfId="0" applyBorder="1"/>
    <xf numFmtId="0" fontId="0" fillId="0" borderId="2" xfId="0" applyBorder="1"/>
    <xf numFmtId="0" fontId="0" fillId="0" borderId="0" xfId="0" applyAlignment="1"/>
    <xf numFmtId="0" fontId="0" fillId="0" borderId="1" xfId="0" applyBorder="1" applyAlignment="1"/>
    <xf numFmtId="0" fontId="0" fillId="0" borderId="5" xfId="0" applyFont="1" applyBorder="1"/>
    <xf numFmtId="164" fontId="0" fillId="0" borderId="6" xfId="0" applyNumberFormat="1" applyBorder="1"/>
    <xf numFmtId="164" fontId="0" fillId="0" borderId="0" xfId="0" applyNumberFormat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164" fontId="0" fillId="0" borderId="1" xfId="0" applyNumberFormat="1" applyBorder="1"/>
    <xf numFmtId="164" fontId="0" fillId="0" borderId="0" xfId="0" applyNumberFormat="1" applyBorder="1"/>
    <xf numFmtId="0" fontId="0" fillId="0" borderId="10" xfId="0" applyBorder="1"/>
    <xf numFmtId="164" fontId="0" fillId="0" borderId="4" xfId="0" applyNumberFormat="1" applyBorder="1"/>
    <xf numFmtId="0" fontId="0" fillId="0" borderId="8" xfId="0" applyBorder="1" applyAlignment="1"/>
    <xf numFmtId="0" fontId="0" fillId="0" borderId="11" xfId="0" applyBorder="1"/>
    <xf numFmtId="0" fontId="4" fillId="0" borderId="0" xfId="0" applyFont="1"/>
    <xf numFmtId="164" fontId="0" fillId="0" borderId="0" xfId="0" applyNumberFormat="1" applyAlignment="1"/>
    <xf numFmtId="1" fontId="0" fillId="0" borderId="0" xfId="0" applyNumberFormat="1" applyAlignment="1"/>
    <xf numFmtId="0" fontId="3" fillId="0" borderId="0" xfId="0" applyFont="1" applyBorder="1"/>
    <xf numFmtId="0" fontId="0" fillId="0" borderId="0" xfId="0" applyBorder="1" applyAlignment="1"/>
    <xf numFmtId="1" fontId="0" fillId="0" borderId="0" xfId="0" applyNumberFormat="1"/>
    <xf numFmtId="0" fontId="0" fillId="0" borderId="12" xfId="0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15" xfId="0" applyBorder="1"/>
    <xf numFmtId="164" fontId="0" fillId="0" borderId="16" xfId="0" applyNumberFormat="1" applyBorder="1"/>
    <xf numFmtId="164" fontId="0" fillId="0" borderId="17" xfId="0" applyNumberFormat="1" applyBorder="1"/>
    <xf numFmtId="0" fontId="0" fillId="0" borderId="17" xfId="0" applyBorder="1"/>
    <xf numFmtId="0" fontId="4" fillId="0" borderId="13" xfId="0" applyFont="1" applyBorder="1"/>
    <xf numFmtId="0" fontId="4" fillId="0" borderId="16" xfId="0" applyFont="1" applyBorder="1"/>
    <xf numFmtId="0" fontId="0" fillId="0" borderId="0" xfId="0" applyBorder="1" applyAlignment="1">
      <alignment wrapText="1"/>
    </xf>
    <xf numFmtId="165" fontId="0" fillId="0" borderId="0" xfId="0" applyNumberFormat="1" applyAlignment="1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vertical="center" wrapText="1"/>
    </xf>
    <xf numFmtId="0" fontId="0" fillId="0" borderId="20" xfId="0" applyBorder="1"/>
    <xf numFmtId="0" fontId="0" fillId="0" borderId="21" xfId="0" applyBorder="1"/>
    <xf numFmtId="0" fontId="3" fillId="0" borderId="22" xfId="0" applyFont="1" applyBorder="1"/>
    <xf numFmtId="0" fontId="0" fillId="0" borderId="18" xfId="0" applyBorder="1"/>
    <xf numFmtId="0" fontId="4" fillId="0" borderId="22" xfId="0" applyFont="1" applyBorder="1"/>
    <xf numFmtId="0" fontId="4" fillId="0" borderId="12" xfId="0" applyFont="1" applyBorder="1"/>
    <xf numFmtId="0" fontId="0" fillId="0" borderId="23" xfId="0" applyBorder="1"/>
    <xf numFmtId="0" fontId="3" fillId="0" borderId="23" xfId="0" applyFont="1" applyBorder="1"/>
    <xf numFmtId="0" fontId="3" fillId="0" borderId="18" xfId="0" applyFont="1" applyBorder="1"/>
    <xf numFmtId="0" fontId="0" fillId="0" borderId="0" xfId="0" applyBorder="1"/>
    <xf numFmtId="0" fontId="4" fillId="0" borderId="15" xfId="0" applyFont="1" applyBorder="1"/>
    <xf numFmtId="0" fontId="0" fillId="0" borderId="22" xfId="0" applyBorder="1"/>
    <xf numFmtId="0" fontId="0" fillId="0" borderId="16" xfId="0" applyBorder="1"/>
    <xf numFmtId="164" fontId="0" fillId="0" borderId="9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164" fontId="0" fillId="0" borderId="7" xfId="0" applyNumberFormat="1" applyBorder="1" applyAlignment="1"/>
    <xf numFmtId="164" fontId="0" fillId="0" borderId="0" xfId="0" applyNumberFormat="1" applyBorder="1" applyAlignment="1"/>
    <xf numFmtId="0" fontId="4" fillId="0" borderId="7" xfId="0" applyFont="1" applyBorder="1"/>
    <xf numFmtId="0" fontId="0" fillId="0" borderId="19" xfId="0" applyBorder="1"/>
    <xf numFmtId="165" fontId="0" fillId="0" borderId="20" xfId="0" applyNumberFormat="1" applyBorder="1"/>
    <xf numFmtId="2" fontId="0" fillId="0" borderId="9" xfId="0" applyNumberFormat="1" applyBorder="1"/>
    <xf numFmtId="2" fontId="0" fillId="0" borderId="8" xfId="0" applyNumberFormat="1" applyBorder="1"/>
    <xf numFmtId="2" fontId="0" fillId="0" borderId="11" xfId="0" applyNumberFormat="1" applyBorder="1"/>
    <xf numFmtId="2" fontId="0" fillId="0" borderId="0" xfId="0" applyNumberFormat="1" applyBorder="1"/>
    <xf numFmtId="0" fontId="0" fillId="0" borderId="24" xfId="0" applyBorder="1"/>
    <xf numFmtId="0" fontId="0" fillId="0" borderId="25" xfId="0" applyBorder="1"/>
    <xf numFmtId="164" fontId="0" fillId="0" borderId="12" xfId="0" applyNumberFormat="1" applyBorder="1"/>
    <xf numFmtId="164" fontId="0" fillId="0" borderId="15" xfId="0" applyNumberFormat="1" applyBorder="1"/>
    <xf numFmtId="0" fontId="3" fillId="0" borderId="28" xfId="0" applyFont="1" applyBorder="1"/>
    <xf numFmtId="0" fontId="0" fillId="0" borderId="29" xfId="0" applyBorder="1" applyAlignment="1">
      <alignment wrapText="1"/>
    </xf>
    <xf numFmtId="164" fontId="0" fillId="0" borderId="30" xfId="0" applyNumberFormat="1" applyBorder="1"/>
    <xf numFmtId="164" fontId="0" fillId="0" borderId="31" xfId="0" applyNumberFormat="1" applyBorder="1"/>
    <xf numFmtId="0" fontId="0" fillId="0" borderId="31" xfId="0" applyBorder="1" applyAlignment="1">
      <alignment wrapText="1"/>
    </xf>
    <xf numFmtId="164" fontId="0" fillId="0" borderId="32" xfId="0" applyNumberFormat="1" applyBorder="1"/>
    <xf numFmtId="164" fontId="0" fillId="0" borderId="33" xfId="0" applyNumberFormat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0" fillId="0" borderId="39" xfId="0" applyBorder="1"/>
    <xf numFmtId="164" fontId="0" fillId="0" borderId="40" xfId="0" applyNumberFormat="1" applyBorder="1"/>
    <xf numFmtId="0" fontId="0" fillId="0" borderId="41" xfId="0" applyBorder="1"/>
    <xf numFmtId="0" fontId="3" fillId="0" borderId="7" xfId="0" applyFont="1" applyBorder="1"/>
    <xf numFmtId="0" fontId="0" fillId="0" borderId="33" xfId="0" applyBorder="1"/>
    <xf numFmtId="0" fontId="0" fillId="0" borderId="10" xfId="0" applyBorder="1" applyAlignment="1">
      <alignment wrapText="1"/>
    </xf>
    <xf numFmtId="164" fontId="0" fillId="0" borderId="10" xfId="0" applyNumberFormat="1" applyBorder="1"/>
    <xf numFmtId="164" fontId="0" fillId="0" borderId="34" xfId="0" applyNumberFormat="1" applyBorder="1"/>
    <xf numFmtId="0" fontId="0" fillId="0" borderId="4" xfId="0" applyBorder="1"/>
    <xf numFmtId="164" fontId="1" fillId="2" borderId="14" xfId="1" applyNumberFormat="1" applyBorder="1"/>
    <xf numFmtId="164" fontId="1" fillId="2" borderId="17" xfId="1" applyNumberFormat="1" applyBorder="1"/>
    <xf numFmtId="0" fontId="1" fillId="2" borderId="8" xfId="1" applyBorder="1"/>
    <xf numFmtId="0" fontId="1" fillId="2" borderId="11" xfId="1" applyBorder="1"/>
    <xf numFmtId="0" fontId="1" fillId="2" borderId="9" xfId="1" applyBorder="1"/>
    <xf numFmtId="164" fontId="1" fillId="2" borderId="12" xfId="1" applyNumberForma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7" xfId="0" applyBorder="1"/>
    <xf numFmtId="0" fontId="0" fillId="0" borderId="14" xfId="0" applyBorder="1"/>
    <xf numFmtId="0" fontId="0" fillId="0" borderId="42" xfId="0" applyBorder="1"/>
    <xf numFmtId="164" fontId="1" fillId="2" borderId="15" xfId="1" applyNumberFormat="1" applyBorder="1"/>
    <xf numFmtId="0" fontId="1" fillId="2" borderId="5" xfId="1" applyBorder="1"/>
    <xf numFmtId="0" fontId="0" fillId="0" borderId="5" xfId="0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"/>
  <sheetViews>
    <sheetView topLeftCell="P7" workbookViewId="0">
      <selection activeCell="U19" sqref="U19"/>
    </sheetView>
  </sheetViews>
  <sheetFormatPr defaultRowHeight="15" x14ac:dyDescent="0.25"/>
  <cols>
    <col min="1" max="1" width="24.7109375" customWidth="1"/>
    <col min="2" max="3" width="11.28515625" customWidth="1"/>
    <col min="5" max="5" width="24.28515625" customWidth="1"/>
    <col min="6" max="7" width="10.7109375" customWidth="1"/>
    <col min="8" max="8" width="10.28515625" customWidth="1"/>
    <col min="9" max="9" width="35" customWidth="1"/>
    <col min="10" max="11" width="12.5703125" customWidth="1"/>
    <col min="12" max="12" width="10.5703125" customWidth="1"/>
    <col min="13" max="13" width="30" customWidth="1"/>
    <col min="14" max="14" width="10.28515625" customWidth="1"/>
    <col min="18" max="18" width="24.7109375" customWidth="1"/>
    <col min="19" max="19" width="11.28515625" customWidth="1"/>
    <col min="21" max="21" width="24.28515625" customWidth="1"/>
    <col min="22" max="22" width="10.7109375" customWidth="1"/>
    <col min="23" max="23" width="10.28515625" customWidth="1"/>
    <col min="24" max="24" width="35" customWidth="1"/>
    <col min="25" max="25" width="16.7109375" customWidth="1"/>
    <col min="26" max="26" width="10.5703125" customWidth="1"/>
    <col min="27" max="27" width="30" customWidth="1"/>
    <col min="28" max="28" width="10.28515625" customWidth="1"/>
  </cols>
  <sheetData>
    <row r="1" spans="1:28" ht="21" x14ac:dyDescent="0.35">
      <c r="A1" s="1" t="s">
        <v>70</v>
      </c>
      <c r="E1" s="1" t="s">
        <v>71</v>
      </c>
      <c r="I1" s="1" t="s">
        <v>72</v>
      </c>
      <c r="M1" s="1" t="s">
        <v>0</v>
      </c>
      <c r="P1" s="66"/>
      <c r="R1" s="1" t="s">
        <v>70</v>
      </c>
      <c r="U1" s="1" t="s">
        <v>71</v>
      </c>
      <c r="X1" s="1" t="s">
        <v>72</v>
      </c>
      <c r="AA1" s="1" t="s">
        <v>0</v>
      </c>
    </row>
    <row r="2" spans="1:28" ht="21" x14ac:dyDescent="0.35">
      <c r="A2" s="1"/>
      <c r="P2" s="66"/>
      <c r="R2" s="1"/>
    </row>
    <row r="3" spans="1:28" ht="18.75" x14ac:dyDescent="0.3">
      <c r="A3" s="3" t="s">
        <v>1</v>
      </c>
      <c r="E3" s="3" t="s">
        <v>1</v>
      </c>
      <c r="I3" s="3" t="s">
        <v>1</v>
      </c>
      <c r="M3" s="3" t="s">
        <v>1</v>
      </c>
      <c r="P3" s="66"/>
      <c r="R3" s="3" t="s">
        <v>1</v>
      </c>
      <c r="U3" s="3" t="s">
        <v>1</v>
      </c>
      <c r="X3" s="3" t="s">
        <v>1</v>
      </c>
      <c r="AA3" s="3" t="s">
        <v>1</v>
      </c>
    </row>
    <row r="4" spans="1:28" ht="15.75" thickBot="1" x14ac:dyDescent="0.3">
      <c r="A4" s="4" t="s">
        <v>2</v>
      </c>
      <c r="B4" s="5" t="s">
        <v>63</v>
      </c>
      <c r="C4" s="50" t="s">
        <v>64</v>
      </c>
      <c r="E4" s="2" t="s">
        <v>3</v>
      </c>
      <c r="F4" s="60" t="s">
        <v>63</v>
      </c>
      <c r="G4" s="5" t="s">
        <v>64</v>
      </c>
      <c r="H4" s="7"/>
      <c r="I4" s="6" t="s">
        <v>3</v>
      </c>
      <c r="J4" s="60" t="s">
        <v>63</v>
      </c>
      <c r="K4" s="5" t="s">
        <v>64</v>
      </c>
      <c r="L4" s="25"/>
      <c r="M4" s="4" t="s">
        <v>3</v>
      </c>
      <c r="N4" s="5" t="s">
        <v>63</v>
      </c>
      <c r="O4" s="50" t="s">
        <v>64</v>
      </c>
      <c r="P4" s="66"/>
      <c r="R4" s="4" t="s">
        <v>2</v>
      </c>
      <c r="S4" s="5" t="s">
        <v>63</v>
      </c>
      <c r="U4" s="2" t="s">
        <v>3</v>
      </c>
      <c r="V4" s="5" t="s">
        <v>63</v>
      </c>
      <c r="W4" s="7"/>
      <c r="X4" s="6" t="s">
        <v>3</v>
      </c>
      <c r="Y4" s="5" t="s">
        <v>63</v>
      </c>
      <c r="Z4" s="25"/>
      <c r="AA4" s="4" t="s">
        <v>3</v>
      </c>
      <c r="AB4" s="5" t="s">
        <v>63</v>
      </c>
    </row>
    <row r="5" spans="1:28" ht="15.75" thickTop="1" x14ac:dyDescent="0.25">
      <c r="A5" s="10" t="s">
        <v>4</v>
      </c>
      <c r="B5" s="14">
        <v>1.7218046269291769E-3</v>
      </c>
      <c r="C5" s="14">
        <v>42.022693633431686</v>
      </c>
      <c r="E5" s="14" t="s">
        <v>7</v>
      </c>
      <c r="F5" s="13">
        <v>-2.9503648675694169E-3</v>
      </c>
      <c r="G5" s="2">
        <v>69.284064054739218</v>
      </c>
      <c r="H5" s="8"/>
      <c r="I5" s="13" t="s">
        <v>9</v>
      </c>
      <c r="J5" s="13">
        <v>1.6152176386104E-3</v>
      </c>
      <c r="K5" s="2">
        <v>68.271036012971493</v>
      </c>
      <c r="L5" s="8"/>
      <c r="M5" s="14" t="s">
        <v>5</v>
      </c>
      <c r="N5" s="54"/>
      <c r="O5" s="54">
        <v>63.291138221786056</v>
      </c>
      <c r="P5" s="66"/>
      <c r="R5" s="10" t="s">
        <v>4</v>
      </c>
      <c r="S5" s="14">
        <f>B5*1000*C5</f>
        <v>72.354868334069948</v>
      </c>
      <c r="U5" s="14" t="s">
        <v>7</v>
      </c>
      <c r="V5" s="13">
        <f>F5*G5*1000</f>
        <v>-204.41326846953166</v>
      </c>
      <c r="W5" s="8"/>
      <c r="X5" s="13" t="s">
        <v>9</v>
      </c>
      <c r="Y5" s="13">
        <f>J5*K5*1000</f>
        <v>110.27258157435739</v>
      </c>
      <c r="Z5" s="8"/>
      <c r="AA5" s="14" t="s">
        <v>5</v>
      </c>
      <c r="AB5" s="13">
        <f>N5*O5*1000</f>
        <v>0</v>
      </c>
    </row>
    <row r="6" spans="1:28" x14ac:dyDescent="0.25">
      <c r="A6" s="15" t="s">
        <v>6</v>
      </c>
      <c r="B6" s="13">
        <v>2.4622759106421098E-3</v>
      </c>
      <c r="C6" s="13">
        <v>51.361071745063974</v>
      </c>
      <c r="E6" s="13" t="s">
        <v>12</v>
      </c>
      <c r="F6" s="13">
        <v>1.3815122110031519E-3</v>
      </c>
      <c r="G6" s="2">
        <v>87.478373022544545</v>
      </c>
      <c r="H6" s="8"/>
      <c r="I6" s="13" t="s">
        <v>13</v>
      </c>
      <c r="J6" s="13">
        <v>4.9814869544200094E-3</v>
      </c>
      <c r="K6" s="2">
        <v>53.475938737891809</v>
      </c>
      <c r="L6" s="8"/>
      <c r="M6" s="13" t="s">
        <v>10</v>
      </c>
      <c r="N6" s="55"/>
      <c r="O6" s="13">
        <v>43.005758471059274</v>
      </c>
      <c r="P6" s="66"/>
      <c r="R6" s="15" t="s">
        <v>6</v>
      </c>
      <c r="S6" s="13">
        <f>B6*C6*1000</f>
        <v>126.46512970263213</v>
      </c>
      <c r="U6" s="13" t="s">
        <v>12</v>
      </c>
      <c r="V6" s="13">
        <f>F6*G6*1000</f>
        <v>120.85244052933399</v>
      </c>
      <c r="W6" s="8"/>
      <c r="X6" s="13" t="s">
        <v>13</v>
      </c>
      <c r="Y6" s="13">
        <f>J6*K6*1000</f>
        <v>266.3896911981717</v>
      </c>
      <c r="Z6" s="8"/>
      <c r="AA6" s="13" t="s">
        <v>10</v>
      </c>
      <c r="AB6" s="13">
        <f>N6*O6*1000</f>
        <v>0</v>
      </c>
    </row>
    <row r="7" spans="1:28" x14ac:dyDescent="0.25">
      <c r="A7" s="15" t="s">
        <v>8</v>
      </c>
      <c r="B7" s="13">
        <v>2.244543470013479E-3</v>
      </c>
      <c r="C7" s="13">
        <v>61.633284939969421</v>
      </c>
      <c r="E7" s="13" t="s">
        <v>16</v>
      </c>
      <c r="F7" s="13">
        <v>-4.9526750076660147E-3</v>
      </c>
      <c r="G7" s="2">
        <v>48.493265005312665</v>
      </c>
      <c r="H7" s="8"/>
      <c r="I7" s="13" t="s">
        <v>17</v>
      </c>
      <c r="J7" s="13">
        <v>1.7491289138848922E-3</v>
      </c>
      <c r="K7" s="2">
        <v>51.282055391190333</v>
      </c>
      <c r="L7" s="8"/>
      <c r="M7" s="13" t="s">
        <v>14</v>
      </c>
      <c r="N7" s="55"/>
      <c r="O7" s="13">
        <v>63.025210084033617</v>
      </c>
      <c r="P7" s="66"/>
      <c r="R7" s="15" t="s">
        <v>8</v>
      </c>
      <c r="S7" s="13">
        <f t="shared" ref="S7:S18" si="0">B7*C7*1000</f>
        <v>138.33858724748845</v>
      </c>
      <c r="U7" s="13" t="s">
        <v>16</v>
      </c>
      <c r="V7" s="13">
        <f t="shared" ref="V7:V8" si="1">F7*G7*1000</f>
        <v>-240.17138163193698</v>
      </c>
      <c r="W7" s="8"/>
      <c r="X7" s="13" t="s">
        <v>17</v>
      </c>
      <c r="Y7" s="13">
        <f t="shared" ref="Y7:Y14" si="2">J7*K7*1000</f>
        <v>89.698925848177623</v>
      </c>
      <c r="Z7" s="8"/>
      <c r="AA7" s="13" t="s">
        <v>14</v>
      </c>
      <c r="AB7" s="13">
        <f t="shared" ref="AB7:AB10" si="3">N7*O7*1000</f>
        <v>0</v>
      </c>
    </row>
    <row r="8" spans="1:28" ht="15.75" thickBot="1" x14ac:dyDescent="0.3">
      <c r="A8" s="15" t="s">
        <v>11</v>
      </c>
      <c r="B8" s="13">
        <v>1.0443854742455112E-3</v>
      </c>
      <c r="C8" s="13">
        <v>45.454547068698403</v>
      </c>
      <c r="E8" s="20" t="s">
        <v>19</v>
      </c>
      <c r="F8" s="20">
        <v>1.5918932624959733E-2</v>
      </c>
      <c r="G8" s="90">
        <v>58.917154257261508</v>
      </c>
      <c r="H8" s="8"/>
      <c r="I8" s="13" t="s">
        <v>22</v>
      </c>
      <c r="J8" s="13">
        <v>1.0356013617991691E-3</v>
      </c>
      <c r="K8" s="2">
        <v>83.333333333333329</v>
      </c>
      <c r="M8" s="13" t="s">
        <v>18</v>
      </c>
      <c r="N8" s="55"/>
      <c r="O8" s="13">
        <v>79.155668042926749</v>
      </c>
      <c r="P8" s="66"/>
      <c r="R8" s="15" t="s">
        <v>11</v>
      </c>
      <c r="S8" s="13">
        <f t="shared" si="0"/>
        <v>47.4720686969575</v>
      </c>
      <c r="U8" s="20" t="s">
        <v>19</v>
      </c>
      <c r="V8" s="13">
        <f t="shared" si="1"/>
        <v>937.89820907570538</v>
      </c>
      <c r="W8" s="8"/>
      <c r="X8" s="13" t="s">
        <v>22</v>
      </c>
      <c r="Y8" s="13">
        <f t="shared" si="2"/>
        <v>86.300113483264099</v>
      </c>
      <c r="AA8" s="13" t="s">
        <v>18</v>
      </c>
      <c r="AB8" s="13">
        <f t="shared" si="3"/>
        <v>0</v>
      </c>
    </row>
    <row r="9" spans="1:28" x14ac:dyDescent="0.25">
      <c r="A9" s="15" t="s">
        <v>15</v>
      </c>
      <c r="B9" s="13">
        <v>1.2880621923299206E-3</v>
      </c>
      <c r="C9" s="13">
        <v>58.65103176787315</v>
      </c>
      <c r="E9" t="s">
        <v>21</v>
      </c>
      <c r="F9" s="11">
        <f>AVERAGE(F5:F8)</f>
        <v>2.3493512401818635E-3</v>
      </c>
      <c r="G9" s="11"/>
      <c r="H9" s="8"/>
      <c r="I9" s="13" t="s">
        <v>27</v>
      </c>
      <c r="J9" s="13">
        <v>-3.0439667297994673E-3</v>
      </c>
      <c r="K9" s="2">
        <v>54.844605380352903</v>
      </c>
      <c r="M9" s="13" t="s">
        <v>20</v>
      </c>
      <c r="N9" s="55"/>
      <c r="O9" s="13">
        <v>84.269662921348313</v>
      </c>
      <c r="P9" s="66"/>
      <c r="R9" s="15" t="s">
        <v>15</v>
      </c>
      <c r="S9" s="13">
        <f t="shared" si="0"/>
        <v>75.546176561338513</v>
      </c>
      <c r="U9" t="s">
        <v>21</v>
      </c>
      <c r="V9" s="12">
        <f>AVERAGE(V5:V8)</f>
        <v>153.54149987589267</v>
      </c>
      <c r="W9" s="8"/>
      <c r="X9" s="13" t="s">
        <v>27</v>
      </c>
      <c r="Y9" s="13">
        <f>J9*K9*1000</f>
        <v>-166.94515408677509</v>
      </c>
      <c r="AA9" s="13" t="s">
        <v>20</v>
      </c>
      <c r="AB9" s="13">
        <f t="shared" si="3"/>
        <v>0</v>
      </c>
    </row>
    <row r="10" spans="1:28" ht="15.75" thickBot="1" x14ac:dyDescent="0.3">
      <c r="A10" s="15" t="s">
        <v>25</v>
      </c>
      <c r="B10" s="13">
        <v>1.3124812483393609E-3</v>
      </c>
      <c r="C10" s="13">
        <v>53.640585114854964</v>
      </c>
      <c r="E10" t="s">
        <v>24</v>
      </c>
      <c r="F10" s="11">
        <f>_xlfn.STDEV.S(F5:F8)</f>
        <v>9.4247339395077782E-3</v>
      </c>
      <c r="G10" s="11"/>
      <c r="H10" s="8"/>
      <c r="I10" s="13" t="s">
        <v>29</v>
      </c>
      <c r="J10" s="13">
        <v>-1.21582840712395E-3</v>
      </c>
      <c r="K10" s="2">
        <v>76.142133454108603</v>
      </c>
      <c r="M10" s="20" t="s">
        <v>23</v>
      </c>
      <c r="N10" s="56"/>
      <c r="O10" s="56">
        <v>61.352704427211151</v>
      </c>
      <c r="P10" s="66"/>
      <c r="R10" s="15" t="s">
        <v>25</v>
      </c>
      <c r="S10" s="13">
        <f t="shared" si="0"/>
        <v>70.402262113198589</v>
      </c>
      <c r="U10" t="s">
        <v>24</v>
      </c>
      <c r="V10" s="11">
        <f>_xlfn.STDEV.S(V5:V8)</f>
        <v>547.54770602330382</v>
      </c>
      <c r="W10" s="8"/>
      <c r="X10" s="13" t="s">
        <v>29</v>
      </c>
      <c r="Y10" s="13">
        <f t="shared" si="2"/>
        <v>-92.575768832528084</v>
      </c>
      <c r="AA10" s="20" t="s">
        <v>23</v>
      </c>
      <c r="AB10" s="20">
        <f t="shared" si="3"/>
        <v>0</v>
      </c>
    </row>
    <row r="11" spans="1:28" ht="15.75" x14ac:dyDescent="0.25">
      <c r="A11" s="15" t="s">
        <v>28</v>
      </c>
      <c r="B11" s="13">
        <v>1.3775730101870083E-3</v>
      </c>
      <c r="C11" s="13">
        <v>50.918315803509721</v>
      </c>
      <c r="E11" t="s">
        <v>26</v>
      </c>
      <c r="F11">
        <f>COUNT(F5:F8)</f>
        <v>4</v>
      </c>
      <c r="H11" s="8"/>
      <c r="I11" s="13" t="s">
        <v>31</v>
      </c>
      <c r="J11" s="13">
        <v>-1.21582840712395E-3</v>
      </c>
      <c r="K11" s="2">
        <v>68.611107232379908</v>
      </c>
      <c r="L11" s="25"/>
      <c r="M11" s="59" t="s">
        <v>21</v>
      </c>
      <c r="N11" s="22" t="e">
        <f>AVERAGE(N5:N10)</f>
        <v>#DIV/0!</v>
      </c>
      <c r="P11" s="66"/>
      <c r="R11" s="15" t="s">
        <v>28</v>
      </c>
      <c r="S11" s="13">
        <f t="shared" si="0"/>
        <v>70.143697575093597</v>
      </c>
      <c r="U11" t="s">
        <v>26</v>
      </c>
      <c r="V11">
        <f>COUNT(V5:V8)</f>
        <v>4</v>
      </c>
      <c r="W11" s="8"/>
      <c r="X11" s="13" t="s">
        <v>31</v>
      </c>
      <c r="Y11" s="13">
        <f t="shared" si="2"/>
        <v>-83.419333217354989</v>
      </c>
      <c r="Z11" s="25"/>
      <c r="AA11" s="59" t="s">
        <v>21</v>
      </c>
      <c r="AB11" s="22">
        <f>AVERAGE(AB5:AB10)</f>
        <v>0</v>
      </c>
    </row>
    <row r="12" spans="1:28" ht="15.75" x14ac:dyDescent="0.25">
      <c r="A12" s="15" t="s">
        <v>30</v>
      </c>
      <c r="B12" s="13">
        <v>1.3742977427601266E-3</v>
      </c>
      <c r="C12" s="13">
        <v>72.74052927543471</v>
      </c>
      <c r="E12" s="7"/>
      <c r="F12" s="7"/>
      <c r="G12" s="7"/>
      <c r="H12" s="8"/>
      <c r="I12" s="13" t="s">
        <v>33</v>
      </c>
      <c r="J12" s="13">
        <v>2.0434873995509584E-3</v>
      </c>
      <c r="K12" s="2">
        <v>65.349307449652571</v>
      </c>
      <c r="M12" s="21" t="s">
        <v>24</v>
      </c>
      <c r="N12" s="22" t="e">
        <f>_xlfn.STDEV.S(N5:N10)</f>
        <v>#DIV/0!</v>
      </c>
      <c r="P12" s="66"/>
      <c r="R12" s="15" t="s">
        <v>30</v>
      </c>
      <c r="S12" s="13">
        <f t="shared" si="0"/>
        <v>99.967145190406839</v>
      </c>
      <c r="U12" s="7"/>
      <c r="V12" s="7"/>
      <c r="W12" s="8"/>
      <c r="X12" s="13" t="s">
        <v>33</v>
      </c>
      <c r="Y12" s="13">
        <f t="shared" si="2"/>
        <v>133.54048634274659</v>
      </c>
      <c r="AA12" s="21" t="s">
        <v>24</v>
      </c>
      <c r="AB12" s="22">
        <f>_xlfn.STDEV.S(AB5:AB10)</f>
        <v>0</v>
      </c>
    </row>
    <row r="13" spans="1:28" ht="15.75" x14ac:dyDescent="0.25">
      <c r="A13" s="15" t="s">
        <v>32</v>
      </c>
      <c r="B13" s="13">
        <v>9.7562556548908864E-4</v>
      </c>
      <c r="C13" s="13">
        <v>66.881651115681294</v>
      </c>
      <c r="E13" s="7"/>
      <c r="F13" s="7"/>
      <c r="G13" s="7"/>
      <c r="H13" s="8"/>
      <c r="I13" s="13" t="s">
        <v>34</v>
      </c>
      <c r="J13" s="13">
        <v>-4.0954592391152945E-3</v>
      </c>
      <c r="K13" s="2">
        <v>57.803465658926243</v>
      </c>
      <c r="M13" s="21" t="s">
        <v>26</v>
      </c>
      <c r="N13" s="23">
        <f>COUNT(N5:N10)</f>
        <v>0</v>
      </c>
      <c r="P13" s="66"/>
      <c r="R13" s="15" t="s">
        <v>32</v>
      </c>
      <c r="S13" s="13">
        <f t="shared" si="0"/>
        <v>65.251448690580503</v>
      </c>
      <c r="U13" s="7"/>
      <c r="V13" s="7"/>
      <c r="W13" s="8"/>
      <c r="X13" s="13" t="s">
        <v>34</v>
      </c>
      <c r="Y13" s="13">
        <f t="shared" si="2"/>
        <v>-236.73173748573311</v>
      </c>
      <c r="AA13" s="21" t="s">
        <v>26</v>
      </c>
      <c r="AB13" s="23">
        <f>COUNT(AB5:AB10)</f>
        <v>6</v>
      </c>
    </row>
    <row r="14" spans="1:28" ht="15.75" thickBot="1" x14ac:dyDescent="0.3">
      <c r="A14" s="15" t="s">
        <v>35</v>
      </c>
      <c r="B14" s="13">
        <v>1.7659123004995906E-3</v>
      </c>
      <c r="C14" s="13">
        <v>59.645106027408197</v>
      </c>
      <c r="E14" s="7"/>
      <c r="F14" s="7"/>
      <c r="G14" s="7"/>
      <c r="H14" s="8"/>
      <c r="I14" s="20" t="s">
        <v>36</v>
      </c>
      <c r="J14" s="20">
        <v>-1.3453789095302308E-3</v>
      </c>
      <c r="K14" s="90">
        <v>98.039213241894203</v>
      </c>
      <c r="N14" s="22"/>
      <c r="P14" s="66"/>
      <c r="R14" s="15" t="s">
        <v>35</v>
      </c>
      <c r="S14" s="13">
        <f t="shared" si="0"/>
        <v>105.32802639840241</v>
      </c>
      <c r="U14" s="7"/>
      <c r="V14" s="7"/>
      <c r="W14" s="8"/>
      <c r="X14" s="20" t="s">
        <v>36</v>
      </c>
      <c r="Y14" s="13">
        <f t="shared" si="2"/>
        <v>-131.89988980258138</v>
      </c>
      <c r="AB14" s="22"/>
    </row>
    <row r="15" spans="1:28" ht="15.75" x14ac:dyDescent="0.25">
      <c r="A15" s="15" t="s">
        <v>37</v>
      </c>
      <c r="B15" s="13">
        <v>7.863513104541277E-4</v>
      </c>
      <c r="C15" s="13">
        <v>88.047545674664335</v>
      </c>
      <c r="E15" s="7"/>
      <c r="F15" s="7"/>
      <c r="G15" s="7"/>
      <c r="H15" s="25"/>
      <c r="I15" s="21" t="s">
        <v>21</v>
      </c>
      <c r="J15" s="58">
        <f>AVERAGE(J5:J14)</f>
        <v>5.0846057557253743E-5</v>
      </c>
      <c r="K15" s="58"/>
      <c r="M15" s="7"/>
      <c r="N15" s="22"/>
      <c r="P15" s="66"/>
      <c r="R15" s="15" t="s">
        <v>37</v>
      </c>
      <c r="S15" s="13">
        <f t="shared" si="0"/>
        <v>69.23630292354197</v>
      </c>
      <c r="U15" s="7"/>
      <c r="V15" s="7"/>
      <c r="W15" s="25"/>
      <c r="X15" s="21" t="s">
        <v>21</v>
      </c>
      <c r="Y15" s="57">
        <f>AVERAGE(Y5:Y14)</f>
        <v>-2.5370084978255276</v>
      </c>
      <c r="AA15" s="7"/>
      <c r="AB15" s="22"/>
    </row>
    <row r="16" spans="1:28" ht="15.75" x14ac:dyDescent="0.25">
      <c r="A16" s="15" t="s">
        <v>38</v>
      </c>
      <c r="B16" s="13">
        <v>7.6166594981475313E-4</v>
      </c>
      <c r="C16" s="13">
        <v>84.045380828662104</v>
      </c>
      <c r="E16" s="7"/>
      <c r="F16" s="7"/>
      <c r="G16" s="7"/>
      <c r="H16" s="25"/>
      <c r="I16" s="21" t="s">
        <v>24</v>
      </c>
      <c r="J16" s="22">
        <f>_xlfn.STDEV.S(J5:J14)</f>
        <v>2.7184777530458006E-3</v>
      </c>
      <c r="K16" s="22"/>
      <c r="L16" s="7"/>
      <c r="M16" s="7"/>
      <c r="N16" s="22"/>
      <c r="P16" s="66"/>
      <c r="R16" s="15" t="s">
        <v>38</v>
      </c>
      <c r="S16" s="13">
        <f t="shared" si="0"/>
        <v>64.014504816405562</v>
      </c>
      <c r="U16" s="7"/>
      <c r="V16" s="7"/>
      <c r="W16" s="25"/>
      <c r="X16" s="21" t="s">
        <v>24</v>
      </c>
      <c r="Y16" s="22">
        <f>_xlfn.STDEV.S(Y5:Y14)</f>
        <v>160.97793263057125</v>
      </c>
      <c r="Z16" s="7"/>
      <c r="AA16" s="7"/>
      <c r="AB16" s="22"/>
    </row>
    <row r="17" spans="1:28" ht="15.75" x14ac:dyDescent="0.25">
      <c r="A17" s="15" t="s">
        <v>39</v>
      </c>
      <c r="B17" s="13">
        <v>1.1298888629959784E-3</v>
      </c>
      <c r="C17" s="13">
        <v>71.115330620727931</v>
      </c>
      <c r="E17" s="7"/>
      <c r="F17" s="7"/>
      <c r="G17" s="7"/>
      <c r="H17" s="25"/>
      <c r="I17" s="21" t="s">
        <v>26</v>
      </c>
      <c r="J17" s="23">
        <f>COUNT(J5:J14)</f>
        <v>10</v>
      </c>
      <c r="K17" s="23"/>
      <c r="L17" s="7"/>
      <c r="M17" s="7"/>
      <c r="N17" s="22"/>
      <c r="P17" s="66"/>
      <c r="R17" s="15" t="s">
        <v>39</v>
      </c>
      <c r="S17" s="13">
        <f t="shared" si="0"/>
        <v>80.352420056637371</v>
      </c>
      <c r="U17" s="7"/>
      <c r="V17" s="7"/>
      <c r="W17" s="25"/>
      <c r="X17" s="21" t="s">
        <v>26</v>
      </c>
      <c r="Y17" s="23">
        <f>COUNT(Y5:Y14)</f>
        <v>10</v>
      </c>
      <c r="Z17" s="7"/>
      <c r="AA17" s="7"/>
      <c r="AB17" s="22"/>
    </row>
    <row r="18" spans="1:28" x14ac:dyDescent="0.25">
      <c r="A18" s="15" t="s">
        <v>40</v>
      </c>
      <c r="B18" s="13">
        <v>-4.0442542330482113E-4</v>
      </c>
      <c r="C18" s="13">
        <v>43.129812564742103</v>
      </c>
      <c r="H18" s="25"/>
      <c r="L18" s="7"/>
      <c r="M18" s="7"/>
      <c r="N18" s="22"/>
      <c r="P18" s="66"/>
      <c r="R18" s="15" t="s">
        <v>40</v>
      </c>
      <c r="S18" s="13">
        <f t="shared" si="0"/>
        <v>-17.442792703553419</v>
      </c>
      <c r="W18" s="25"/>
      <c r="Z18" s="7"/>
      <c r="AA18" s="7"/>
      <c r="AB18" s="22"/>
    </row>
    <row r="19" spans="1:28" ht="15.75" thickBot="1" x14ac:dyDescent="0.3">
      <c r="A19" s="18" t="s">
        <v>41</v>
      </c>
      <c r="B19" s="56"/>
      <c r="C19" s="20"/>
      <c r="H19" s="58"/>
      <c r="L19" s="7"/>
      <c r="M19" s="7"/>
      <c r="N19" s="7"/>
      <c r="P19" s="66"/>
      <c r="R19" s="18" t="s">
        <v>41</v>
      </c>
      <c r="S19" s="13"/>
      <c r="W19" s="58"/>
      <c r="Z19" s="7"/>
      <c r="AA19" s="7"/>
      <c r="AB19" s="7"/>
    </row>
    <row r="20" spans="1:28" ht="15.75" x14ac:dyDescent="0.25">
      <c r="A20" s="21" t="s">
        <v>21</v>
      </c>
      <c r="B20" s="22">
        <f>AVERAGE(B5:B19)</f>
        <v>1.2743173029568149E-3</v>
      </c>
      <c r="C20" s="22"/>
      <c r="H20" s="22"/>
      <c r="L20" s="7"/>
      <c r="N20" s="7"/>
      <c r="P20" s="66"/>
      <c r="R20" s="21" t="s">
        <v>21</v>
      </c>
      <c r="S20" s="57">
        <f>AVERAGE(S5:S19)</f>
        <v>76.244988971657151</v>
      </c>
      <c r="W20" s="22"/>
      <c r="Z20" s="7"/>
      <c r="AB20" s="7"/>
    </row>
    <row r="21" spans="1:28" ht="15.75" x14ac:dyDescent="0.25">
      <c r="A21" s="21" t="s">
        <v>24</v>
      </c>
      <c r="B21" s="22">
        <f>_xlfn.STDEV.S(B5:B19)</f>
        <v>6.9607927203949288E-4</v>
      </c>
      <c r="C21" s="22"/>
      <c r="H21" s="7"/>
      <c r="L21" s="7"/>
      <c r="P21" s="66"/>
      <c r="R21" s="21" t="s">
        <v>24</v>
      </c>
      <c r="S21" s="22">
        <f>_xlfn.STDEV.S(S5:S19)</f>
        <v>37.018646602757578</v>
      </c>
      <c r="W21" s="7"/>
      <c r="Z21" s="7"/>
    </row>
    <row r="22" spans="1:28" ht="15.75" x14ac:dyDescent="0.25">
      <c r="A22" s="21" t="s">
        <v>26</v>
      </c>
      <c r="B22" s="23">
        <f>COUNT(B5:B19)</f>
        <v>14</v>
      </c>
      <c r="C22" s="23"/>
      <c r="H22" s="7"/>
      <c r="M22" s="7"/>
      <c r="N22" s="22"/>
      <c r="P22" s="66"/>
      <c r="R22" s="21" t="s">
        <v>26</v>
      </c>
      <c r="S22" s="23">
        <f>COUNT(S5:S19)</f>
        <v>14</v>
      </c>
      <c r="W22" s="7"/>
      <c r="AA22" s="7"/>
      <c r="AB22" s="22"/>
    </row>
    <row r="23" spans="1:28" ht="15.75" x14ac:dyDescent="0.25">
      <c r="A23" s="21"/>
      <c r="B23" s="7"/>
      <c r="C23" s="7"/>
      <c r="H23" s="7"/>
      <c r="L23" s="7"/>
      <c r="M23" s="7"/>
      <c r="N23" s="22"/>
      <c r="P23" s="66"/>
      <c r="R23" s="21"/>
      <c r="S23" s="7"/>
      <c r="W23" s="7"/>
      <c r="Z23" s="7"/>
      <c r="AA23" s="7"/>
      <c r="AB23" s="22"/>
    </row>
    <row r="24" spans="1:28" ht="18.75" x14ac:dyDescent="0.3">
      <c r="A24" s="3" t="s">
        <v>42</v>
      </c>
      <c r="B24" s="7"/>
      <c r="C24" s="7"/>
      <c r="E24" s="24" t="s">
        <v>42</v>
      </c>
      <c r="H24" s="7"/>
      <c r="I24" s="3" t="s">
        <v>42</v>
      </c>
      <c r="L24" s="7"/>
      <c r="M24" s="24" t="s">
        <v>42</v>
      </c>
      <c r="N24" s="22"/>
      <c r="P24" s="66"/>
      <c r="R24" s="3" t="s">
        <v>42</v>
      </c>
      <c r="S24" s="7"/>
      <c r="U24" s="24" t="s">
        <v>42</v>
      </c>
      <c r="W24" s="7"/>
      <c r="X24" s="3" t="s">
        <v>42</v>
      </c>
      <c r="Z24" s="7"/>
      <c r="AA24" s="24" t="s">
        <v>42</v>
      </c>
      <c r="AB24" s="22"/>
    </row>
    <row r="25" spans="1:28" ht="15.75" thickBot="1" x14ac:dyDescent="0.3">
      <c r="A25" s="4" t="s">
        <v>2</v>
      </c>
      <c r="B25" s="5" t="s">
        <v>63</v>
      </c>
      <c r="C25" s="50" t="s">
        <v>64</v>
      </c>
      <c r="E25" t="s">
        <v>3</v>
      </c>
      <c r="F25" s="60" t="s">
        <v>63</v>
      </c>
      <c r="G25" s="5" t="s">
        <v>64</v>
      </c>
      <c r="H25" s="7"/>
      <c r="I25" s="2" t="s">
        <v>3</v>
      </c>
      <c r="J25" s="60" t="s">
        <v>63</v>
      </c>
      <c r="K25" s="5" t="s">
        <v>64</v>
      </c>
      <c r="L25" s="7"/>
      <c r="M25" s="9" t="s">
        <v>3</v>
      </c>
      <c r="N25" s="5" t="s">
        <v>63</v>
      </c>
      <c r="O25" s="50" t="s">
        <v>64</v>
      </c>
      <c r="P25" s="66"/>
      <c r="R25" s="4" t="s">
        <v>2</v>
      </c>
      <c r="S25" s="5" t="s">
        <v>63</v>
      </c>
      <c r="U25" t="s">
        <v>3</v>
      </c>
      <c r="V25" s="60" t="s">
        <v>63</v>
      </c>
      <c r="W25" s="7"/>
      <c r="X25" s="2" t="s">
        <v>3</v>
      </c>
      <c r="Y25" s="5" t="s">
        <v>63</v>
      </c>
      <c r="Z25" s="7"/>
      <c r="AA25" s="9" t="s">
        <v>3</v>
      </c>
      <c r="AB25" s="5" t="s">
        <v>63</v>
      </c>
    </row>
    <row r="26" spans="1:28" ht="15.75" thickTop="1" x14ac:dyDescent="0.25">
      <c r="A26" s="10" t="s">
        <v>4</v>
      </c>
      <c r="B26" s="14">
        <v>1.7190930639143342E-3</v>
      </c>
      <c r="C26" s="14">
        <v>47.927154319970221</v>
      </c>
      <c r="E26" s="14" t="s">
        <v>43</v>
      </c>
      <c r="F26" s="13">
        <v>1.2029574891724369E-3</v>
      </c>
      <c r="G26" s="2">
        <v>76.923075418264332</v>
      </c>
      <c r="H26" s="7"/>
      <c r="I26" s="14" t="s">
        <v>9</v>
      </c>
      <c r="J26" s="13">
        <v>5.0240265021377637E-3</v>
      </c>
      <c r="K26" s="2">
        <v>71.890722058617783</v>
      </c>
      <c r="L26" s="8"/>
      <c r="M26" s="2" t="s">
        <v>44</v>
      </c>
      <c r="N26" s="54"/>
      <c r="O26" s="54">
        <v>68.181817590697321</v>
      </c>
      <c r="P26" s="66"/>
      <c r="R26" s="10" t="s">
        <v>4</v>
      </c>
      <c r="S26" s="13">
        <f>B26*C26*1000</f>
        <v>82.391238564612721</v>
      </c>
      <c r="U26" s="14" t="s">
        <v>43</v>
      </c>
      <c r="V26" s="13">
        <f>F26*G26*1000</f>
        <v>92.53518966457726</v>
      </c>
      <c r="W26" s="7"/>
      <c r="X26" s="14" t="s">
        <v>9</v>
      </c>
      <c r="Y26" s="13">
        <f>J26*K26*1000</f>
        <v>361.1808928803157</v>
      </c>
      <c r="Z26" s="19"/>
      <c r="AA26" s="2" t="s">
        <v>44</v>
      </c>
      <c r="AB26" s="13">
        <f>N26*O26*1000</f>
        <v>0</v>
      </c>
    </row>
    <row r="27" spans="1:28" x14ac:dyDescent="0.25">
      <c r="A27" s="15" t="s">
        <v>6</v>
      </c>
      <c r="B27" s="13">
        <v>1.8369202371792599E-3</v>
      </c>
      <c r="C27" s="13">
        <v>52.539403834563799</v>
      </c>
      <c r="E27" s="13" t="s">
        <v>45</v>
      </c>
      <c r="F27" s="13">
        <v>1.0040358897446375E-3</v>
      </c>
      <c r="G27" s="2">
        <v>91.195323104851639</v>
      </c>
      <c r="H27" s="7"/>
      <c r="I27" s="13" t="s">
        <v>13</v>
      </c>
      <c r="J27" s="13">
        <v>3.1879516093188125E-3</v>
      </c>
      <c r="K27" s="2">
        <v>59.464812153807358</v>
      </c>
      <c r="L27" s="8"/>
      <c r="M27" s="2" t="s">
        <v>46</v>
      </c>
      <c r="N27" s="55"/>
      <c r="O27" s="13">
        <v>55.974597328367459</v>
      </c>
      <c r="P27" s="66"/>
      <c r="R27" s="15" t="s">
        <v>6</v>
      </c>
      <c r="S27" s="13">
        <f>B27*C27*1000</f>
        <v>96.510694153043843</v>
      </c>
      <c r="U27" s="13" t="s">
        <v>45</v>
      </c>
      <c r="V27" s="13">
        <f>F27*G27*1000</f>
        <v>91.563377374129416</v>
      </c>
      <c r="W27" s="7"/>
      <c r="X27" s="13" t="s">
        <v>13</v>
      </c>
      <c r="Y27" s="13">
        <f>J27*K27*1000</f>
        <v>189.57094360357104</v>
      </c>
      <c r="Z27" s="19"/>
      <c r="AA27" s="2" t="s">
        <v>46</v>
      </c>
      <c r="AB27" s="13">
        <f>N27*O27*1000</f>
        <v>0</v>
      </c>
    </row>
    <row r="28" spans="1:28" x14ac:dyDescent="0.25">
      <c r="A28" s="15" t="s">
        <v>8</v>
      </c>
      <c r="B28" s="13">
        <v>3.1378454613301987E-3</v>
      </c>
      <c r="C28" s="13">
        <v>71.090046735318737</v>
      </c>
      <c r="E28" s="13" t="s">
        <v>47</v>
      </c>
      <c r="F28" s="13">
        <v>-2.9210053669399077E-3</v>
      </c>
      <c r="G28" s="2">
        <v>51.12697500075992</v>
      </c>
      <c r="H28" s="7"/>
      <c r="I28" s="13" t="s">
        <v>17</v>
      </c>
      <c r="J28" s="13">
        <v>1.4084601647013156E-3</v>
      </c>
      <c r="K28" s="2">
        <v>56.641175630081079</v>
      </c>
      <c r="L28" s="8"/>
      <c r="M28" s="2" t="s">
        <v>48</v>
      </c>
      <c r="N28" s="55"/>
      <c r="O28" s="13">
        <v>66.225165562913901</v>
      </c>
      <c r="P28" s="66"/>
      <c r="R28" s="15" t="s">
        <v>8</v>
      </c>
      <c r="S28" s="13">
        <f t="shared" ref="S28:S39" si="4">B28*C28*1000</f>
        <v>223.06958049417162</v>
      </c>
      <c r="U28" s="13" t="s">
        <v>47</v>
      </c>
      <c r="V28" s="13">
        <f t="shared" ref="V28:V29" si="5">F28*G28*1000</f>
        <v>-149.34216837262221</v>
      </c>
      <c r="W28" s="7"/>
      <c r="X28" s="13" t="s">
        <v>17</v>
      </c>
      <c r="Y28" s="13">
        <f t="shared" ref="Y28:Y35" si="6">J28*K28*1000</f>
        <v>79.776839556820136</v>
      </c>
      <c r="Z28" s="19"/>
      <c r="AA28" s="2" t="s">
        <v>48</v>
      </c>
      <c r="AB28" s="13">
        <f t="shared" ref="AB28:AB31" si="7">N28*O28*1000</f>
        <v>0</v>
      </c>
    </row>
    <row r="29" spans="1:28" ht="15.75" thickBot="1" x14ac:dyDescent="0.3">
      <c r="A29" s="15" t="s">
        <v>11</v>
      </c>
      <c r="B29" s="13">
        <v>1.5159080786611545E-3</v>
      </c>
      <c r="C29" s="13">
        <v>45.941804845817146</v>
      </c>
      <c r="E29" s="20" t="s">
        <v>49</v>
      </c>
      <c r="F29" s="20">
        <v>1.6489947031521637E-2</v>
      </c>
      <c r="G29" s="90">
        <v>50.907586821298459</v>
      </c>
      <c r="H29" s="7"/>
      <c r="I29" s="13" t="s">
        <v>22</v>
      </c>
      <c r="J29" s="13">
        <v>1.2205016050940065E-3</v>
      </c>
      <c r="K29" s="2">
        <v>90.909090909090907</v>
      </c>
      <c r="L29" s="8"/>
      <c r="M29" s="2" t="s">
        <v>50</v>
      </c>
      <c r="N29" s="55"/>
      <c r="O29" s="13">
        <v>86.455328560797042</v>
      </c>
      <c r="P29" s="66"/>
      <c r="R29" s="15" t="s">
        <v>11</v>
      </c>
      <c r="S29" s="13">
        <f t="shared" si="4"/>
        <v>69.643553114048373</v>
      </c>
      <c r="U29" s="20" t="s">
        <v>49</v>
      </c>
      <c r="V29" s="13">
        <f t="shared" si="5"/>
        <v>839.46341018580051</v>
      </c>
      <c r="W29" s="7"/>
      <c r="X29" s="13" t="s">
        <v>22</v>
      </c>
      <c r="Y29" s="13">
        <f t="shared" si="6"/>
        <v>110.95469137218241</v>
      </c>
      <c r="Z29" s="19"/>
      <c r="AA29" s="2" t="s">
        <v>50</v>
      </c>
      <c r="AB29" s="13">
        <f t="shared" si="7"/>
        <v>0</v>
      </c>
    </row>
    <row r="30" spans="1:28" x14ac:dyDescent="0.25">
      <c r="A30" s="15" t="s">
        <v>15</v>
      </c>
      <c r="B30" s="13">
        <v>2.1507648958039604E-3</v>
      </c>
      <c r="C30" s="13">
        <v>57.60368663594469</v>
      </c>
      <c r="D30" s="7"/>
      <c r="E30" t="s">
        <v>21</v>
      </c>
      <c r="F30" s="11">
        <f>AVERAGE(F26:F29)</f>
        <v>3.9439837608747008E-3</v>
      </c>
      <c r="G30" s="11"/>
      <c r="I30" s="13" t="s">
        <v>27</v>
      </c>
      <c r="J30" s="13">
        <v>-1.7235883754465253E-3</v>
      </c>
      <c r="K30" s="2">
        <v>60.240961965331266</v>
      </c>
      <c r="L30" s="7"/>
      <c r="M30" s="13" t="s">
        <v>51</v>
      </c>
      <c r="N30" s="55"/>
      <c r="O30" s="13">
        <v>85.714285714285708</v>
      </c>
      <c r="P30" s="66"/>
      <c r="R30" s="15" t="s">
        <v>15</v>
      </c>
      <c r="S30" s="13">
        <f t="shared" si="4"/>
        <v>123.89198708548157</v>
      </c>
      <c r="T30" s="7"/>
      <c r="U30" t="s">
        <v>21</v>
      </c>
      <c r="V30" s="12">
        <f>AVERAGE(V26:V29)</f>
        <v>218.55495221297124</v>
      </c>
      <c r="X30" s="13" t="s">
        <v>27</v>
      </c>
      <c r="Y30" s="13">
        <f>J9*K30*1000</f>
        <v>-183.3714839935835</v>
      </c>
      <c r="Z30" s="7"/>
      <c r="AA30" s="13" t="s">
        <v>51</v>
      </c>
      <c r="AB30" s="13">
        <f t="shared" si="7"/>
        <v>0</v>
      </c>
    </row>
    <row r="31" spans="1:28" ht="15.75" thickBot="1" x14ac:dyDescent="0.3">
      <c r="A31" s="15" t="s">
        <v>25</v>
      </c>
      <c r="B31" s="13">
        <v>1.1288282941443444E-3</v>
      </c>
      <c r="C31" s="13">
        <v>53.717199424711175</v>
      </c>
      <c r="D31" s="25"/>
      <c r="E31" t="s">
        <v>24</v>
      </c>
      <c r="F31" s="11">
        <f>_xlfn.STDEV.S(F26:F29)</f>
        <v>8.5768251433841359E-3</v>
      </c>
      <c r="G31" s="11"/>
      <c r="I31" s="13" t="s">
        <v>29</v>
      </c>
      <c r="J31" s="13">
        <v>8.3899038278349247E-4</v>
      </c>
      <c r="K31" s="2">
        <v>90.361448897908005</v>
      </c>
      <c r="L31" s="7"/>
      <c r="M31" s="20" t="s">
        <v>52</v>
      </c>
      <c r="N31" s="56"/>
      <c r="O31" s="56">
        <v>70.31755407419908</v>
      </c>
      <c r="P31" s="66"/>
      <c r="R31" s="15" t="s">
        <v>25</v>
      </c>
      <c r="S31" s="13">
        <f t="shared" si="4"/>
        <v>60.637494592808274</v>
      </c>
      <c r="T31" s="25"/>
      <c r="U31" t="s">
        <v>24</v>
      </c>
      <c r="V31" s="11">
        <f>_xlfn.STDEV.S(V26:V29)</f>
        <v>429.29533158039749</v>
      </c>
      <c r="X31" s="13" t="s">
        <v>29</v>
      </c>
      <c r="Y31" s="13">
        <f t="shared" si="6"/>
        <v>75.812386599726835</v>
      </c>
      <c r="Z31" s="7"/>
      <c r="AA31" s="20" t="s">
        <v>52</v>
      </c>
      <c r="AB31" s="20">
        <f t="shared" si="7"/>
        <v>0</v>
      </c>
    </row>
    <row r="32" spans="1:28" ht="15.75" x14ac:dyDescent="0.25">
      <c r="A32" s="15" t="s">
        <v>28</v>
      </c>
      <c r="B32" s="13">
        <v>1.5042584582816623E-3</v>
      </c>
      <c r="C32" s="13">
        <v>55.363961166852569</v>
      </c>
      <c r="D32" s="25"/>
      <c r="E32" t="s">
        <v>26</v>
      </c>
      <c r="F32" s="26">
        <f>COUNT(F26:F29)</f>
        <v>4</v>
      </c>
      <c r="G32" s="26"/>
      <c r="I32" s="13" t="s">
        <v>31</v>
      </c>
      <c r="J32" s="13">
        <v>8.3899038278349247E-4</v>
      </c>
      <c r="K32" s="2">
        <v>74.313130412170622</v>
      </c>
      <c r="L32" s="7"/>
      <c r="M32" s="21" t="s">
        <v>21</v>
      </c>
      <c r="N32" s="22" t="e">
        <f>AVERAGE(N26:N31)</f>
        <v>#DIV/0!</v>
      </c>
      <c r="P32" s="66"/>
      <c r="R32" s="15" t="s">
        <v>28</v>
      </c>
      <c r="S32" s="13">
        <f t="shared" si="4"/>
        <v>83.281706869215455</v>
      </c>
      <c r="T32" s="25"/>
      <c r="U32" t="s">
        <v>26</v>
      </c>
      <c r="V32" s="26">
        <f>COUNT(V26:V29)</f>
        <v>4</v>
      </c>
      <c r="X32" s="13" t="s">
        <v>31</v>
      </c>
      <c r="Y32" s="13">
        <f t="shared" si="6"/>
        <v>62.348001730346624</v>
      </c>
      <c r="Z32" s="7"/>
      <c r="AA32" s="21" t="s">
        <v>21</v>
      </c>
      <c r="AB32" s="22">
        <f>AVERAGE(AB26:AB31)</f>
        <v>0</v>
      </c>
    </row>
    <row r="33" spans="1:28" ht="15.75" x14ac:dyDescent="0.25">
      <c r="A33" s="15" t="s">
        <v>30</v>
      </c>
      <c r="B33" s="13">
        <v>1.1616525195144701E-3</v>
      </c>
      <c r="C33" s="13">
        <v>69.547087271995579</v>
      </c>
      <c r="D33" s="25"/>
      <c r="F33" s="11"/>
      <c r="G33" s="11"/>
      <c r="I33" s="13" t="s">
        <v>33</v>
      </c>
      <c r="J33" s="13">
        <v>7.7478734659206681E-3</v>
      </c>
      <c r="K33" s="2">
        <v>65.269478299020278</v>
      </c>
      <c r="L33" s="25"/>
      <c r="M33" s="21" t="s">
        <v>24</v>
      </c>
      <c r="N33" s="22" t="e">
        <f>_xlfn.STDEV.S(N26:N31)</f>
        <v>#DIV/0!</v>
      </c>
      <c r="P33" s="66"/>
      <c r="R33" s="15" t="s">
        <v>30</v>
      </c>
      <c r="S33" s="13">
        <f t="shared" si="4"/>
        <v>80.789549154406387</v>
      </c>
      <c r="T33" s="25"/>
      <c r="V33" s="11"/>
      <c r="X33" s="13" t="s">
        <v>33</v>
      </c>
      <c r="Y33" s="13">
        <f t="shared" si="6"/>
        <v>505.69965904746408</v>
      </c>
      <c r="Z33" s="25"/>
      <c r="AA33" s="21" t="s">
        <v>24</v>
      </c>
      <c r="AB33" s="22">
        <f>_xlfn.STDEV.S(AB26:AB31)</f>
        <v>0</v>
      </c>
    </row>
    <row r="34" spans="1:28" ht="15.75" x14ac:dyDescent="0.25">
      <c r="A34" s="15" t="s">
        <v>32</v>
      </c>
      <c r="B34" s="13">
        <v>1.4915964952087737E-3</v>
      </c>
      <c r="C34" s="13">
        <v>64.401715359814148</v>
      </c>
      <c r="D34" s="25"/>
      <c r="I34" s="13" t="s">
        <v>55</v>
      </c>
      <c r="J34" s="13">
        <v>-1.8906786267255686E-3</v>
      </c>
      <c r="K34" s="2">
        <v>73.170734430481957</v>
      </c>
      <c r="L34" s="25"/>
      <c r="M34" s="21" t="s">
        <v>26</v>
      </c>
      <c r="N34" s="23">
        <f>COUNT(N26:N31)</f>
        <v>0</v>
      </c>
      <c r="P34" s="66"/>
      <c r="R34" s="15" t="s">
        <v>32</v>
      </c>
      <c r="S34" s="13">
        <f t="shared" si="4"/>
        <v>96.06137291613183</v>
      </c>
      <c r="T34" s="25"/>
      <c r="X34" s="13" t="s">
        <v>55</v>
      </c>
      <c r="Y34" s="13">
        <f t="shared" si="6"/>
        <v>-138.34234368952491</v>
      </c>
      <c r="Z34" s="25"/>
      <c r="AA34" s="21" t="s">
        <v>26</v>
      </c>
      <c r="AB34" s="23">
        <f>COUNT(AB26:AB31)</f>
        <v>6</v>
      </c>
    </row>
    <row r="35" spans="1:28" ht="15.75" thickBot="1" x14ac:dyDescent="0.3">
      <c r="A35" s="15" t="s">
        <v>35</v>
      </c>
      <c r="B35" s="13">
        <v>1.5966651033759824E-3</v>
      </c>
      <c r="C35" s="13">
        <v>66.035659255998226</v>
      </c>
      <c r="I35" s="20" t="s">
        <v>36</v>
      </c>
      <c r="J35" s="20">
        <v>-3.2509730210825713E-4</v>
      </c>
      <c r="K35" s="90">
        <v>108.30324462298498</v>
      </c>
      <c r="L35" s="25"/>
      <c r="P35" s="66"/>
      <c r="R35" s="15" t="s">
        <v>35</v>
      </c>
      <c r="S35" s="13">
        <f t="shared" si="4"/>
        <v>105.43683271247956</v>
      </c>
      <c r="X35" s="20" t="s">
        <v>36</v>
      </c>
      <c r="Y35" s="13">
        <f t="shared" si="6"/>
        <v>-35.209092636503023</v>
      </c>
      <c r="Z35" s="25"/>
    </row>
    <row r="36" spans="1:28" ht="15.75" x14ac:dyDescent="0.25">
      <c r="A36" s="15" t="s">
        <v>37</v>
      </c>
      <c r="B36" s="13">
        <v>1.1188248157458266E-3</v>
      </c>
      <c r="C36" s="13">
        <v>92.449911829507911</v>
      </c>
      <c r="H36" s="7"/>
      <c r="I36" s="21" t="s">
        <v>21</v>
      </c>
      <c r="J36" s="58">
        <f>AVERAGE(J26:J35)</f>
        <v>1.6327429808459201E-3</v>
      </c>
      <c r="K36" s="58"/>
      <c r="L36" s="25"/>
      <c r="P36" s="66"/>
      <c r="R36" s="15" t="s">
        <v>37</v>
      </c>
      <c r="S36" s="13">
        <f t="shared" si="4"/>
        <v>103.43525556836711</v>
      </c>
      <c r="W36" s="7"/>
      <c r="X36" s="21" t="s">
        <v>21</v>
      </c>
      <c r="Y36" s="57">
        <f>AVERAGE(Y26:Y35)</f>
        <v>102.84204944708154</v>
      </c>
      <c r="Z36" s="25"/>
    </row>
    <row r="37" spans="1:28" ht="15.75" x14ac:dyDescent="0.25">
      <c r="A37" s="15" t="s">
        <v>38</v>
      </c>
      <c r="B37" s="13">
        <v>6.4147548447907369E-4</v>
      </c>
      <c r="C37" s="13">
        <v>92.449911829507911</v>
      </c>
      <c r="H37" s="7"/>
      <c r="I37" s="21" t="s">
        <v>24</v>
      </c>
      <c r="J37" s="22">
        <f>_xlfn.STDEV.S(J26:J35)</f>
        <v>2.9871433646398247E-3</v>
      </c>
      <c r="K37" s="22"/>
      <c r="L37" s="25"/>
      <c r="P37" s="66"/>
      <c r="R37" s="15" t="s">
        <v>38</v>
      </c>
      <c r="S37" s="13">
        <f t="shared" si="4"/>
        <v>59.304351980881236</v>
      </c>
      <c r="W37" s="7"/>
      <c r="X37" s="21" t="s">
        <v>24</v>
      </c>
      <c r="Y37" s="22">
        <f>_xlfn.STDEV.S(Y26:Y35)</f>
        <v>210.46760590256645</v>
      </c>
      <c r="Z37" s="25"/>
    </row>
    <row r="38" spans="1:28" ht="15.75" x14ac:dyDescent="0.25">
      <c r="A38" s="15" t="s">
        <v>39</v>
      </c>
      <c r="B38" s="13">
        <v>9.3667893002009905E-4</v>
      </c>
      <c r="C38" s="13">
        <v>73.959936942220011</v>
      </c>
      <c r="H38" s="7"/>
      <c r="I38" s="21" t="s">
        <v>26</v>
      </c>
      <c r="J38" s="23">
        <f>COUNT(J26:J35)</f>
        <v>10</v>
      </c>
      <c r="K38" s="23"/>
      <c r="L38" s="25"/>
      <c r="P38" s="66"/>
      <c r="R38" s="15" t="s">
        <v>39</v>
      </c>
      <c r="S38" s="13">
        <f t="shared" si="4"/>
        <v>69.276714599392633</v>
      </c>
      <c r="W38" s="7"/>
      <c r="X38" s="21" t="s">
        <v>26</v>
      </c>
      <c r="Y38" s="23">
        <f>COUNT(Y26:Y35)</f>
        <v>10</v>
      </c>
      <c r="Z38" s="25"/>
    </row>
    <row r="39" spans="1:28" x14ac:dyDescent="0.25">
      <c r="A39" s="15" t="s">
        <v>40</v>
      </c>
      <c r="B39" s="13">
        <v>-3.1475452311297507E-4</v>
      </c>
      <c r="C39" s="13">
        <v>42.263774323992166</v>
      </c>
      <c r="H39" s="7"/>
      <c r="L39" s="25"/>
      <c r="P39" s="66"/>
      <c r="R39" s="15" t="s">
        <v>40</v>
      </c>
      <c r="S39" s="13">
        <f t="shared" si="4"/>
        <v>-13.302714132302555</v>
      </c>
      <c r="W39" s="7"/>
      <c r="Z39" s="25"/>
    </row>
    <row r="40" spans="1:28" ht="15.75" thickBot="1" x14ac:dyDescent="0.3">
      <c r="A40" s="18" t="s">
        <v>41</v>
      </c>
      <c r="B40" s="56"/>
      <c r="C40" s="20"/>
      <c r="H40" s="7"/>
      <c r="L40" s="7"/>
      <c r="P40" s="66"/>
      <c r="R40" s="18" t="s">
        <v>41</v>
      </c>
      <c r="S40" s="20"/>
      <c r="W40" s="7"/>
      <c r="Z40" s="7"/>
    </row>
    <row r="41" spans="1:28" ht="15.75" x14ac:dyDescent="0.25">
      <c r="A41" s="21" t="s">
        <v>21</v>
      </c>
      <c r="B41" s="22">
        <f>AVERAGE(B26:B40)</f>
        <v>1.4018398081818689E-3</v>
      </c>
      <c r="C41" s="22"/>
      <c r="D41" s="7"/>
      <c r="H41" s="7"/>
      <c r="L41" s="7"/>
      <c r="P41" s="66"/>
      <c r="R41" s="21" t="s">
        <v>21</v>
      </c>
      <c r="S41" s="22">
        <f>AVERAGE(S26:S40)</f>
        <v>88.601972690909861</v>
      </c>
      <c r="T41" s="7"/>
      <c r="W41" s="7"/>
      <c r="Z41" s="7"/>
    </row>
    <row r="42" spans="1:28" ht="15.75" x14ac:dyDescent="0.25">
      <c r="A42" s="21" t="s">
        <v>24</v>
      </c>
      <c r="B42" s="22">
        <f>_xlfn.STDEV.S(B26:B40)</f>
        <v>7.7893471056890841E-4</v>
      </c>
      <c r="C42" s="22"/>
      <c r="D42" s="7"/>
      <c r="H42" s="7"/>
      <c r="L42" s="7"/>
      <c r="P42" s="66"/>
      <c r="R42" s="21" t="s">
        <v>24</v>
      </c>
      <c r="S42" s="22">
        <f>_xlfn.STDEV.S(S26:S40)</f>
        <v>50.256480237822849</v>
      </c>
      <c r="T42" s="7"/>
      <c r="W42" s="7"/>
      <c r="Z42" s="7"/>
    </row>
    <row r="43" spans="1:28" ht="15.75" x14ac:dyDescent="0.25">
      <c r="A43" s="21" t="s">
        <v>26</v>
      </c>
      <c r="B43" s="23">
        <f>COUNT(B26:B40)</f>
        <v>14</v>
      </c>
      <c r="C43" s="23"/>
      <c r="D43" s="7"/>
      <c r="H43" s="7"/>
      <c r="L43" s="7"/>
      <c r="P43" s="66"/>
      <c r="R43" s="21" t="s">
        <v>26</v>
      </c>
      <c r="S43" s="23">
        <f>COUNT(S26:S40)</f>
        <v>14</v>
      </c>
      <c r="T43" s="7"/>
      <c r="W43" s="7"/>
      <c r="Z43" s="7"/>
    </row>
    <row r="44" spans="1:28" x14ac:dyDescent="0.25">
      <c r="D44" s="7"/>
      <c r="H44" s="7"/>
      <c r="L44" s="7"/>
      <c r="P44" s="66"/>
      <c r="T44" s="7"/>
      <c r="W44" s="7"/>
      <c r="Z44" s="7"/>
    </row>
    <row r="45" spans="1:28" x14ac:dyDescent="0.25">
      <c r="P45" s="66"/>
    </row>
    <row r="46" spans="1:28" ht="15.75" x14ac:dyDescent="0.25">
      <c r="A46" s="21"/>
      <c r="P46" s="66"/>
      <c r="R46" s="21"/>
    </row>
    <row r="47" spans="1:28" ht="15.75" x14ac:dyDescent="0.25">
      <c r="A47" s="34" t="s">
        <v>53</v>
      </c>
      <c r="B47" s="11">
        <f>_xlfn.T.TEST(B5:B19,B26:B40,2,1)</f>
        <v>0.29523661113214411</v>
      </c>
      <c r="C47" s="11"/>
      <c r="E47" s="27" t="s">
        <v>53</v>
      </c>
      <c r="F47" s="28">
        <f>_xlfn.T.TEST(F5:F8,F26:F29,2,1)</f>
        <v>0.20436864325865173</v>
      </c>
      <c r="G47" s="16"/>
      <c r="I47" s="27" t="s">
        <v>53</v>
      </c>
      <c r="J47" s="91">
        <f>_xlfn.T.TEST(J5:J14,J26:J35,2,1)</f>
        <v>3.8883143861000252E-2</v>
      </c>
      <c r="K47" s="16"/>
      <c r="M47" s="27" t="s">
        <v>53</v>
      </c>
      <c r="N47" s="29" t="e">
        <f>_xlfn.T.TEST(N5:N9,N26:N30,2,1)</f>
        <v>#DIV/0!</v>
      </c>
      <c r="P47" s="66"/>
      <c r="R47" s="34" t="s">
        <v>53</v>
      </c>
      <c r="S47" s="68">
        <f>_xlfn.T.TEST(S5:S19,S26:S40,2,1)</f>
        <v>0.14860672439530109</v>
      </c>
      <c r="U47" s="27" t="s">
        <v>53</v>
      </c>
      <c r="V47" s="28">
        <f>_xlfn.T.TEST(V5:V8,V26:V29,2,1)</f>
        <v>0.50749319369333679</v>
      </c>
      <c r="W47" s="111"/>
      <c r="X47" s="27" t="s">
        <v>53</v>
      </c>
      <c r="Y47" s="96">
        <f>_xlfn.T.TEST(Y5:Y14,Y26:Y35,2,1)</f>
        <v>3.6498611111293301E-2</v>
      </c>
      <c r="AA47" s="27" t="s">
        <v>53</v>
      </c>
      <c r="AB47" s="68" t="e">
        <f>_xlfn.T.TEST(AB5:AB9,AB26:AB30,2,1)</f>
        <v>#DIV/0!</v>
      </c>
    </row>
    <row r="48" spans="1:28" ht="15.75" x14ac:dyDescent="0.25">
      <c r="A48" s="35" t="s">
        <v>54</v>
      </c>
      <c r="B48" s="11">
        <f>(B41-B20)/AVERAGE(B21,B42)</f>
        <v>0.17291023234850203</v>
      </c>
      <c r="C48" s="11"/>
      <c r="E48" s="30" t="s">
        <v>54</v>
      </c>
      <c r="F48" s="31">
        <f>(F30-F9)/AVERAGE(F10,F31)</f>
        <v>0.17716604582414455</v>
      </c>
      <c r="G48" s="16"/>
      <c r="I48" s="30" t="s">
        <v>54</v>
      </c>
      <c r="J48" s="92">
        <f>(J36-J15)/AVERAGE(J16,J37)</f>
        <v>0.55450472110224247</v>
      </c>
      <c r="K48" s="16"/>
      <c r="M48" s="30" t="s">
        <v>54</v>
      </c>
      <c r="N48" s="32" t="e">
        <f>(N32-N11)/AVERAGE(N11,N32)</f>
        <v>#DIV/0!</v>
      </c>
      <c r="P48" s="66"/>
      <c r="R48" s="35" t="s">
        <v>54</v>
      </c>
      <c r="S48" s="69">
        <f>(S41-S20)/SQRT((S42^2+S21^2)/2)</f>
        <v>0.27997081334390261</v>
      </c>
      <c r="U48" s="30" t="s">
        <v>54</v>
      </c>
      <c r="V48" s="11">
        <f>(V30-V9)/SQRT((V10^2+V31^2)/2)</f>
        <v>0.13214457906276661</v>
      </c>
      <c r="W48" s="111"/>
      <c r="X48" s="30" t="s">
        <v>54</v>
      </c>
      <c r="Y48" s="112">
        <f>(Y36-Y15)/SQRT((Y16^2+Y37^2)/2)</f>
        <v>0.56242970771187328</v>
      </c>
      <c r="AA48" s="30" t="s">
        <v>54</v>
      </c>
      <c r="AB48" s="69" t="e">
        <f>(AB32-AB11)/AVERAGE(AB11,AB32)</f>
        <v>#DIV/0!</v>
      </c>
    </row>
    <row r="49" spans="1:28" x14ac:dyDescent="0.25">
      <c r="M49" s="50"/>
      <c r="N49" s="16"/>
      <c r="P49" s="66"/>
      <c r="V49" s="110"/>
      <c r="AA49" s="50"/>
      <c r="AB49" s="16"/>
    </row>
    <row r="50" spans="1:28" x14ac:dyDescent="0.25">
      <c r="P50" s="66"/>
    </row>
    <row r="51" spans="1:28" ht="18.75" x14ac:dyDescent="0.3">
      <c r="A51" s="24" t="s">
        <v>56</v>
      </c>
      <c r="B51" s="7"/>
      <c r="C51" s="7"/>
      <c r="E51" s="24" t="s">
        <v>56</v>
      </c>
      <c r="I51" s="24" t="s">
        <v>56</v>
      </c>
      <c r="M51" s="24" t="s">
        <v>56</v>
      </c>
      <c r="N51" s="7"/>
      <c r="P51" s="66"/>
      <c r="R51" s="24" t="s">
        <v>56</v>
      </c>
      <c r="S51" s="7"/>
      <c r="U51" s="24" t="s">
        <v>56</v>
      </c>
      <c r="X51" s="24" t="s">
        <v>56</v>
      </c>
      <c r="AA51" s="24" t="s">
        <v>56</v>
      </c>
      <c r="AB51" s="7"/>
    </row>
    <row r="52" spans="1:28" ht="15.75" thickBot="1" x14ac:dyDescent="0.3">
      <c r="A52" s="4" t="s">
        <v>2</v>
      </c>
      <c r="B52" s="5" t="s">
        <v>63</v>
      </c>
      <c r="C52" s="50"/>
      <c r="D52" s="50"/>
      <c r="E52" s="4" t="s">
        <v>3</v>
      </c>
      <c r="F52" s="5" t="s">
        <v>63</v>
      </c>
      <c r="G52" s="50"/>
      <c r="I52" s="2" t="s">
        <v>3</v>
      </c>
      <c r="J52" s="5" t="s">
        <v>63</v>
      </c>
      <c r="K52" s="50"/>
      <c r="M52" s="4" t="s">
        <v>3</v>
      </c>
      <c r="N52" s="5" t="s">
        <v>63</v>
      </c>
      <c r="P52" s="66"/>
      <c r="R52" s="4" t="s">
        <v>2</v>
      </c>
      <c r="S52" s="5" t="s">
        <v>63</v>
      </c>
      <c r="U52" s="9" t="s">
        <v>3</v>
      </c>
      <c r="V52" s="5" t="s">
        <v>63</v>
      </c>
      <c r="X52" s="2" t="s">
        <v>3</v>
      </c>
      <c r="Y52" s="5" t="s">
        <v>63</v>
      </c>
      <c r="AA52" s="4" t="s">
        <v>3</v>
      </c>
      <c r="AB52" s="5" t="s">
        <v>63</v>
      </c>
    </row>
    <row r="53" spans="1:28" ht="15.75" thickTop="1" x14ac:dyDescent="0.25">
      <c r="A53" s="10" t="s">
        <v>4</v>
      </c>
      <c r="B53" s="62">
        <f>(B26-B5)/B5*100</f>
        <v>-0.15748378024043128</v>
      </c>
      <c r="C53" s="65"/>
      <c r="E53" s="13" t="s">
        <v>43</v>
      </c>
      <c r="F53" s="13">
        <f>(F26-F5)/F5*100</f>
        <v>-140.77317698551172</v>
      </c>
      <c r="G53" s="50"/>
      <c r="I53" s="14" t="s">
        <v>9</v>
      </c>
      <c r="J53" s="13">
        <f>(J26-J5)/J5*100</f>
        <v>211.04331590014218</v>
      </c>
      <c r="K53" s="17"/>
      <c r="L53" s="2"/>
      <c r="M53" s="2" t="s">
        <v>57</v>
      </c>
      <c r="N53" s="13" t="e">
        <f>(N26-N5)/N5*100</f>
        <v>#DIV/0!</v>
      </c>
      <c r="P53" s="66"/>
      <c r="R53" s="10" t="s">
        <v>4</v>
      </c>
      <c r="S53" s="62">
        <f>(S26-S5)/S5*100</f>
        <v>13.871036547539287</v>
      </c>
      <c r="U53" s="13" t="s">
        <v>43</v>
      </c>
      <c r="V53" s="13">
        <f>(V26-V5)/V5*100</f>
        <v>-145.26868062792602</v>
      </c>
      <c r="X53" s="14" t="s">
        <v>9</v>
      </c>
      <c r="Y53" s="13">
        <f>(Y26-Y5)/Y5*100</f>
        <v>227.53463075204192</v>
      </c>
      <c r="Z53" s="13"/>
      <c r="AA53" s="2" t="s">
        <v>57</v>
      </c>
      <c r="AB53" s="13" t="e">
        <f>(AB26-AB5)/AB5*100</f>
        <v>#DIV/0!</v>
      </c>
    </row>
    <row r="54" spans="1:28" x14ac:dyDescent="0.25">
      <c r="A54" s="15" t="s">
        <v>6</v>
      </c>
      <c r="B54" s="63">
        <f t="shared" ref="B54:B66" si="8">(B27-B6)/B6*100</f>
        <v>-25.397465440815292</v>
      </c>
      <c r="C54" s="65"/>
      <c r="E54" s="13" t="s">
        <v>45</v>
      </c>
      <c r="F54" s="13">
        <f>(F27-F6)/F6*100</f>
        <v>-27.323415475598228</v>
      </c>
      <c r="G54" s="50"/>
      <c r="I54" s="13" t="s">
        <v>13</v>
      </c>
      <c r="J54" s="13">
        <f>(J27-J6)/J6*100</f>
        <v>-36.004015698762714</v>
      </c>
      <c r="K54" s="17"/>
      <c r="L54" s="2"/>
      <c r="M54" s="2" t="s">
        <v>58</v>
      </c>
      <c r="N54" s="13" t="e">
        <f>(N27-N6)/N6*100</f>
        <v>#DIV/0!</v>
      </c>
      <c r="P54" s="66"/>
      <c r="R54" s="15" t="s">
        <v>6</v>
      </c>
      <c r="S54" s="63">
        <f t="shared" ref="S54:S66" si="9">(S27-S6)/S6*100</f>
        <v>-23.685924823722249</v>
      </c>
      <c r="U54" s="13" t="s">
        <v>45</v>
      </c>
      <c r="V54" s="13">
        <f>(V27-V6)/V6*100</f>
        <v>-24.235392373474962</v>
      </c>
      <c r="X54" s="13" t="s">
        <v>13</v>
      </c>
      <c r="Y54" s="13">
        <f>(Y27-Y6)/Y6*100</f>
        <v>-28.836982110337715</v>
      </c>
      <c r="Z54" s="13"/>
      <c r="AA54" s="2" t="s">
        <v>58</v>
      </c>
      <c r="AB54" s="13" t="e">
        <f>(AB27-AB6)/AB6*100</f>
        <v>#DIV/0!</v>
      </c>
    </row>
    <row r="55" spans="1:28" x14ac:dyDescent="0.25">
      <c r="A55" s="15" t="s">
        <v>8</v>
      </c>
      <c r="B55" s="63">
        <f t="shared" si="8"/>
        <v>39.798827835192476</v>
      </c>
      <c r="C55" s="65"/>
      <c r="E55" s="13" t="s">
        <v>47</v>
      </c>
      <c r="F55" s="13">
        <f t="shared" ref="F55:F56" si="10">(F28-F7)/F7*100</f>
        <v>-41.021662789934332</v>
      </c>
      <c r="G55" s="50"/>
      <c r="I55" s="13" t="s">
        <v>17</v>
      </c>
      <c r="J55" s="13">
        <f t="shared" ref="J55:J62" si="11">(J28-J7)/J7*100</f>
        <v>-19.476480348548829</v>
      </c>
      <c r="K55" s="17"/>
      <c r="L55" s="2"/>
      <c r="M55" s="2" t="s">
        <v>59</v>
      </c>
      <c r="N55" s="13" t="e">
        <f t="shared" ref="N55:N58" si="12">(N28-N7)/N7*100</f>
        <v>#DIV/0!</v>
      </c>
      <c r="P55" s="66"/>
      <c r="R55" s="15" t="s">
        <v>8</v>
      </c>
      <c r="S55" s="63">
        <f t="shared" si="9"/>
        <v>61.248994176222851</v>
      </c>
      <c r="U55" s="13" t="s">
        <v>47</v>
      </c>
      <c r="V55" s="13">
        <f t="shared" ref="V55:V56" si="13">(V28-V7)/V7*100</f>
        <v>-37.818499707226017</v>
      </c>
      <c r="X55" s="13" t="s">
        <v>17</v>
      </c>
      <c r="Y55" s="13">
        <f t="shared" ref="Y55:Y62" si="14">(Y28-Y7)/Y7*100</f>
        <v>-11.061544157341848</v>
      </c>
      <c r="Z55" s="13"/>
      <c r="AA55" s="2" t="s">
        <v>59</v>
      </c>
      <c r="AB55" s="13" t="e">
        <f t="shared" ref="AB55:AB58" si="15">(AB28-AB7)/AB7*100</f>
        <v>#DIV/0!</v>
      </c>
    </row>
    <row r="56" spans="1:28" ht="15.75" thickBot="1" x14ac:dyDescent="0.3">
      <c r="A56" s="15" t="s">
        <v>11</v>
      </c>
      <c r="B56" s="63">
        <f t="shared" si="8"/>
        <v>45.148330385989169</v>
      </c>
      <c r="C56" s="65"/>
      <c r="E56" s="20" t="s">
        <v>49</v>
      </c>
      <c r="F56" s="13">
        <f t="shared" si="10"/>
        <v>3.587014406145514</v>
      </c>
      <c r="G56" s="50"/>
      <c r="I56" s="13" t="s">
        <v>22</v>
      </c>
      <c r="J56" s="13">
        <f t="shared" si="11"/>
        <v>17.854383946889257</v>
      </c>
      <c r="K56" s="17"/>
      <c r="L56" s="2"/>
      <c r="M56" s="2" t="s">
        <v>60</v>
      </c>
      <c r="N56" s="13" t="e">
        <f t="shared" si="12"/>
        <v>#DIV/0!</v>
      </c>
      <c r="P56" s="66"/>
      <c r="R56" s="15" t="s">
        <v>11</v>
      </c>
      <c r="S56" s="63">
        <f t="shared" si="9"/>
        <v>46.704272692695717</v>
      </c>
      <c r="U56" s="20" t="s">
        <v>49</v>
      </c>
      <c r="V56" s="13">
        <f t="shared" si="13"/>
        <v>-10.495253955854327</v>
      </c>
      <c r="X56" s="13" t="s">
        <v>22</v>
      </c>
      <c r="Y56" s="13">
        <f>(Y29-Y8)/Y8*100</f>
        <v>28.568418851151911</v>
      </c>
      <c r="Z56" s="13"/>
      <c r="AA56" s="2" t="s">
        <v>60</v>
      </c>
      <c r="AB56" s="13" t="e">
        <f t="shared" si="15"/>
        <v>#DIV/0!</v>
      </c>
    </row>
    <row r="57" spans="1:28" x14ac:dyDescent="0.25">
      <c r="A57" s="15" t="s">
        <v>15</v>
      </c>
      <c r="B57" s="63">
        <f t="shared" si="8"/>
        <v>66.976789522370325</v>
      </c>
      <c r="C57" s="65"/>
      <c r="E57" t="s">
        <v>21</v>
      </c>
      <c r="F57" s="12">
        <f>AVERAGE(F53:F56)</f>
        <v>-51.382810211224694</v>
      </c>
      <c r="G57" s="16"/>
      <c r="I57" s="13" t="s">
        <v>27</v>
      </c>
      <c r="J57" s="13">
        <f t="shared" si="11"/>
        <v>-43.376898355256557</v>
      </c>
      <c r="K57" s="17"/>
      <c r="L57" s="2"/>
      <c r="M57" s="13" t="s">
        <v>61</v>
      </c>
      <c r="N57" s="13" t="e">
        <f t="shared" si="12"/>
        <v>#DIV/0!</v>
      </c>
      <c r="P57" s="66"/>
      <c r="R57" s="15" t="s">
        <v>15</v>
      </c>
      <c r="S57" s="63">
        <f t="shared" si="9"/>
        <v>63.995046109169337</v>
      </c>
      <c r="U57" t="s">
        <v>21</v>
      </c>
      <c r="V57" s="12">
        <f>AVERAGE(V53:V56)</f>
        <v>-54.454456666120329</v>
      </c>
      <c r="X57" s="13" t="s">
        <v>27</v>
      </c>
      <c r="Y57" s="13">
        <f t="shared" si="14"/>
        <v>9.8393571210041184</v>
      </c>
      <c r="Z57" s="2"/>
      <c r="AA57" s="13" t="s">
        <v>61</v>
      </c>
      <c r="AB57" s="13" t="e">
        <f t="shared" si="15"/>
        <v>#DIV/0!</v>
      </c>
    </row>
    <row r="58" spans="1:28" ht="15.75" thickBot="1" x14ac:dyDescent="0.3">
      <c r="A58" s="15" t="s">
        <v>25</v>
      </c>
      <c r="B58" s="63">
        <f t="shared" si="8"/>
        <v>-13.992805948838239</v>
      </c>
      <c r="C58" s="65"/>
      <c r="E58" t="s">
        <v>24</v>
      </c>
      <c r="F58" s="22">
        <f>_xlfn.STDEV.S(F53:F56)</f>
        <v>62.446049091559559</v>
      </c>
      <c r="G58" s="22"/>
      <c r="I58" s="13" t="s">
        <v>29</v>
      </c>
      <c r="J58" s="13">
        <f t="shared" si="11"/>
        <v>-169.00565720191796</v>
      </c>
      <c r="K58" s="17"/>
      <c r="M58" s="20" t="s">
        <v>62</v>
      </c>
      <c r="N58" s="13" t="e">
        <f t="shared" si="12"/>
        <v>#DIV/0!</v>
      </c>
      <c r="P58" s="66"/>
      <c r="R58" s="15" t="s">
        <v>25</v>
      </c>
      <c r="S58" s="63">
        <f t="shared" si="9"/>
        <v>-13.869962735983844</v>
      </c>
      <c r="U58" t="s">
        <v>24</v>
      </c>
      <c r="V58" s="22">
        <f>_xlfn.STDEV.S(V53:V56)</f>
        <v>61.56184339715761</v>
      </c>
      <c r="X58" s="13" t="s">
        <v>29</v>
      </c>
      <c r="Y58" s="13">
        <f t="shared" si="14"/>
        <v>-181.89225707309367</v>
      </c>
      <c r="AA58" s="20" t="s">
        <v>62</v>
      </c>
      <c r="AB58" s="13" t="e">
        <f t="shared" si="15"/>
        <v>#DIV/0!</v>
      </c>
    </row>
    <row r="59" spans="1:28" ht="15.75" x14ac:dyDescent="0.25">
      <c r="A59" s="15" t="s">
        <v>28</v>
      </c>
      <c r="B59" s="63">
        <f t="shared" si="8"/>
        <v>9.196278321208986</v>
      </c>
      <c r="C59" s="65"/>
      <c r="E59" t="s">
        <v>26</v>
      </c>
      <c r="F59" s="7">
        <f>COUNT(F53:F56)</f>
        <v>4</v>
      </c>
      <c r="G59" s="7"/>
      <c r="I59" s="13" t="s">
        <v>31</v>
      </c>
      <c r="J59" s="13">
        <f t="shared" si="11"/>
        <v>-169.00565720191796</v>
      </c>
      <c r="K59" s="17"/>
      <c r="M59" s="21" t="s">
        <v>21</v>
      </c>
      <c r="N59" s="57" t="e">
        <f>AVERAGE(N53:N58)</f>
        <v>#DIV/0!</v>
      </c>
      <c r="P59" s="66"/>
      <c r="R59" s="15" t="s">
        <v>28</v>
      </c>
      <c r="S59" s="63">
        <f t="shared" si="9"/>
        <v>18.730135063177595</v>
      </c>
      <c r="U59" t="s">
        <v>26</v>
      </c>
      <c r="V59" s="7">
        <f>COUNT(V53:V56)</f>
        <v>4</v>
      </c>
      <c r="X59" s="13" t="s">
        <v>31</v>
      </c>
      <c r="Y59" s="13">
        <f t="shared" si="14"/>
        <v>-174.74047001537937</v>
      </c>
      <c r="AA59" s="21" t="s">
        <v>21</v>
      </c>
      <c r="AB59" s="57" t="e">
        <f>AVERAGE(AB53:AB58)</f>
        <v>#DIV/0!</v>
      </c>
    </row>
    <row r="60" spans="1:28" ht="15.75" x14ac:dyDescent="0.25">
      <c r="A60" s="15" t="s">
        <v>30</v>
      </c>
      <c r="B60" s="63">
        <f t="shared" si="8"/>
        <v>-15.473009714662117</v>
      </c>
      <c r="C60" s="65"/>
      <c r="I60" s="13" t="s">
        <v>33</v>
      </c>
      <c r="J60" s="13">
        <f t="shared" si="11"/>
        <v>279.14955911268191</v>
      </c>
      <c r="K60" s="17"/>
      <c r="L60" s="50"/>
      <c r="M60" s="21" t="s">
        <v>24</v>
      </c>
      <c r="N60" s="22" t="e">
        <f>_xlfn.STDEV.S(N53:N58)</f>
        <v>#DIV/0!</v>
      </c>
      <c r="P60" s="66"/>
      <c r="R60" s="15" t="s">
        <v>30</v>
      </c>
      <c r="S60" s="63">
        <f t="shared" si="9"/>
        <v>-19.183898869446551</v>
      </c>
      <c r="X60" s="13" t="s">
        <v>33</v>
      </c>
      <c r="Y60" s="13">
        <f>(Y33-Y12)/Y12*100</f>
        <v>278.68639908164579</v>
      </c>
      <c r="Z60" s="50"/>
      <c r="AA60" s="21" t="s">
        <v>24</v>
      </c>
      <c r="AB60" s="22" t="e">
        <f>_xlfn.STDEV.S(AB53:AB58)</f>
        <v>#DIV/0!</v>
      </c>
    </row>
    <row r="61" spans="1:28" ht="15.75" x14ac:dyDescent="0.25">
      <c r="A61" s="15" t="s">
        <v>32</v>
      </c>
      <c r="B61" s="63">
        <f t="shared" si="8"/>
        <v>52.88616329575423</v>
      </c>
      <c r="C61" s="65"/>
      <c r="F61" s="11"/>
      <c r="G61" s="11"/>
      <c r="I61" s="13" t="s">
        <v>55</v>
      </c>
      <c r="J61" s="13">
        <f t="shared" si="11"/>
        <v>-53.834759026096535</v>
      </c>
      <c r="K61" s="17"/>
      <c r="L61" s="50"/>
      <c r="M61" s="21" t="s">
        <v>26</v>
      </c>
      <c r="N61" s="23">
        <f>COUNT(N53:N58)</f>
        <v>0</v>
      </c>
      <c r="P61" s="66"/>
      <c r="R61" s="15" t="s">
        <v>32</v>
      </c>
      <c r="S61" s="63">
        <f t="shared" si="9"/>
        <v>47.217226351020393</v>
      </c>
      <c r="V61" s="11"/>
      <c r="X61" s="13" t="s">
        <v>55</v>
      </c>
      <c r="Y61" s="13">
        <f t="shared" si="14"/>
        <v>-41.561556063912953</v>
      </c>
      <c r="Z61" s="50"/>
      <c r="AA61" s="21" t="s">
        <v>26</v>
      </c>
      <c r="AB61" s="23">
        <f>COUNT(AB53:AB58)</f>
        <v>0</v>
      </c>
    </row>
    <row r="62" spans="1:28" ht="15.75" thickBot="1" x14ac:dyDescent="0.3">
      <c r="A62" s="15" t="s">
        <v>35</v>
      </c>
      <c r="B62" s="63">
        <f t="shared" si="8"/>
        <v>-9.5841224434376961</v>
      </c>
      <c r="C62" s="65"/>
      <c r="F62" s="37"/>
      <c r="G62" s="37"/>
      <c r="I62" s="20" t="s">
        <v>36</v>
      </c>
      <c r="J62" s="13">
        <f t="shared" si="11"/>
        <v>-75.836004280625133</v>
      </c>
      <c r="K62" s="17"/>
      <c r="L62" s="50"/>
      <c r="P62" s="66"/>
      <c r="R62" s="15" t="s">
        <v>35</v>
      </c>
      <c r="S62" s="63">
        <f t="shared" si="9"/>
        <v>0.10330233822627935</v>
      </c>
      <c r="V62" s="37"/>
      <c r="X62" s="20" t="s">
        <v>36</v>
      </c>
      <c r="Y62" s="13">
        <f t="shared" si="14"/>
        <v>-73.306200111917036</v>
      </c>
      <c r="Z62" s="17"/>
    </row>
    <row r="63" spans="1:28" x14ac:dyDescent="0.25">
      <c r="A63" s="15" t="s">
        <v>37</v>
      </c>
      <c r="B63" s="63">
        <f t="shared" si="8"/>
        <v>42.28053045396355</v>
      </c>
      <c r="C63" s="65"/>
      <c r="F63" s="26"/>
      <c r="G63" s="26"/>
      <c r="I63" t="s">
        <v>21</v>
      </c>
      <c r="J63" s="12">
        <f>AVERAGE(J53:J62)</f>
        <v>-5.8492213153412322</v>
      </c>
      <c r="K63" s="16"/>
      <c r="L63" s="50"/>
      <c r="P63" s="66"/>
      <c r="R63" s="15" t="s">
        <v>37</v>
      </c>
      <c r="S63" s="63">
        <f t="shared" si="9"/>
        <v>49.394538992919991</v>
      </c>
      <c r="V63" s="26"/>
      <c r="X63" t="s">
        <v>21</v>
      </c>
      <c r="Y63" s="12">
        <f>AVERAGE(Y53:Y62)</f>
        <v>3.3229796273861156</v>
      </c>
      <c r="Z63" s="50"/>
    </row>
    <row r="64" spans="1:28" x14ac:dyDescent="0.25">
      <c r="A64" s="15" t="s">
        <v>38</v>
      </c>
      <c r="B64" s="63">
        <f t="shared" si="8"/>
        <v>-15.779944654859692</v>
      </c>
      <c r="C64" s="65"/>
      <c r="F64" s="26"/>
      <c r="G64" s="26"/>
      <c r="I64" t="s">
        <v>24</v>
      </c>
      <c r="J64" s="16">
        <f>_xlfn.STDEV.S(J53:J62)</f>
        <v>145.97286108740141</v>
      </c>
      <c r="K64" s="16"/>
      <c r="L64" s="50"/>
      <c r="P64" s="66"/>
      <c r="R64" s="15" t="s">
        <v>38</v>
      </c>
      <c r="S64" s="63">
        <f t="shared" si="9"/>
        <v>-7.357946217084872</v>
      </c>
      <c r="V64" s="26"/>
      <c r="X64" t="s">
        <v>24</v>
      </c>
      <c r="Y64" s="16">
        <f>_xlfn.STDEV.S(Y53:Y62)</f>
        <v>149.78309467387641</v>
      </c>
      <c r="Z64" s="50"/>
    </row>
    <row r="65" spans="1:28" x14ac:dyDescent="0.25">
      <c r="A65" s="15" t="s">
        <v>39</v>
      </c>
      <c r="B65" s="63">
        <f t="shared" si="8"/>
        <v>-17.099905955668053</v>
      </c>
      <c r="C65" s="65"/>
      <c r="F65" s="26"/>
      <c r="G65" s="26"/>
      <c r="I65" t="s">
        <v>26</v>
      </c>
      <c r="J65" s="50">
        <f>COUNT(J53:J62)</f>
        <v>10</v>
      </c>
      <c r="K65" s="50"/>
      <c r="L65" s="50"/>
      <c r="N65" s="39"/>
      <c r="P65" s="66"/>
      <c r="R65" s="15" t="s">
        <v>39</v>
      </c>
      <c r="S65" s="63">
        <f t="shared" si="9"/>
        <v>-13.783910241207288</v>
      </c>
      <c r="V65" s="26"/>
      <c r="X65" t="s">
        <v>26</v>
      </c>
      <c r="Y65" s="50">
        <f>COUNT(Y53:Y62)</f>
        <v>10</v>
      </c>
      <c r="Z65" s="50"/>
      <c r="AB65" s="39"/>
    </row>
    <row r="66" spans="1:28" x14ac:dyDescent="0.25">
      <c r="A66" s="15" t="s">
        <v>40</v>
      </c>
      <c r="B66" s="63">
        <f t="shared" si="8"/>
        <v>-22.172419196371798</v>
      </c>
      <c r="C66" s="65"/>
      <c r="F66" s="26"/>
      <c r="G66" s="26"/>
      <c r="J66" s="50"/>
      <c r="K66" s="50"/>
      <c r="L66" s="50"/>
      <c r="N66" s="40"/>
      <c r="P66" s="66"/>
      <c r="R66" s="15" t="s">
        <v>40</v>
      </c>
      <c r="S66" s="63">
        <f t="shared" si="9"/>
        <v>-23.735181869170834</v>
      </c>
      <c r="V66" s="26"/>
      <c r="Y66" s="50"/>
      <c r="Z66" s="50"/>
      <c r="AB66" s="40"/>
    </row>
    <row r="67" spans="1:28" ht="15.75" thickBot="1" x14ac:dyDescent="0.3">
      <c r="A67" s="18" t="s">
        <v>41</v>
      </c>
      <c r="B67" s="64"/>
      <c r="C67" s="65"/>
      <c r="F67" s="26"/>
      <c r="G67" s="26"/>
      <c r="J67" s="50"/>
      <c r="K67" s="50"/>
      <c r="L67" s="50"/>
      <c r="N67" s="40"/>
      <c r="P67" s="66"/>
      <c r="R67" s="18" t="s">
        <v>41</v>
      </c>
      <c r="S67" s="64"/>
      <c r="V67" s="26"/>
      <c r="Y67" s="50"/>
      <c r="Z67" s="50"/>
      <c r="AB67" s="40"/>
    </row>
    <row r="68" spans="1:28" ht="15.75" x14ac:dyDescent="0.25">
      <c r="A68" s="21" t="s">
        <v>21</v>
      </c>
      <c r="B68" s="22">
        <f>AVERAGE(B53:B67)</f>
        <v>9.7592687628275296</v>
      </c>
      <c r="C68" s="22"/>
      <c r="F68" s="26"/>
      <c r="G68" s="26"/>
      <c r="J68" s="50"/>
      <c r="K68" s="50"/>
      <c r="N68" s="40"/>
      <c r="P68" s="66"/>
      <c r="R68" s="21" t="s">
        <v>21</v>
      </c>
      <c r="S68" s="22">
        <f>AVERAGE(S53:S67)</f>
        <v>14.260551965311128</v>
      </c>
      <c r="V68" s="26"/>
      <c r="Y68" s="50"/>
      <c r="AB68" s="40"/>
    </row>
    <row r="69" spans="1:28" ht="15.75" x14ac:dyDescent="0.25">
      <c r="A69" s="21" t="s">
        <v>24</v>
      </c>
      <c r="B69" s="22">
        <f>_xlfn.STDEV.S(B53:B67)</f>
        <v>32.40265535765306</v>
      </c>
      <c r="C69" s="22"/>
      <c r="F69" s="26"/>
      <c r="G69" s="26"/>
      <c r="J69" s="50"/>
      <c r="K69" s="50"/>
      <c r="N69" s="40"/>
      <c r="P69" s="66"/>
      <c r="R69" s="21" t="s">
        <v>24</v>
      </c>
      <c r="S69" s="22">
        <f>_xlfn.STDEV.S(S53:S67)</f>
        <v>33.192265121421897</v>
      </c>
      <c r="V69" s="26"/>
      <c r="Y69" s="50"/>
      <c r="AB69" s="40"/>
    </row>
    <row r="70" spans="1:28" ht="15.75" x14ac:dyDescent="0.25">
      <c r="A70" s="21" t="s">
        <v>26</v>
      </c>
      <c r="B70" s="23">
        <f>COUNT(B53:B67)</f>
        <v>14</v>
      </c>
      <c r="C70" s="23"/>
      <c r="F70" s="26"/>
      <c r="G70" s="26"/>
      <c r="J70" s="50"/>
      <c r="K70" s="50"/>
      <c r="N70" s="40"/>
      <c r="P70" s="66"/>
      <c r="R70" s="21" t="s">
        <v>26</v>
      </c>
      <c r="S70" s="23">
        <f>COUNT(S53:S67)</f>
        <v>14</v>
      </c>
      <c r="V70" s="26"/>
      <c r="Y70" s="50"/>
      <c r="AB70" s="40"/>
    </row>
    <row r="71" spans="1:28" x14ac:dyDescent="0.25">
      <c r="F71" s="26"/>
      <c r="G71" s="26"/>
      <c r="J71" s="50"/>
      <c r="K71" s="50"/>
      <c r="N71" s="40"/>
      <c r="P71" s="66"/>
      <c r="V71" s="26"/>
      <c r="Y71" s="50"/>
      <c r="AB71" s="40"/>
    </row>
    <row r="72" spans="1:28" ht="15.75" thickBot="1" x14ac:dyDescent="0.3">
      <c r="A72" s="41"/>
      <c r="B72" s="61"/>
      <c r="C72" s="6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67"/>
      <c r="Q72" s="41"/>
      <c r="R72" s="41"/>
      <c r="S72" s="61"/>
      <c r="T72" s="41"/>
      <c r="U72" s="41"/>
      <c r="V72" s="41"/>
      <c r="W72" s="41"/>
      <c r="X72" s="41"/>
      <c r="Y72" s="41"/>
      <c r="Z72" s="41"/>
      <c r="AA72" s="41"/>
      <c r="AB72" s="41"/>
    </row>
    <row r="73" spans="1:28" ht="16.5" thickTop="1" thickBot="1" x14ac:dyDescent="0.3">
      <c r="A73" s="38"/>
      <c r="B73" s="38"/>
      <c r="C73" s="38"/>
      <c r="I73" s="84"/>
      <c r="R73" s="38"/>
      <c r="S73" s="38"/>
      <c r="X73" s="42"/>
    </row>
    <row r="74" spans="1:28" ht="18.75" x14ac:dyDescent="0.3">
      <c r="B74" s="99" t="s">
        <v>66</v>
      </c>
      <c r="C74" s="100"/>
      <c r="D74" s="101"/>
      <c r="E74" s="70" t="s">
        <v>1</v>
      </c>
      <c r="F74" s="71" t="s">
        <v>63</v>
      </c>
      <c r="G74" s="99" t="s">
        <v>67</v>
      </c>
      <c r="H74" s="101"/>
      <c r="I74" s="85" t="s">
        <v>1</v>
      </c>
      <c r="J74" s="71" t="s">
        <v>63</v>
      </c>
      <c r="K74" s="36"/>
      <c r="R74" s="99" t="s">
        <v>66</v>
      </c>
      <c r="S74" s="100"/>
      <c r="T74" s="101"/>
      <c r="U74" s="70" t="s">
        <v>1</v>
      </c>
      <c r="V74" s="71" t="s">
        <v>63</v>
      </c>
      <c r="W74" s="99" t="s">
        <v>67</v>
      </c>
      <c r="X74" s="101"/>
      <c r="Y74" s="85" t="s">
        <v>1</v>
      </c>
      <c r="Z74" s="71" t="s">
        <v>63</v>
      </c>
    </row>
    <row r="75" spans="1:28" ht="15.75" x14ac:dyDescent="0.25">
      <c r="B75" s="102"/>
      <c r="C75" s="103"/>
      <c r="D75" s="104"/>
      <c r="E75" s="45" t="s">
        <v>53</v>
      </c>
      <c r="F75" s="72">
        <f>_xlfn.T.TEST(F5:F8,B5:B19,2,3)</f>
        <v>0.83429364087293068</v>
      </c>
      <c r="G75" s="102"/>
      <c r="H75" s="104"/>
      <c r="I75" s="46" t="s">
        <v>53</v>
      </c>
      <c r="J75" s="73">
        <f>_xlfn.T.TEST(J5:J14,B5:B19,2,3)</f>
        <v>0.19484929747430196</v>
      </c>
      <c r="R75" s="102"/>
      <c r="S75" s="103"/>
      <c r="T75" s="104"/>
      <c r="U75" s="45" t="s">
        <v>53</v>
      </c>
      <c r="V75" s="72">
        <f>_xlfn.T.TEST(V5:V8,S5:S19,2,3)</f>
        <v>0.79612738013523043</v>
      </c>
      <c r="W75" s="102"/>
      <c r="X75" s="104"/>
      <c r="Y75" s="46" t="s">
        <v>53</v>
      </c>
      <c r="Z75" s="73">
        <f>_xlfn.T.TEST(Y5:Y14,S5:S19,2,3)</f>
        <v>0.16067056892228573</v>
      </c>
    </row>
    <row r="76" spans="1:28" x14ac:dyDescent="0.25">
      <c r="B76" s="102"/>
      <c r="C76" s="103"/>
      <c r="D76" s="104"/>
      <c r="E76" s="47" t="s">
        <v>54</v>
      </c>
      <c r="F76" s="73"/>
      <c r="G76" s="102"/>
      <c r="H76" s="104"/>
      <c r="I76" s="52" t="s">
        <v>54</v>
      </c>
      <c r="J76" s="86"/>
      <c r="R76" s="102"/>
      <c r="S76" s="103"/>
      <c r="T76" s="104"/>
      <c r="U76" s="47" t="s">
        <v>54</v>
      </c>
      <c r="V76" s="73">
        <f>(V9-S20)/SQRT((S21^2+V10^2)/2)</f>
        <v>0.19918775571333236</v>
      </c>
      <c r="W76" s="102"/>
      <c r="X76" s="104"/>
      <c r="Y76" s="52" t="s">
        <v>54</v>
      </c>
      <c r="Z76" s="76">
        <f>ABS((Y15-S20)/SQRT((Y16^2+S21^2)/2))</f>
        <v>0.67450593704284212</v>
      </c>
    </row>
    <row r="77" spans="1:28" ht="18.75" x14ac:dyDescent="0.3">
      <c r="B77" s="17"/>
      <c r="C77" s="50"/>
      <c r="D77" s="50"/>
      <c r="E77" s="24"/>
      <c r="F77" s="2"/>
      <c r="G77" s="17"/>
      <c r="H77" s="50"/>
      <c r="I77" s="33"/>
      <c r="J77" s="15"/>
      <c r="K77" s="11"/>
      <c r="R77" s="17"/>
      <c r="S77" s="50"/>
      <c r="T77" s="50"/>
      <c r="U77" s="24"/>
      <c r="V77" s="2"/>
      <c r="W77" s="17"/>
      <c r="X77" s="50"/>
      <c r="Y77" s="33"/>
      <c r="Z77" s="15"/>
    </row>
    <row r="78" spans="1:28" ht="18.75" x14ac:dyDescent="0.3">
      <c r="B78" s="17"/>
      <c r="C78" s="50"/>
      <c r="D78" s="50"/>
      <c r="E78" s="48" t="s">
        <v>42</v>
      </c>
      <c r="F78" s="74" t="s">
        <v>63</v>
      </c>
      <c r="G78" s="87"/>
      <c r="H78" s="44"/>
      <c r="I78" s="49" t="s">
        <v>42</v>
      </c>
      <c r="J78" s="74" t="s">
        <v>63</v>
      </c>
      <c r="K78" s="36"/>
      <c r="R78" s="17"/>
      <c r="S78" s="50"/>
      <c r="T78" s="50"/>
      <c r="U78" s="48" t="s">
        <v>42</v>
      </c>
      <c r="V78" s="74" t="s">
        <v>63</v>
      </c>
      <c r="W78" s="87"/>
      <c r="X78" s="44"/>
      <c r="Y78" s="49" t="s">
        <v>42</v>
      </c>
      <c r="Z78" s="74" t="s">
        <v>63</v>
      </c>
    </row>
    <row r="79" spans="1:28" ht="15.75" x14ac:dyDescent="0.25">
      <c r="B79" s="17"/>
      <c r="C79" s="50"/>
      <c r="D79" s="50"/>
      <c r="E79" s="45" t="s">
        <v>53</v>
      </c>
      <c r="F79" s="75">
        <f>_xlfn.T.TEST(F26:F29,B26:B40,2,3)</f>
        <v>0.59526550966755232</v>
      </c>
      <c r="G79" s="88"/>
      <c r="H79" s="50"/>
      <c r="I79" s="45" t="s">
        <v>53</v>
      </c>
      <c r="J79" s="73">
        <f>_xlfn.T.TEST(J26:J35,B26:B40,2,3)</f>
        <v>0.81620719874199521</v>
      </c>
      <c r="K79" s="11"/>
      <c r="R79" s="17"/>
      <c r="S79" s="50"/>
      <c r="T79" s="50"/>
      <c r="U79" s="45" t="s">
        <v>53</v>
      </c>
      <c r="V79" s="75">
        <f>_xlfn.T.TEST(V26:V29,S26:S40,2,3)</f>
        <v>0.58801268890760927</v>
      </c>
      <c r="W79" s="88"/>
      <c r="X79" s="50"/>
      <c r="Y79" s="45" t="s">
        <v>53</v>
      </c>
      <c r="Z79" s="73">
        <f>_xlfn.T.TEST(Y26:Y35,S26:S40,2,3)</f>
        <v>0.83820226785342777</v>
      </c>
    </row>
    <row r="80" spans="1:28" x14ac:dyDescent="0.25">
      <c r="B80" s="17"/>
      <c r="C80" s="50"/>
      <c r="D80" s="50"/>
      <c r="E80" s="47" t="s">
        <v>54</v>
      </c>
      <c r="F80" s="76"/>
      <c r="G80" s="88"/>
      <c r="H80" s="50"/>
      <c r="I80" s="52" t="s">
        <v>54</v>
      </c>
      <c r="J80" s="73"/>
      <c r="K80" s="11"/>
      <c r="R80" s="17"/>
      <c r="S80" s="50"/>
      <c r="T80" s="50"/>
      <c r="U80" s="47" t="s">
        <v>54</v>
      </c>
      <c r="V80" s="76">
        <f>(V30-S41)/SQRT((S42^2+V31^2)/2)</f>
        <v>0.42519615443774678</v>
      </c>
      <c r="W80" s="88"/>
      <c r="X80" s="50"/>
      <c r="Y80" s="52" t="s">
        <v>54</v>
      </c>
      <c r="Z80" s="76">
        <f>ABS((S41-Y36)/SQRT((S42^2+Y37^2)/2))</f>
        <v>9.306809650121825E-2</v>
      </c>
    </row>
    <row r="81" spans="2:26" x14ac:dyDescent="0.25">
      <c r="B81" s="17"/>
      <c r="C81" s="50"/>
      <c r="D81" s="50"/>
      <c r="E81" s="50"/>
      <c r="F81" s="2"/>
      <c r="G81" s="17"/>
      <c r="H81" s="50"/>
      <c r="I81" s="33"/>
      <c r="J81" s="15"/>
      <c r="K81" s="11"/>
      <c r="R81" s="17"/>
      <c r="S81" s="50"/>
      <c r="T81" s="50"/>
      <c r="U81" s="50"/>
      <c r="V81" s="2"/>
      <c r="W81" s="17"/>
      <c r="X81" s="50"/>
      <c r="Y81" s="33"/>
      <c r="Z81" s="15"/>
    </row>
    <row r="82" spans="2:26" ht="18.75" x14ac:dyDescent="0.3">
      <c r="B82" s="17"/>
      <c r="C82" s="50"/>
      <c r="D82" s="50"/>
      <c r="E82" s="43" t="s">
        <v>56</v>
      </c>
      <c r="F82" s="74" t="s">
        <v>63</v>
      </c>
      <c r="G82" s="87"/>
      <c r="H82" s="44"/>
      <c r="I82" s="24" t="s">
        <v>56</v>
      </c>
      <c r="J82" s="74" t="s">
        <v>63</v>
      </c>
      <c r="K82" s="36"/>
      <c r="R82" s="17"/>
      <c r="S82" s="50"/>
      <c r="T82" s="50"/>
      <c r="U82" s="43" t="s">
        <v>56</v>
      </c>
      <c r="V82" s="74" t="s">
        <v>63</v>
      </c>
      <c r="W82" s="87"/>
      <c r="X82" s="44"/>
      <c r="Y82" s="24" t="s">
        <v>56</v>
      </c>
      <c r="Z82" s="74" t="s">
        <v>63</v>
      </c>
    </row>
    <row r="83" spans="2:26" ht="15.75" x14ac:dyDescent="0.25">
      <c r="B83" s="17"/>
      <c r="C83" s="50"/>
      <c r="D83" s="50"/>
      <c r="E83" s="51" t="s">
        <v>53</v>
      </c>
      <c r="F83" s="73">
        <f>_xlfn.T.TEST(F53:F56,B53:B67,2,3)</f>
        <v>0.14292497621649661</v>
      </c>
      <c r="G83" s="88"/>
      <c r="H83" s="50"/>
      <c r="I83" s="45" t="s">
        <v>53</v>
      </c>
      <c r="J83" s="73">
        <f>_xlfn.T.TEST(J53:J62,B53:B67,2,3)</f>
        <v>0.74675118029035681</v>
      </c>
      <c r="K83" s="11"/>
      <c r="R83" s="17"/>
      <c r="S83" s="50"/>
      <c r="T83" s="50"/>
      <c r="U83" s="51" t="s">
        <v>53</v>
      </c>
      <c r="V83" s="73">
        <f>_xlfn.T.TEST(V53:V56,S53:S67,2,3)</f>
        <v>0.10801546864841348</v>
      </c>
      <c r="W83" s="88"/>
      <c r="X83" s="50"/>
      <c r="Y83" s="45" t="s">
        <v>53</v>
      </c>
      <c r="Z83" s="73">
        <f>_xlfn.T.TEST(Y53:Y62,S53:S67,2,3)</f>
        <v>0.82518909251611916</v>
      </c>
    </row>
    <row r="84" spans="2:26" ht="15.75" thickBot="1" x14ac:dyDescent="0.3">
      <c r="B84" s="77"/>
      <c r="C84" s="78"/>
      <c r="D84" s="78"/>
      <c r="E84" s="79" t="s">
        <v>54</v>
      </c>
      <c r="F84" s="80"/>
      <c r="G84" s="89"/>
      <c r="H84" s="78"/>
      <c r="I84" s="79" t="s">
        <v>54</v>
      </c>
      <c r="J84" s="83"/>
      <c r="K84" s="11"/>
      <c r="R84" s="77"/>
      <c r="S84" s="78"/>
      <c r="T84" s="78"/>
      <c r="U84" s="79" t="s">
        <v>54</v>
      </c>
      <c r="V84" s="80">
        <f>ABS((V57-S68)/SQRT((S69^2+V58^2)/2))</f>
        <v>1.3894461220121905</v>
      </c>
      <c r="W84" s="89"/>
      <c r="X84" s="78"/>
      <c r="Y84" s="79" t="s">
        <v>54</v>
      </c>
      <c r="Z84" s="81">
        <f>ABS((Y63-S68)/SQRT((Y64^2+S69^2)/2))</f>
        <v>0.10082381644472452</v>
      </c>
    </row>
    <row r="85" spans="2:26" ht="15.75" thickBot="1" x14ac:dyDescent="0.3">
      <c r="E85" s="50"/>
      <c r="F85" s="16"/>
      <c r="G85" s="16"/>
      <c r="U85" s="50"/>
      <c r="V85" s="16"/>
      <c r="W85" s="16"/>
      <c r="Z85" s="109"/>
    </row>
    <row r="86" spans="2:26" ht="18.75" x14ac:dyDescent="0.3">
      <c r="B86" s="99" t="s">
        <v>65</v>
      </c>
      <c r="C86" s="100"/>
      <c r="D86" s="101"/>
      <c r="E86" s="70" t="s">
        <v>1</v>
      </c>
      <c r="F86" s="71" t="s">
        <v>63</v>
      </c>
      <c r="G86" s="36"/>
      <c r="R86" s="99" t="s">
        <v>65</v>
      </c>
      <c r="S86" s="100"/>
      <c r="T86" s="101"/>
      <c r="U86" s="70" t="s">
        <v>1</v>
      </c>
      <c r="V86" s="71" t="s">
        <v>63</v>
      </c>
      <c r="W86" s="36"/>
    </row>
    <row r="87" spans="2:26" ht="15.75" x14ac:dyDescent="0.25">
      <c r="B87" s="102"/>
      <c r="C87" s="103"/>
      <c r="D87" s="104"/>
      <c r="E87" s="45" t="s">
        <v>53</v>
      </c>
      <c r="F87" s="73">
        <f>_xlfn.T.TEST(F5:F8,J5:J14,2,3)</f>
        <v>0.66222788810523392</v>
      </c>
      <c r="G87" s="16"/>
      <c r="R87" s="102"/>
      <c r="S87" s="103"/>
      <c r="T87" s="104"/>
      <c r="U87" s="45" t="s">
        <v>53</v>
      </c>
      <c r="V87" s="73">
        <f>_xlfn.T.TEST(V5:V8,Y5:Y14,2,3)</f>
        <v>0.61190299465277032</v>
      </c>
      <c r="W87" s="16"/>
    </row>
    <row r="88" spans="2:26" x14ac:dyDescent="0.25">
      <c r="B88" s="102"/>
      <c r="C88" s="103"/>
      <c r="D88" s="104"/>
      <c r="E88" s="53" t="s">
        <v>54</v>
      </c>
      <c r="F88" s="73"/>
      <c r="G88" s="16"/>
      <c r="R88" s="102"/>
      <c r="S88" s="103"/>
      <c r="T88" s="104"/>
      <c r="U88" s="53" t="s">
        <v>54</v>
      </c>
      <c r="V88" s="76">
        <f>ABS((V9-Y15)/SQRT((V10^2+Y16^2)/2))</f>
        <v>0.38675354269306689</v>
      </c>
      <c r="W88" s="16"/>
    </row>
    <row r="89" spans="2:26" ht="18.75" customHeight="1" x14ac:dyDescent="0.25">
      <c r="B89" s="17"/>
      <c r="C89" s="50"/>
      <c r="D89" s="50"/>
      <c r="E89" s="50"/>
      <c r="F89" s="15"/>
      <c r="G89" s="11"/>
      <c r="R89" s="17"/>
      <c r="S89" s="50"/>
      <c r="T89" s="50"/>
      <c r="U89" s="50"/>
      <c r="V89" s="15"/>
      <c r="W89" s="11"/>
    </row>
    <row r="90" spans="2:26" ht="18.75" x14ac:dyDescent="0.3">
      <c r="B90" s="17"/>
      <c r="C90" s="50"/>
      <c r="D90" s="50"/>
      <c r="E90" s="43" t="s">
        <v>42</v>
      </c>
      <c r="F90" s="74" t="s">
        <v>63</v>
      </c>
      <c r="G90" s="36"/>
      <c r="R90" s="17"/>
      <c r="S90" s="50"/>
      <c r="T90" s="50"/>
      <c r="U90" s="43" t="s">
        <v>42</v>
      </c>
      <c r="V90" s="74" t="s">
        <v>63</v>
      </c>
      <c r="W90" s="36"/>
    </row>
    <row r="91" spans="2:26" ht="15.75" x14ac:dyDescent="0.25">
      <c r="B91" s="17"/>
      <c r="C91" s="50"/>
      <c r="D91" s="50"/>
      <c r="E91" s="51" t="s">
        <v>53</v>
      </c>
      <c r="F91" s="72">
        <f>_xlfn.T.TEST(F26:F29,J26:J35,2,3)</f>
        <v>0.63204573578072099</v>
      </c>
      <c r="G91" s="11"/>
      <c r="R91" s="17"/>
      <c r="S91" s="50"/>
      <c r="T91" s="50"/>
      <c r="U91" s="51" t="s">
        <v>53</v>
      </c>
      <c r="V91" s="72">
        <f>_xlfn.T.TEST(V26:V29,Y26:Y35,2,3)</f>
        <v>0.63665572121717262</v>
      </c>
      <c r="W91" s="11"/>
    </row>
    <row r="92" spans="2:26" x14ac:dyDescent="0.25">
      <c r="B92" s="17"/>
      <c r="C92" s="50"/>
      <c r="D92" s="50"/>
      <c r="E92" s="47" t="s">
        <v>54</v>
      </c>
      <c r="F92" s="73"/>
      <c r="G92" s="16"/>
      <c r="R92" s="17"/>
      <c r="S92" s="50"/>
      <c r="T92" s="50"/>
      <c r="U92" s="47" t="s">
        <v>54</v>
      </c>
      <c r="V92" s="73">
        <f>ABS((V30-Y36)/SQRT((V31^2+Y37^2)/2))</f>
        <v>0.34226865827209324</v>
      </c>
      <c r="W92" s="16"/>
    </row>
    <row r="93" spans="2:26" x14ac:dyDescent="0.25">
      <c r="B93" s="17"/>
      <c r="C93" s="50"/>
      <c r="D93" s="50"/>
      <c r="E93" s="50"/>
      <c r="F93" s="15"/>
      <c r="G93" s="16"/>
      <c r="R93" s="17"/>
      <c r="S93" s="50"/>
      <c r="T93" s="50"/>
      <c r="U93" s="50"/>
      <c r="V93" s="15"/>
      <c r="W93" s="16"/>
    </row>
    <row r="94" spans="2:26" ht="18.75" x14ac:dyDescent="0.3">
      <c r="B94" s="17"/>
      <c r="C94" s="50"/>
      <c r="D94" s="50"/>
      <c r="E94" s="43" t="s">
        <v>56</v>
      </c>
      <c r="F94" s="74" t="s">
        <v>63</v>
      </c>
      <c r="G94" s="36"/>
      <c r="R94" s="17"/>
      <c r="S94" s="50"/>
      <c r="T94" s="50"/>
      <c r="U94" s="43" t="s">
        <v>56</v>
      </c>
      <c r="V94" s="74" t="s">
        <v>63</v>
      </c>
      <c r="W94" s="36"/>
    </row>
    <row r="95" spans="2:26" ht="15.75" x14ac:dyDescent="0.25">
      <c r="B95" s="17"/>
      <c r="C95" s="50"/>
      <c r="D95" s="50"/>
      <c r="E95" s="51" t="s">
        <v>53</v>
      </c>
      <c r="F95" s="81">
        <f>_xlfn.T.TEST(F53:F56,J53:J62,2,3)</f>
        <v>0.43015834604378134</v>
      </c>
      <c r="G95" s="11"/>
      <c r="R95" s="17"/>
      <c r="S95" s="50"/>
      <c r="T95" s="50"/>
      <c r="U95" s="51" t="s">
        <v>53</v>
      </c>
      <c r="V95" s="73">
        <f>_xlfn.T.TEST(V53:V56,Y53:Y62,2,3)</f>
        <v>0.3268044085381886</v>
      </c>
      <c r="W95" s="11"/>
    </row>
    <row r="96" spans="2:26" ht="15.75" thickBot="1" x14ac:dyDescent="0.3">
      <c r="B96" s="77"/>
      <c r="C96" s="78"/>
      <c r="D96" s="78"/>
      <c r="E96" s="82" t="s">
        <v>54</v>
      </c>
      <c r="F96" s="83"/>
      <c r="G96" s="16"/>
      <c r="R96" s="77"/>
      <c r="S96" s="78"/>
      <c r="T96" s="78"/>
      <c r="U96" s="82" t="s">
        <v>54</v>
      </c>
      <c r="V96" s="81">
        <f>ABS((V57-Y63)/SQRT((V58^2+Y64^2)/2))</f>
        <v>0.50456471299066574</v>
      </c>
      <c r="W96" s="16"/>
    </row>
    <row r="97" spans="22:22" x14ac:dyDescent="0.25">
      <c r="V97" s="109"/>
    </row>
    <row r="101" spans="22:22" ht="19.5" customHeight="1" x14ac:dyDescent="0.25"/>
  </sheetData>
  <mergeCells count="6">
    <mergeCell ref="B86:D88"/>
    <mergeCell ref="B74:D76"/>
    <mergeCell ref="G74:H76"/>
    <mergeCell ref="R74:T76"/>
    <mergeCell ref="W74:X76"/>
    <mergeCell ref="R86:T88"/>
  </mergeCells>
  <conditionalFormatting sqref="F57:G57 J63:K63">
    <cfRule type="colorScale" priority="12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J21:K21">
    <cfRule type="colorScale" priority="13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A73:C73">
    <cfRule type="colorScale" priority="11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R73:S73">
    <cfRule type="colorScale" priority="2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N59">
    <cfRule type="colorScale" priority="9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Y63 V57">
    <cfRule type="colorScale" priority="3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Y21">
    <cfRule type="colorScale" priority="4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AB59">
    <cfRule type="colorScale" priority="1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opLeftCell="A49" workbookViewId="0">
      <selection activeCell="E66" sqref="E66"/>
    </sheetView>
  </sheetViews>
  <sheetFormatPr defaultRowHeight="15" x14ac:dyDescent="0.25"/>
  <cols>
    <col min="1" max="1" width="24.7109375" customWidth="1"/>
    <col min="2" max="2" width="11.28515625" customWidth="1"/>
    <col min="4" max="4" width="24.28515625" customWidth="1"/>
    <col min="5" max="5" width="10.7109375" customWidth="1"/>
    <col min="6" max="6" width="10.28515625" customWidth="1"/>
    <col min="7" max="7" width="35" customWidth="1"/>
    <col min="8" max="8" width="19.7109375" customWidth="1"/>
    <col min="9" max="9" width="13.42578125" customWidth="1"/>
    <col min="10" max="10" width="30" customWidth="1"/>
    <col min="11" max="11" width="10.28515625" customWidth="1"/>
  </cols>
  <sheetData>
    <row r="1" spans="1:11" ht="21" x14ac:dyDescent="0.35">
      <c r="A1" s="1" t="s">
        <v>70</v>
      </c>
      <c r="D1" s="1" t="s">
        <v>71</v>
      </c>
      <c r="G1" s="1" t="s">
        <v>72</v>
      </c>
      <c r="J1" s="1" t="s">
        <v>0</v>
      </c>
    </row>
    <row r="2" spans="1:11" ht="21" x14ac:dyDescent="0.35">
      <c r="A2" s="1"/>
    </row>
    <row r="3" spans="1:11" ht="18.75" x14ac:dyDescent="0.3">
      <c r="A3" s="3" t="s">
        <v>1</v>
      </c>
      <c r="D3" s="3" t="s">
        <v>1</v>
      </c>
      <c r="G3" s="3" t="s">
        <v>1</v>
      </c>
      <c r="J3" s="3" t="s">
        <v>1</v>
      </c>
    </row>
    <row r="4" spans="1:11" ht="15.75" thickBot="1" x14ac:dyDescent="0.3">
      <c r="A4" s="4" t="s">
        <v>2</v>
      </c>
      <c r="B4" s="5" t="s">
        <v>63</v>
      </c>
      <c r="D4" s="2" t="s">
        <v>3</v>
      </c>
      <c r="E4" s="5" t="s">
        <v>63</v>
      </c>
      <c r="F4" s="7"/>
      <c r="G4" s="6" t="s">
        <v>3</v>
      </c>
      <c r="H4" s="5" t="s">
        <v>63</v>
      </c>
      <c r="I4" s="25"/>
      <c r="J4" s="4" t="s">
        <v>3</v>
      </c>
      <c r="K4" s="5" t="s">
        <v>63</v>
      </c>
    </row>
    <row r="5" spans="1:11" ht="15.75" thickTop="1" x14ac:dyDescent="0.25">
      <c r="A5" s="10" t="s">
        <v>4</v>
      </c>
      <c r="B5" s="14">
        <v>72.354868334069948</v>
      </c>
      <c r="D5" s="95" t="s">
        <v>7</v>
      </c>
      <c r="E5" s="13">
        <v>-204.41326846953166</v>
      </c>
      <c r="F5" s="8"/>
      <c r="G5" s="13" t="s">
        <v>9</v>
      </c>
      <c r="H5" s="13">
        <v>110.27258157435739</v>
      </c>
      <c r="I5" s="8"/>
      <c r="J5" s="14" t="s">
        <v>5</v>
      </c>
      <c r="K5" s="13">
        <v>0</v>
      </c>
    </row>
    <row r="6" spans="1:11" x14ac:dyDescent="0.25">
      <c r="A6" s="15" t="s">
        <v>6</v>
      </c>
      <c r="B6" s="13">
        <v>126.46512970263213</v>
      </c>
      <c r="D6" s="13" t="s">
        <v>12</v>
      </c>
      <c r="E6" s="13">
        <v>120.85244052933399</v>
      </c>
      <c r="F6" s="8"/>
      <c r="G6" s="13" t="s">
        <v>13</v>
      </c>
      <c r="H6" s="13">
        <v>266.3896911981717</v>
      </c>
      <c r="I6" s="8"/>
      <c r="J6" s="13" t="s">
        <v>10</v>
      </c>
      <c r="K6" s="13">
        <v>0</v>
      </c>
    </row>
    <row r="7" spans="1:11" x14ac:dyDescent="0.25">
      <c r="A7" s="15" t="s">
        <v>8</v>
      </c>
      <c r="B7" s="13">
        <v>138.33858724748845</v>
      </c>
      <c r="D7" s="93" t="s">
        <v>16</v>
      </c>
      <c r="E7" s="13">
        <v>-240.17138163193698</v>
      </c>
      <c r="F7" s="8"/>
      <c r="G7" s="13" t="s">
        <v>17</v>
      </c>
      <c r="H7" s="13">
        <v>89.698925848177623</v>
      </c>
      <c r="I7" s="8"/>
      <c r="J7" s="13" t="s">
        <v>14</v>
      </c>
      <c r="K7" s="13">
        <v>0</v>
      </c>
    </row>
    <row r="8" spans="1:11" ht="15.75" thickBot="1" x14ac:dyDescent="0.3">
      <c r="A8" s="15" t="s">
        <v>11</v>
      </c>
      <c r="B8" s="13">
        <v>47.4720686969575</v>
      </c>
      <c r="D8" s="94" t="s">
        <v>19</v>
      </c>
      <c r="E8" s="13">
        <v>937.89820907570538</v>
      </c>
      <c r="F8" s="8"/>
      <c r="G8" s="13" t="s">
        <v>22</v>
      </c>
      <c r="H8" s="13">
        <v>86.300113483264099</v>
      </c>
      <c r="J8" s="13" t="s">
        <v>18</v>
      </c>
      <c r="K8" s="13">
        <v>0</v>
      </c>
    </row>
    <row r="9" spans="1:11" x14ac:dyDescent="0.25">
      <c r="A9" s="15" t="s">
        <v>15</v>
      </c>
      <c r="B9" s="13">
        <v>75.546176561338513</v>
      </c>
      <c r="D9" t="s">
        <v>21</v>
      </c>
      <c r="E9" s="12">
        <v>153.54149987589267</v>
      </c>
      <c r="F9" s="8"/>
      <c r="G9" s="93" t="s">
        <v>27</v>
      </c>
      <c r="H9" s="13">
        <v>-166.94515408677509</v>
      </c>
      <c r="J9" s="13" t="s">
        <v>20</v>
      </c>
      <c r="K9" s="13">
        <v>0</v>
      </c>
    </row>
    <row r="10" spans="1:11" ht="15.75" thickBot="1" x14ac:dyDescent="0.3">
      <c r="A10" s="15" t="s">
        <v>25</v>
      </c>
      <c r="B10" s="13">
        <v>70.402262113198589</v>
      </c>
      <c r="D10" t="s">
        <v>24</v>
      </c>
      <c r="E10" s="11">
        <v>547.54770602330382</v>
      </c>
      <c r="F10" s="8"/>
      <c r="G10" s="13" t="s">
        <v>29</v>
      </c>
      <c r="H10" s="13">
        <v>-92.575768832528084</v>
      </c>
      <c r="J10" s="20" t="s">
        <v>23</v>
      </c>
      <c r="K10" s="20">
        <v>0</v>
      </c>
    </row>
    <row r="11" spans="1:11" ht="15.75" x14ac:dyDescent="0.25">
      <c r="A11" s="15" t="s">
        <v>28</v>
      </c>
      <c r="B11" s="13">
        <v>70.143697575093597</v>
      </c>
      <c r="D11" t="s">
        <v>26</v>
      </c>
      <c r="E11">
        <v>4</v>
      </c>
      <c r="F11" s="8"/>
      <c r="G11" s="13" t="s">
        <v>31</v>
      </c>
      <c r="H11" s="13">
        <v>-83.419333217354989</v>
      </c>
      <c r="I11" s="25"/>
      <c r="J11" s="59" t="s">
        <v>21</v>
      </c>
      <c r="K11" s="22">
        <v>0</v>
      </c>
    </row>
    <row r="12" spans="1:11" ht="15.75" x14ac:dyDescent="0.25">
      <c r="A12" s="15" t="s">
        <v>30</v>
      </c>
      <c r="B12" s="13">
        <v>99.967145190406839</v>
      </c>
      <c r="D12" s="7"/>
      <c r="E12" s="7"/>
      <c r="F12" s="8"/>
      <c r="G12" s="93" t="s">
        <v>33</v>
      </c>
      <c r="H12" s="13">
        <v>133.54048634274659</v>
      </c>
      <c r="J12" s="21" t="s">
        <v>24</v>
      </c>
      <c r="K12" s="22">
        <v>0</v>
      </c>
    </row>
    <row r="13" spans="1:11" ht="15.75" x14ac:dyDescent="0.25">
      <c r="A13" s="15" t="s">
        <v>32</v>
      </c>
      <c r="B13" s="13">
        <v>65.251448690580503</v>
      </c>
      <c r="D13" s="7"/>
      <c r="E13" s="7"/>
      <c r="F13" s="8"/>
      <c r="G13" s="93" t="s">
        <v>34</v>
      </c>
      <c r="H13" s="13">
        <v>-236.73173748573311</v>
      </c>
      <c r="J13" s="21" t="s">
        <v>26</v>
      </c>
      <c r="K13" s="23">
        <v>6</v>
      </c>
    </row>
    <row r="14" spans="1:11" ht="15.75" thickBot="1" x14ac:dyDescent="0.3">
      <c r="A14" s="15" t="s">
        <v>35</v>
      </c>
      <c r="B14" s="13">
        <v>105.32802639840241</v>
      </c>
      <c r="D14" s="7"/>
      <c r="E14" s="7"/>
      <c r="F14" s="8"/>
      <c r="G14" s="94" t="s">
        <v>36</v>
      </c>
      <c r="H14" s="13">
        <v>-131.89988980258138</v>
      </c>
      <c r="K14" s="22"/>
    </row>
    <row r="15" spans="1:11" ht="15.75" x14ac:dyDescent="0.25">
      <c r="A15" s="15" t="s">
        <v>37</v>
      </c>
      <c r="B15" s="13">
        <v>69.23630292354197</v>
      </c>
      <c r="D15" s="7"/>
      <c r="E15" s="7"/>
      <c r="F15" s="25"/>
      <c r="G15" s="21" t="s">
        <v>21</v>
      </c>
      <c r="H15" s="57">
        <v>-2.5370084978255276</v>
      </c>
      <c r="J15" s="7"/>
      <c r="K15" s="22"/>
    </row>
    <row r="16" spans="1:11" ht="15.75" x14ac:dyDescent="0.25">
      <c r="A16" s="15" t="s">
        <v>38</v>
      </c>
      <c r="B16" s="13">
        <v>64.014504816405562</v>
      </c>
      <c r="D16" s="7"/>
      <c r="E16" s="7"/>
      <c r="F16" s="25"/>
      <c r="G16" s="21" t="s">
        <v>24</v>
      </c>
      <c r="H16" s="22">
        <v>160.97793263057125</v>
      </c>
      <c r="I16" s="7"/>
      <c r="J16" s="7"/>
      <c r="K16" s="22"/>
    </row>
    <row r="17" spans="1:11" ht="15.75" x14ac:dyDescent="0.25">
      <c r="A17" s="15" t="s">
        <v>39</v>
      </c>
      <c r="B17" s="13">
        <v>80.352420056637371</v>
      </c>
      <c r="D17" s="7"/>
      <c r="E17" s="7"/>
      <c r="F17" s="25"/>
      <c r="G17" s="21" t="s">
        <v>26</v>
      </c>
      <c r="H17" s="23">
        <v>10</v>
      </c>
      <c r="I17" s="7"/>
      <c r="J17" s="7"/>
      <c r="K17" s="22"/>
    </row>
    <row r="18" spans="1:11" x14ac:dyDescent="0.25">
      <c r="A18" s="15" t="s">
        <v>40</v>
      </c>
      <c r="B18" s="13">
        <v>-17.442792703553419</v>
      </c>
      <c r="F18" s="25"/>
      <c r="I18" s="7"/>
      <c r="J18" s="7"/>
      <c r="K18" s="22"/>
    </row>
    <row r="19" spans="1:11" ht="15.75" thickBot="1" x14ac:dyDescent="0.3">
      <c r="A19" s="18" t="s">
        <v>41</v>
      </c>
      <c r="B19" s="13"/>
      <c r="F19" s="58"/>
      <c r="I19" s="7"/>
      <c r="J19" s="7"/>
      <c r="K19" s="7"/>
    </row>
    <row r="20" spans="1:11" ht="15.75" x14ac:dyDescent="0.25">
      <c r="A20" s="21" t="s">
        <v>21</v>
      </c>
      <c r="B20" s="57">
        <v>76.244988971657151</v>
      </c>
      <c r="F20" s="22"/>
      <c r="I20" s="7"/>
      <c r="K20" s="7"/>
    </row>
    <row r="21" spans="1:11" ht="15.75" x14ac:dyDescent="0.25">
      <c r="A21" s="21" t="s">
        <v>24</v>
      </c>
      <c r="B21" s="22">
        <v>37.018646602757578</v>
      </c>
      <c r="F21" s="7"/>
      <c r="I21" s="7"/>
    </row>
    <row r="22" spans="1:11" ht="15.75" x14ac:dyDescent="0.25">
      <c r="A22" s="21" t="s">
        <v>26</v>
      </c>
      <c r="B22" s="23">
        <v>14</v>
      </c>
      <c r="F22" s="7"/>
      <c r="J22" s="7"/>
      <c r="K22" s="22"/>
    </row>
    <row r="23" spans="1:11" ht="15.75" x14ac:dyDescent="0.25">
      <c r="A23" s="21"/>
      <c r="B23" s="7"/>
      <c r="F23" s="7"/>
      <c r="I23" s="7"/>
      <c r="J23" s="7"/>
      <c r="K23" s="22"/>
    </row>
    <row r="24" spans="1:11" ht="18.75" x14ac:dyDescent="0.3">
      <c r="A24" s="3" t="s">
        <v>42</v>
      </c>
      <c r="B24" s="7"/>
      <c r="D24" s="24" t="s">
        <v>42</v>
      </c>
      <c r="F24" s="7"/>
      <c r="G24" s="3" t="s">
        <v>42</v>
      </c>
      <c r="I24" s="7"/>
      <c r="J24" s="24" t="s">
        <v>42</v>
      </c>
      <c r="K24" s="22"/>
    </row>
    <row r="25" spans="1:11" ht="15.75" thickBot="1" x14ac:dyDescent="0.3">
      <c r="A25" s="4" t="s">
        <v>2</v>
      </c>
      <c r="B25" s="5" t="s">
        <v>63</v>
      </c>
      <c r="D25" t="s">
        <v>3</v>
      </c>
      <c r="E25" s="60" t="s">
        <v>63</v>
      </c>
      <c r="F25" s="7"/>
      <c r="G25" s="2" t="s">
        <v>3</v>
      </c>
      <c r="H25" s="5" t="s">
        <v>63</v>
      </c>
      <c r="I25" s="7"/>
      <c r="J25" s="9" t="s">
        <v>3</v>
      </c>
      <c r="K25" s="5" t="s">
        <v>63</v>
      </c>
    </row>
    <row r="26" spans="1:11" ht="15.75" thickTop="1" x14ac:dyDescent="0.25">
      <c r="A26" s="10" t="s">
        <v>4</v>
      </c>
      <c r="B26" s="13">
        <v>82.391238564612721</v>
      </c>
      <c r="D26" s="95" t="s">
        <v>43</v>
      </c>
      <c r="E26" s="13">
        <v>92.53518966457726</v>
      </c>
      <c r="F26" s="7"/>
      <c r="G26" s="14" t="s">
        <v>9</v>
      </c>
      <c r="H26" s="13">
        <v>361.1808928803157</v>
      </c>
      <c r="I26" s="19"/>
      <c r="J26" s="2" t="s">
        <v>44</v>
      </c>
      <c r="K26" s="13">
        <v>0</v>
      </c>
    </row>
    <row r="27" spans="1:11" x14ac:dyDescent="0.25">
      <c r="A27" s="15" t="s">
        <v>6</v>
      </c>
      <c r="B27" s="13">
        <v>96.510694153043843</v>
      </c>
      <c r="D27" s="13" t="s">
        <v>45</v>
      </c>
      <c r="E27" s="13">
        <v>91.563377374129416</v>
      </c>
      <c r="F27" s="7"/>
      <c r="G27" s="13" t="s">
        <v>13</v>
      </c>
      <c r="H27" s="13">
        <v>189.57094360357104</v>
      </c>
      <c r="I27" s="19"/>
      <c r="J27" s="2" t="s">
        <v>46</v>
      </c>
      <c r="K27" s="13">
        <v>0</v>
      </c>
    </row>
    <row r="28" spans="1:11" x14ac:dyDescent="0.25">
      <c r="A28" s="15" t="s">
        <v>8</v>
      </c>
      <c r="B28" s="13">
        <v>223.06958049417162</v>
      </c>
      <c r="D28" s="93" t="s">
        <v>47</v>
      </c>
      <c r="E28" s="13">
        <v>-149.34216837262221</v>
      </c>
      <c r="F28" s="7"/>
      <c r="G28" s="13" t="s">
        <v>17</v>
      </c>
      <c r="H28" s="13">
        <v>79.776839556820136</v>
      </c>
      <c r="I28" s="19"/>
      <c r="J28" s="2" t="s">
        <v>48</v>
      </c>
      <c r="K28" s="13">
        <v>0</v>
      </c>
    </row>
    <row r="29" spans="1:11" ht="15.75" thickBot="1" x14ac:dyDescent="0.3">
      <c r="A29" s="15" t="s">
        <v>11</v>
      </c>
      <c r="B29" s="13">
        <v>69.643553114048373</v>
      </c>
      <c r="D29" s="94" t="s">
        <v>49</v>
      </c>
      <c r="E29" s="13">
        <v>839.46341018580051</v>
      </c>
      <c r="F29" s="7"/>
      <c r="G29" s="13" t="s">
        <v>22</v>
      </c>
      <c r="H29" s="13">
        <v>110.95469137218241</v>
      </c>
      <c r="I29" s="19"/>
      <c r="J29" s="2" t="s">
        <v>50</v>
      </c>
      <c r="K29" s="13">
        <v>0</v>
      </c>
    </row>
    <row r="30" spans="1:11" x14ac:dyDescent="0.25">
      <c r="A30" s="15" t="s">
        <v>15</v>
      </c>
      <c r="B30" s="13">
        <v>123.89198708548157</v>
      </c>
      <c r="C30" s="7"/>
      <c r="D30" t="s">
        <v>21</v>
      </c>
      <c r="E30" s="12">
        <v>218.55495221297124</v>
      </c>
      <c r="G30" s="93" t="s">
        <v>27</v>
      </c>
      <c r="H30" s="13">
        <v>-183.3714839935835</v>
      </c>
      <c r="I30" s="7"/>
      <c r="J30" s="13" t="s">
        <v>51</v>
      </c>
      <c r="K30" s="13">
        <v>0</v>
      </c>
    </row>
    <row r="31" spans="1:11" ht="15.75" thickBot="1" x14ac:dyDescent="0.3">
      <c r="A31" s="15" t="s">
        <v>25</v>
      </c>
      <c r="B31" s="13">
        <v>60.637494592808274</v>
      </c>
      <c r="C31" s="25"/>
      <c r="D31" t="s">
        <v>24</v>
      </c>
      <c r="E31" s="11">
        <v>429.29533158039749</v>
      </c>
      <c r="G31" s="13" t="s">
        <v>29</v>
      </c>
      <c r="H31" s="13">
        <v>75.812386599726835</v>
      </c>
      <c r="I31" s="7"/>
      <c r="J31" s="20" t="s">
        <v>52</v>
      </c>
      <c r="K31" s="20">
        <v>0</v>
      </c>
    </row>
    <row r="32" spans="1:11" ht="15.75" x14ac:dyDescent="0.25">
      <c r="A32" s="15" t="s">
        <v>28</v>
      </c>
      <c r="B32" s="13">
        <v>83.281706869215455</v>
      </c>
      <c r="C32" s="25"/>
      <c r="D32" t="s">
        <v>26</v>
      </c>
      <c r="E32" s="26">
        <v>4</v>
      </c>
      <c r="G32" s="13" t="s">
        <v>31</v>
      </c>
      <c r="H32" s="13">
        <v>62.348001730346624</v>
      </c>
      <c r="I32" s="7"/>
      <c r="J32" s="21" t="s">
        <v>21</v>
      </c>
      <c r="K32" s="22">
        <v>0</v>
      </c>
    </row>
    <row r="33" spans="1:11" ht="15.75" x14ac:dyDescent="0.25">
      <c r="A33" s="15" t="s">
        <v>30</v>
      </c>
      <c r="B33" s="13">
        <v>80.789549154406387</v>
      </c>
      <c r="C33" s="25"/>
      <c r="E33" s="11"/>
      <c r="G33" s="93" t="s">
        <v>33</v>
      </c>
      <c r="H33" s="13">
        <v>505.69965904746408</v>
      </c>
      <c r="I33" s="25"/>
      <c r="J33" s="21" t="s">
        <v>24</v>
      </c>
      <c r="K33" s="22">
        <v>0</v>
      </c>
    </row>
    <row r="34" spans="1:11" ht="15.75" x14ac:dyDescent="0.25">
      <c r="A34" s="15" t="s">
        <v>32</v>
      </c>
      <c r="B34" s="13">
        <v>96.06137291613183</v>
      </c>
      <c r="C34" s="25"/>
      <c r="G34" s="93" t="s">
        <v>55</v>
      </c>
      <c r="H34" s="13">
        <v>-138.34234368952491</v>
      </c>
      <c r="I34" s="25"/>
      <c r="J34" s="21" t="s">
        <v>26</v>
      </c>
      <c r="K34" s="23">
        <v>6</v>
      </c>
    </row>
    <row r="35" spans="1:11" ht="15.75" thickBot="1" x14ac:dyDescent="0.3">
      <c r="A35" s="15" t="s">
        <v>35</v>
      </c>
      <c r="B35" s="13">
        <v>105.43683271247956</v>
      </c>
      <c r="G35" s="94" t="s">
        <v>36</v>
      </c>
      <c r="H35" s="13">
        <v>-35.209092636503023</v>
      </c>
      <c r="I35" s="25"/>
    </row>
    <row r="36" spans="1:11" ht="15.75" x14ac:dyDescent="0.25">
      <c r="A36" s="15" t="s">
        <v>37</v>
      </c>
      <c r="B36" s="13">
        <v>103.43525556836711</v>
      </c>
      <c r="F36" s="7"/>
      <c r="G36" s="21" t="s">
        <v>21</v>
      </c>
      <c r="H36" s="57">
        <v>102.84204944708154</v>
      </c>
      <c r="I36" s="25"/>
    </row>
    <row r="37" spans="1:11" ht="15.75" x14ac:dyDescent="0.25">
      <c r="A37" s="15" t="s">
        <v>38</v>
      </c>
      <c r="B37" s="13">
        <v>59.304351980881236</v>
      </c>
      <c r="F37" s="7"/>
      <c r="G37" s="21" t="s">
        <v>24</v>
      </c>
      <c r="H37" s="22">
        <v>210.46760590256645</v>
      </c>
      <c r="I37" s="25"/>
    </row>
    <row r="38" spans="1:11" ht="15.75" x14ac:dyDescent="0.25">
      <c r="A38" s="15" t="s">
        <v>39</v>
      </c>
      <c r="B38" s="13">
        <v>69.276714599392633</v>
      </c>
      <c r="F38" s="7"/>
      <c r="G38" s="21" t="s">
        <v>26</v>
      </c>
      <c r="H38" s="23">
        <v>10</v>
      </c>
      <c r="I38" s="25"/>
    </row>
    <row r="39" spans="1:11" x14ac:dyDescent="0.25">
      <c r="A39" s="15" t="s">
        <v>40</v>
      </c>
      <c r="B39" s="13">
        <v>-13.302714132302555</v>
      </c>
      <c r="F39" s="7"/>
      <c r="I39" s="25"/>
    </row>
    <row r="40" spans="1:11" ht="15.75" thickBot="1" x14ac:dyDescent="0.3">
      <c r="A40" s="18" t="s">
        <v>41</v>
      </c>
      <c r="B40" s="20"/>
      <c r="F40" s="7"/>
      <c r="I40" s="7"/>
    </row>
    <row r="41" spans="1:11" ht="15.75" x14ac:dyDescent="0.25">
      <c r="A41" s="21" t="s">
        <v>21</v>
      </c>
      <c r="B41" s="22">
        <v>88.601972690909861</v>
      </c>
      <c r="C41" s="7"/>
      <c r="F41" s="7"/>
      <c r="I41" s="7"/>
    </row>
    <row r="42" spans="1:11" ht="15.75" x14ac:dyDescent="0.25">
      <c r="A42" s="21" t="s">
        <v>24</v>
      </c>
      <c r="B42" s="22">
        <v>50.256480237822849</v>
      </c>
      <c r="C42" s="7"/>
      <c r="F42" s="7"/>
      <c r="I42" s="7"/>
    </row>
    <row r="43" spans="1:11" ht="15.75" x14ac:dyDescent="0.25">
      <c r="A43" s="21" t="s">
        <v>26</v>
      </c>
      <c r="B43" s="23">
        <v>14</v>
      </c>
      <c r="C43" s="7"/>
      <c r="F43" s="7"/>
      <c r="I43" s="7"/>
    </row>
    <row r="44" spans="1:11" x14ac:dyDescent="0.25">
      <c r="C44" s="7"/>
      <c r="F44" s="7"/>
      <c r="I44" s="7"/>
    </row>
    <row r="46" spans="1:11" ht="15.75" x14ac:dyDescent="0.25">
      <c r="A46" s="21"/>
    </row>
    <row r="47" spans="1:11" ht="15.75" x14ac:dyDescent="0.25">
      <c r="A47" s="34" t="s">
        <v>53</v>
      </c>
      <c r="B47" s="11">
        <v>0.14860672439530109</v>
      </c>
      <c r="D47" s="27" t="s">
        <v>53</v>
      </c>
      <c r="E47" s="28">
        <v>0.50749319369333679</v>
      </c>
      <c r="G47" s="27" t="s">
        <v>53</v>
      </c>
      <c r="H47" s="91">
        <v>3.6498611111293301E-2</v>
      </c>
      <c r="J47" s="27" t="s">
        <v>53</v>
      </c>
      <c r="K47" s="29" t="e">
        <v>#DIV/0!</v>
      </c>
    </row>
    <row r="48" spans="1:11" ht="15.75" x14ac:dyDescent="0.25">
      <c r="A48" s="35" t="s">
        <v>54</v>
      </c>
      <c r="B48" s="11">
        <v>0.28317309104172089</v>
      </c>
      <c r="D48" s="30" t="s">
        <v>54</v>
      </c>
      <c r="E48" s="31">
        <v>0.13310931200689807</v>
      </c>
      <c r="G48" s="30" t="s">
        <v>54</v>
      </c>
      <c r="H48" s="92">
        <v>0.56739977742662218</v>
      </c>
      <c r="J48" s="30" t="s">
        <v>54</v>
      </c>
      <c r="K48" s="32" t="e">
        <v>#DIV/0!</v>
      </c>
    </row>
    <row r="49" spans="1:11" x14ac:dyDescent="0.25">
      <c r="J49" s="50"/>
      <c r="K49" s="16"/>
    </row>
    <row r="51" spans="1:11" ht="18.75" x14ac:dyDescent="0.3">
      <c r="A51" s="24" t="s">
        <v>56</v>
      </c>
      <c r="B51" s="7"/>
      <c r="D51" s="24" t="s">
        <v>56</v>
      </c>
      <c r="G51" s="24" t="s">
        <v>56</v>
      </c>
      <c r="J51" s="24" t="s">
        <v>56</v>
      </c>
      <c r="K51" s="7"/>
    </row>
    <row r="52" spans="1:11" ht="15.75" thickBot="1" x14ac:dyDescent="0.3">
      <c r="A52" s="4" t="s">
        <v>2</v>
      </c>
      <c r="B52" s="5" t="s">
        <v>63</v>
      </c>
      <c r="D52" s="9" t="s">
        <v>3</v>
      </c>
      <c r="E52" s="5" t="s">
        <v>63</v>
      </c>
      <c r="G52" s="2" t="s">
        <v>3</v>
      </c>
      <c r="H52" s="5" t="s">
        <v>63</v>
      </c>
      <c r="J52" s="4" t="s">
        <v>3</v>
      </c>
      <c r="K52" s="5" t="s">
        <v>63</v>
      </c>
    </row>
    <row r="53" spans="1:11" ht="15.75" thickTop="1" x14ac:dyDescent="0.25">
      <c r="A53" s="10" t="s">
        <v>4</v>
      </c>
      <c r="B53" s="62">
        <v>13.871036547539287</v>
      </c>
      <c r="D53" s="93" t="s">
        <v>43</v>
      </c>
      <c r="E53" s="13">
        <v>-145.26868062792602</v>
      </c>
      <c r="G53" s="14" t="s">
        <v>9</v>
      </c>
      <c r="H53" s="13">
        <v>227.53463075204192</v>
      </c>
      <c r="I53" s="13"/>
      <c r="J53" s="2" t="s">
        <v>57</v>
      </c>
      <c r="K53" s="13" t="e">
        <v>#DIV/0!</v>
      </c>
    </row>
    <row r="54" spans="1:11" x14ac:dyDescent="0.25">
      <c r="A54" s="15" t="s">
        <v>6</v>
      </c>
      <c r="B54" s="63">
        <v>-23.685924823722249</v>
      </c>
      <c r="D54" s="13" t="s">
        <v>45</v>
      </c>
      <c r="E54" s="13">
        <v>-24.235392373474962</v>
      </c>
      <c r="G54" s="13" t="s">
        <v>13</v>
      </c>
      <c r="H54" s="13">
        <v>-28.836982110337715</v>
      </c>
      <c r="I54" s="13"/>
      <c r="J54" s="2" t="s">
        <v>58</v>
      </c>
      <c r="K54" s="13" t="e">
        <v>#DIV/0!</v>
      </c>
    </row>
    <row r="55" spans="1:11" x14ac:dyDescent="0.25">
      <c r="A55" s="15" t="s">
        <v>8</v>
      </c>
      <c r="B55" s="63">
        <v>61.248994176222851</v>
      </c>
      <c r="D55" s="93" t="s">
        <v>47</v>
      </c>
      <c r="E55" s="13">
        <v>-37.818499707226017</v>
      </c>
      <c r="G55" s="13" t="s">
        <v>17</v>
      </c>
      <c r="H55" s="13">
        <v>-11.061544157341848</v>
      </c>
      <c r="I55" s="13"/>
      <c r="J55" s="2" t="s">
        <v>59</v>
      </c>
      <c r="K55" s="13" t="e">
        <v>#DIV/0!</v>
      </c>
    </row>
    <row r="56" spans="1:11" ht="15.75" thickBot="1" x14ac:dyDescent="0.3">
      <c r="A56" s="15" t="s">
        <v>11</v>
      </c>
      <c r="B56" s="63">
        <v>46.704272692695717</v>
      </c>
      <c r="D56" s="94" t="s">
        <v>49</v>
      </c>
      <c r="E56" s="13">
        <v>-10.495253955854327</v>
      </c>
      <c r="G56" s="13" t="s">
        <v>22</v>
      </c>
      <c r="H56" s="13">
        <v>28.568418851151911</v>
      </c>
      <c r="I56" s="13"/>
      <c r="J56" s="2" t="s">
        <v>60</v>
      </c>
      <c r="K56" s="13" t="e">
        <v>#DIV/0!</v>
      </c>
    </row>
    <row r="57" spans="1:11" x14ac:dyDescent="0.25">
      <c r="A57" s="15" t="s">
        <v>15</v>
      </c>
      <c r="B57" s="63">
        <v>63.995046109169337</v>
      </c>
      <c r="D57" t="s">
        <v>21</v>
      </c>
      <c r="E57" s="12">
        <v>-54.454456666120329</v>
      </c>
      <c r="G57" s="93" t="s">
        <v>27</v>
      </c>
      <c r="H57" s="13">
        <v>9.8393571210041184</v>
      </c>
      <c r="I57" s="2"/>
      <c r="J57" s="13" t="s">
        <v>61</v>
      </c>
      <c r="K57" s="13" t="e">
        <v>#DIV/0!</v>
      </c>
    </row>
    <row r="58" spans="1:11" ht="15.75" thickBot="1" x14ac:dyDescent="0.3">
      <c r="A58" s="15" t="s">
        <v>25</v>
      </c>
      <c r="B58" s="63">
        <v>-13.869962735983844</v>
      </c>
      <c r="D58" t="s">
        <v>24</v>
      </c>
      <c r="E58" s="22">
        <v>61.56184339715761</v>
      </c>
      <c r="G58" s="13" t="s">
        <v>29</v>
      </c>
      <c r="H58" s="13">
        <v>-181.89225707309367</v>
      </c>
      <c r="J58" s="20" t="s">
        <v>62</v>
      </c>
      <c r="K58" s="13" t="e">
        <v>#DIV/0!</v>
      </c>
    </row>
    <row r="59" spans="1:11" ht="15.75" x14ac:dyDescent="0.25">
      <c r="A59" s="15" t="s">
        <v>28</v>
      </c>
      <c r="B59" s="63">
        <v>18.730135063177595</v>
      </c>
      <c r="D59" t="s">
        <v>26</v>
      </c>
      <c r="E59" s="7">
        <v>4</v>
      </c>
      <c r="G59" s="13" t="s">
        <v>31</v>
      </c>
      <c r="H59" s="13">
        <v>-174.74047001537937</v>
      </c>
      <c r="J59" s="21" t="s">
        <v>21</v>
      </c>
      <c r="K59" s="57" t="e">
        <v>#DIV/0!</v>
      </c>
    </row>
    <row r="60" spans="1:11" ht="15.75" x14ac:dyDescent="0.25">
      <c r="A60" s="15" t="s">
        <v>30</v>
      </c>
      <c r="B60" s="63">
        <v>-19.183898869446551</v>
      </c>
      <c r="G60" s="93" t="s">
        <v>33</v>
      </c>
      <c r="H60" s="13">
        <v>278.68639908164579</v>
      </c>
      <c r="I60" s="50"/>
      <c r="J60" s="21" t="s">
        <v>24</v>
      </c>
      <c r="K60" s="22" t="e">
        <v>#DIV/0!</v>
      </c>
    </row>
    <row r="61" spans="1:11" ht="15.75" x14ac:dyDescent="0.25">
      <c r="A61" s="15" t="s">
        <v>32</v>
      </c>
      <c r="B61" s="63">
        <v>47.217226351020393</v>
      </c>
      <c r="E61" s="11"/>
      <c r="G61" s="93" t="s">
        <v>55</v>
      </c>
      <c r="H61" s="13">
        <v>-41.561556063912953</v>
      </c>
      <c r="I61" s="50"/>
      <c r="J61" s="21" t="s">
        <v>26</v>
      </c>
      <c r="K61" s="23">
        <v>0</v>
      </c>
    </row>
    <row r="62" spans="1:11" ht="15.75" thickBot="1" x14ac:dyDescent="0.3">
      <c r="A62" s="15" t="s">
        <v>35</v>
      </c>
      <c r="B62" s="63">
        <v>0.10330233822627935</v>
      </c>
      <c r="E62" s="37"/>
      <c r="G62" s="94" t="s">
        <v>36</v>
      </c>
      <c r="H62" s="13">
        <v>-73.306200111917036</v>
      </c>
      <c r="I62" s="17"/>
    </row>
    <row r="63" spans="1:11" x14ac:dyDescent="0.25">
      <c r="A63" s="15" t="s">
        <v>37</v>
      </c>
      <c r="B63" s="63">
        <v>49.394538992919991</v>
      </c>
      <c r="E63" s="26"/>
      <c r="G63" t="s">
        <v>21</v>
      </c>
      <c r="H63" s="12">
        <v>3.3229796273861156</v>
      </c>
      <c r="I63" s="50"/>
    </row>
    <row r="64" spans="1:11" x14ac:dyDescent="0.25">
      <c r="A64" s="15" t="s">
        <v>38</v>
      </c>
      <c r="B64" s="63">
        <v>-7.357946217084872</v>
      </c>
      <c r="E64" s="26"/>
      <c r="G64" t="s">
        <v>24</v>
      </c>
      <c r="H64" s="16">
        <v>149.78309467387641</v>
      </c>
      <c r="I64" s="50"/>
    </row>
    <row r="65" spans="1:11" x14ac:dyDescent="0.25">
      <c r="A65" s="15" t="s">
        <v>39</v>
      </c>
      <c r="B65" s="63">
        <v>-13.783910241207288</v>
      </c>
      <c r="E65" s="26"/>
      <c r="G65" t="s">
        <v>26</v>
      </c>
      <c r="H65" s="50">
        <v>10</v>
      </c>
      <c r="I65" s="50"/>
      <c r="K65" s="39"/>
    </row>
    <row r="66" spans="1:11" x14ac:dyDescent="0.25">
      <c r="A66" s="15" t="s">
        <v>40</v>
      </c>
      <c r="B66" s="63">
        <v>-23.735181869170834</v>
      </c>
      <c r="E66" s="26"/>
      <c r="H66" s="50"/>
      <c r="I66" s="50"/>
      <c r="K66" s="40"/>
    </row>
    <row r="67" spans="1:11" ht="15.75" thickBot="1" x14ac:dyDescent="0.3">
      <c r="A67" s="18" t="s">
        <v>41</v>
      </c>
      <c r="B67" s="64"/>
      <c r="E67" s="26"/>
      <c r="H67" s="50"/>
      <c r="I67" s="50"/>
      <c r="K67" s="40"/>
    </row>
    <row r="68" spans="1:11" ht="15.75" x14ac:dyDescent="0.25">
      <c r="A68" s="21" t="s">
        <v>21</v>
      </c>
      <c r="B68" s="22">
        <v>14.260551965311128</v>
      </c>
      <c r="E68" s="26"/>
      <c r="H68" s="50"/>
      <c r="K68" s="40"/>
    </row>
    <row r="69" spans="1:11" ht="15.75" x14ac:dyDescent="0.25">
      <c r="A69" s="21" t="s">
        <v>24</v>
      </c>
      <c r="B69" s="22">
        <v>33.192265121421897</v>
      </c>
      <c r="E69" s="26"/>
      <c r="H69" s="50"/>
      <c r="K69" s="40"/>
    </row>
    <row r="70" spans="1:11" ht="15.75" x14ac:dyDescent="0.25">
      <c r="A70" s="21" t="s">
        <v>26</v>
      </c>
      <c r="B70" s="23">
        <v>14</v>
      </c>
      <c r="E70" s="26"/>
      <c r="H70" s="50"/>
      <c r="K70" s="40"/>
    </row>
    <row r="71" spans="1:11" x14ac:dyDescent="0.25">
      <c r="E71" s="26"/>
      <c r="H71" s="50"/>
      <c r="K71" s="40"/>
    </row>
    <row r="72" spans="1:11" ht="15.75" thickBot="1" x14ac:dyDescent="0.3">
      <c r="A72" s="41"/>
      <c r="B72" s="61"/>
      <c r="C72" s="41"/>
      <c r="D72" s="41"/>
      <c r="E72" s="41"/>
      <c r="F72" s="41"/>
      <c r="G72" s="41"/>
      <c r="H72" s="41"/>
      <c r="I72" s="41"/>
      <c r="J72" s="41"/>
      <c r="K72" s="41"/>
    </row>
    <row r="73" spans="1:11" ht="16.5" thickTop="1" thickBot="1" x14ac:dyDescent="0.3">
      <c r="A73" s="38"/>
      <c r="B73" s="38"/>
      <c r="G73" s="42"/>
    </row>
    <row r="74" spans="1:11" ht="18.75" customHeight="1" x14ac:dyDescent="0.3">
      <c r="A74" s="99" t="s">
        <v>66</v>
      </c>
      <c r="B74" s="100"/>
      <c r="C74" s="101"/>
      <c r="D74" s="70" t="s">
        <v>1</v>
      </c>
      <c r="E74" s="71" t="s">
        <v>63</v>
      </c>
      <c r="F74" s="99" t="s">
        <v>67</v>
      </c>
      <c r="G74" s="101"/>
      <c r="H74" s="85" t="s">
        <v>1</v>
      </c>
      <c r="I74" s="71" t="s">
        <v>63</v>
      </c>
    </row>
    <row r="75" spans="1:11" ht="15.75" x14ac:dyDescent="0.25">
      <c r="A75" s="102"/>
      <c r="B75" s="103"/>
      <c r="C75" s="104"/>
      <c r="D75" s="45" t="s">
        <v>53</v>
      </c>
      <c r="E75" s="72">
        <v>0.79612738013523043</v>
      </c>
      <c r="F75" s="102"/>
      <c r="G75" s="104"/>
      <c r="H75" s="46" t="s">
        <v>53</v>
      </c>
      <c r="I75" s="73">
        <v>0.16067056892228573</v>
      </c>
    </row>
    <row r="76" spans="1:11" x14ac:dyDescent="0.25">
      <c r="A76" s="102"/>
      <c r="B76" s="103"/>
      <c r="C76" s="104"/>
      <c r="D76" s="47" t="s">
        <v>54</v>
      </c>
      <c r="E76" s="73"/>
      <c r="F76" s="102"/>
      <c r="G76" s="104"/>
      <c r="H76" s="52" t="s">
        <v>54</v>
      </c>
      <c r="I76" s="86"/>
    </row>
    <row r="77" spans="1:11" ht="18.75" x14ac:dyDescent="0.3">
      <c r="A77" s="17"/>
      <c r="B77" s="50"/>
      <c r="C77" s="50"/>
      <c r="D77" s="24"/>
      <c r="E77" s="2"/>
      <c r="F77" s="17"/>
      <c r="G77" s="50"/>
      <c r="H77" s="33"/>
      <c r="I77" s="15"/>
    </row>
    <row r="78" spans="1:11" ht="18.75" x14ac:dyDescent="0.3">
      <c r="A78" s="17"/>
      <c r="B78" s="50"/>
      <c r="C78" s="50"/>
      <c r="D78" s="48" t="s">
        <v>42</v>
      </c>
      <c r="E78" s="74" t="s">
        <v>63</v>
      </c>
      <c r="F78" s="87"/>
      <c r="G78" s="44"/>
      <c r="H78" s="49" t="s">
        <v>42</v>
      </c>
      <c r="I78" s="74" t="s">
        <v>63</v>
      </c>
    </row>
    <row r="79" spans="1:11" ht="15.75" x14ac:dyDescent="0.25">
      <c r="A79" s="17"/>
      <c r="B79" s="50"/>
      <c r="C79" s="50"/>
      <c r="D79" s="45" t="s">
        <v>53</v>
      </c>
      <c r="E79" s="75">
        <v>0.58801268890760927</v>
      </c>
      <c r="F79" s="88"/>
      <c r="G79" s="50"/>
      <c r="H79" s="45" t="s">
        <v>53</v>
      </c>
      <c r="I79" s="73">
        <v>0.83820226785342777</v>
      </c>
    </row>
    <row r="80" spans="1:11" x14ac:dyDescent="0.25">
      <c r="A80" s="17"/>
      <c r="B80" s="50"/>
      <c r="C80" s="50"/>
      <c r="D80" s="47" t="s">
        <v>54</v>
      </c>
      <c r="E80" s="76"/>
      <c r="F80" s="88"/>
      <c r="G80" s="50"/>
      <c r="H80" s="52" t="s">
        <v>54</v>
      </c>
      <c r="I80" s="73"/>
    </row>
    <row r="81" spans="1:9" x14ac:dyDescent="0.25">
      <c r="A81" s="17"/>
      <c r="B81" s="50"/>
      <c r="C81" s="50"/>
      <c r="D81" s="50"/>
      <c r="E81" s="2"/>
      <c r="F81" s="17"/>
      <c r="G81" s="50"/>
      <c r="H81" s="33"/>
      <c r="I81" s="15"/>
    </row>
    <row r="82" spans="1:9" ht="18.75" x14ac:dyDescent="0.3">
      <c r="A82" s="17"/>
      <c r="B82" s="50"/>
      <c r="C82" s="50"/>
      <c r="D82" s="43" t="s">
        <v>56</v>
      </c>
      <c r="E82" s="74" t="s">
        <v>63</v>
      </c>
      <c r="F82" s="87"/>
      <c r="G82" s="44"/>
      <c r="H82" s="24" t="s">
        <v>56</v>
      </c>
      <c r="I82" s="74" t="s">
        <v>63</v>
      </c>
    </row>
    <row r="83" spans="1:9" ht="15.75" x14ac:dyDescent="0.25">
      <c r="A83" s="17"/>
      <c r="B83" s="50"/>
      <c r="C83" s="50"/>
      <c r="D83" s="51" t="s">
        <v>53</v>
      </c>
      <c r="E83" s="73">
        <v>0.10801546864841348</v>
      </c>
      <c r="F83" s="88"/>
      <c r="G83" s="50"/>
      <c r="H83" s="45" t="s">
        <v>53</v>
      </c>
      <c r="I83" s="73">
        <v>0.82518909251611916</v>
      </c>
    </row>
    <row r="84" spans="1:9" ht="15.75" thickBot="1" x14ac:dyDescent="0.3">
      <c r="A84" s="77"/>
      <c r="B84" s="78"/>
      <c r="C84" s="78"/>
      <c r="D84" s="79" t="s">
        <v>54</v>
      </c>
      <c r="E84" s="80"/>
      <c r="F84" s="89"/>
      <c r="G84" s="78"/>
      <c r="H84" s="79" t="s">
        <v>54</v>
      </c>
      <c r="I84" s="83"/>
    </row>
    <row r="85" spans="1:9" ht="15.75" thickBot="1" x14ac:dyDescent="0.3">
      <c r="D85" s="50"/>
      <c r="E85" s="16"/>
      <c r="F85" s="16"/>
    </row>
    <row r="86" spans="1:9" ht="18.75" customHeight="1" x14ac:dyDescent="0.3">
      <c r="A86" s="99" t="s">
        <v>65</v>
      </c>
      <c r="B86" s="100"/>
      <c r="C86" s="101"/>
      <c r="D86" s="70" t="s">
        <v>1</v>
      </c>
      <c r="E86" s="71" t="s">
        <v>63</v>
      </c>
      <c r="F86" s="36"/>
    </row>
    <row r="87" spans="1:9" ht="15.75" x14ac:dyDescent="0.25">
      <c r="A87" s="102"/>
      <c r="B87" s="103"/>
      <c r="C87" s="104"/>
      <c r="D87" s="45" t="s">
        <v>53</v>
      </c>
      <c r="E87" s="73">
        <v>0.61190299465277032</v>
      </c>
      <c r="F87" s="16"/>
    </row>
    <row r="88" spans="1:9" x14ac:dyDescent="0.25">
      <c r="A88" s="102"/>
      <c r="B88" s="103"/>
      <c r="C88" s="104"/>
      <c r="D88" s="53" t="s">
        <v>54</v>
      </c>
      <c r="E88" s="73"/>
      <c r="F88" s="16"/>
    </row>
    <row r="89" spans="1:9" x14ac:dyDescent="0.25">
      <c r="A89" s="17"/>
      <c r="B89" s="50"/>
      <c r="C89" s="50"/>
      <c r="D89" s="50"/>
      <c r="E89" s="15"/>
      <c r="F89" s="11"/>
    </row>
    <row r="90" spans="1:9" ht="18.75" x14ac:dyDescent="0.3">
      <c r="A90" s="17"/>
      <c r="B90" s="50"/>
      <c r="C90" s="50"/>
      <c r="D90" s="43" t="s">
        <v>42</v>
      </c>
      <c r="E90" s="74" t="s">
        <v>63</v>
      </c>
      <c r="F90" s="36"/>
    </row>
    <row r="91" spans="1:9" ht="15.75" x14ac:dyDescent="0.25">
      <c r="A91" s="17"/>
      <c r="B91" s="50"/>
      <c r="C91" s="50"/>
      <c r="D91" s="51" t="s">
        <v>53</v>
      </c>
      <c r="E91" s="72">
        <v>0.63665572121717262</v>
      </c>
      <c r="F91" s="11"/>
    </row>
    <row r="92" spans="1:9" x14ac:dyDescent="0.25">
      <c r="A92" s="17"/>
      <c r="B92" s="50"/>
      <c r="C92" s="50"/>
      <c r="D92" s="47" t="s">
        <v>54</v>
      </c>
      <c r="E92" s="73"/>
      <c r="F92" s="16"/>
    </row>
    <row r="93" spans="1:9" x14ac:dyDescent="0.25">
      <c r="A93" s="17"/>
      <c r="B93" s="50"/>
      <c r="C93" s="50"/>
      <c r="D93" s="50"/>
      <c r="E93" s="15"/>
      <c r="F93" s="16"/>
    </row>
    <row r="94" spans="1:9" ht="18.75" x14ac:dyDescent="0.3">
      <c r="A94" s="17"/>
      <c r="B94" s="50"/>
      <c r="C94" s="50"/>
      <c r="D94" s="43" t="s">
        <v>56</v>
      </c>
      <c r="E94" s="74" t="s">
        <v>63</v>
      </c>
      <c r="F94" s="36"/>
    </row>
    <row r="95" spans="1:9" ht="15.75" x14ac:dyDescent="0.25">
      <c r="A95" s="17"/>
      <c r="B95" s="50"/>
      <c r="C95" s="50"/>
      <c r="D95" s="51" t="s">
        <v>53</v>
      </c>
      <c r="E95" s="81">
        <v>0.3268044085381886</v>
      </c>
      <c r="F95" s="11"/>
    </row>
    <row r="96" spans="1:9" ht="15.75" thickBot="1" x14ac:dyDescent="0.3">
      <c r="A96" s="77"/>
      <c r="B96" s="78"/>
      <c r="C96" s="78"/>
      <c r="D96" s="82" t="s">
        <v>54</v>
      </c>
      <c r="E96" s="83"/>
      <c r="F96" s="16"/>
    </row>
  </sheetData>
  <mergeCells count="3">
    <mergeCell ref="A74:C76"/>
    <mergeCell ref="F74:G76"/>
    <mergeCell ref="A86:C88"/>
  </mergeCells>
  <conditionalFormatting sqref="K59">
    <cfRule type="colorScale" priority="2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A73:B73">
    <cfRule type="colorScale" priority="3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H63 E57">
    <cfRule type="colorScale" priority="4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B68">
    <cfRule type="colorScale" priority="1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H21">
    <cfRule type="colorScale" priority="5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abSelected="1" workbookViewId="0">
      <selection activeCell="B31" sqref="B31"/>
    </sheetView>
  </sheetViews>
  <sheetFormatPr defaultRowHeight="15" x14ac:dyDescent="0.25"/>
  <cols>
    <col min="1" max="1" width="24.7109375" customWidth="1"/>
    <col min="2" max="2" width="11.28515625" customWidth="1"/>
    <col min="4" max="4" width="24.28515625" customWidth="1"/>
    <col min="5" max="5" width="10.7109375" customWidth="1"/>
    <col min="6" max="6" width="10.28515625" customWidth="1"/>
    <col min="8" max="8" width="11.85546875" customWidth="1"/>
    <col min="11" max="11" width="18.85546875" customWidth="1"/>
    <col min="12" max="12" width="15" customWidth="1"/>
    <col min="15" max="15" width="13.42578125" customWidth="1"/>
  </cols>
  <sheetData>
    <row r="1" spans="1:15" ht="21" x14ac:dyDescent="0.35">
      <c r="A1" s="1" t="s">
        <v>70</v>
      </c>
      <c r="D1" s="1" t="s">
        <v>69</v>
      </c>
    </row>
    <row r="2" spans="1:15" ht="21" x14ac:dyDescent="0.35">
      <c r="A2" s="1"/>
    </row>
    <row r="3" spans="1:15" ht="18.75" x14ac:dyDescent="0.3">
      <c r="A3" s="3" t="s">
        <v>1</v>
      </c>
      <c r="D3" s="3" t="s">
        <v>1</v>
      </c>
    </row>
    <row r="4" spans="1:15" ht="15.75" thickBot="1" x14ac:dyDescent="0.3">
      <c r="A4" s="4" t="s">
        <v>2</v>
      </c>
      <c r="B4" s="5" t="s">
        <v>63</v>
      </c>
      <c r="D4" s="2" t="s">
        <v>3</v>
      </c>
      <c r="E4" s="5" t="s">
        <v>63</v>
      </c>
      <c r="F4" s="7"/>
      <c r="K4" s="108" t="s">
        <v>82</v>
      </c>
      <c r="L4" s="108"/>
      <c r="M4" s="108"/>
      <c r="N4" s="108"/>
      <c r="O4" s="108"/>
    </row>
    <row r="5" spans="1:15" ht="15.75" thickTop="1" x14ac:dyDescent="0.25">
      <c r="A5" s="10" t="s">
        <v>4</v>
      </c>
      <c r="B5" s="14">
        <v>72.354868334069948</v>
      </c>
      <c r="D5" s="95" t="s">
        <v>7</v>
      </c>
      <c r="E5" s="13">
        <v>-204.41326846953166</v>
      </c>
      <c r="F5" s="105" t="s">
        <v>73</v>
      </c>
      <c r="G5" s="106"/>
      <c r="H5" s="106"/>
      <c r="K5" s="95" t="s">
        <v>7</v>
      </c>
      <c r="L5" s="13">
        <v>-204.41326846953166</v>
      </c>
      <c r="M5" s="105" t="s">
        <v>73</v>
      </c>
      <c r="N5" s="106"/>
      <c r="O5" s="106"/>
    </row>
    <row r="6" spans="1:15" ht="15.75" thickBot="1" x14ac:dyDescent="0.3">
      <c r="A6" s="15" t="s">
        <v>6</v>
      </c>
      <c r="B6" s="13">
        <v>126.46512970263213</v>
      </c>
      <c r="D6" s="13" t="s">
        <v>12</v>
      </c>
      <c r="E6" s="13">
        <v>120.85244052933399</v>
      </c>
      <c r="F6" s="105" t="s">
        <v>73</v>
      </c>
      <c r="G6" s="106"/>
      <c r="H6" s="106"/>
      <c r="K6" s="13" t="s">
        <v>12</v>
      </c>
      <c r="L6" s="13">
        <v>120.85244052933399</v>
      </c>
      <c r="M6" s="105" t="s">
        <v>73</v>
      </c>
      <c r="N6" s="106"/>
      <c r="O6" s="106"/>
    </row>
    <row r="7" spans="1:15" ht="15.75" thickTop="1" x14ac:dyDescent="0.25">
      <c r="A7" s="15" t="s">
        <v>8</v>
      </c>
      <c r="B7" s="13">
        <v>138.33858724748845</v>
      </c>
      <c r="D7" s="93" t="s">
        <v>16</v>
      </c>
      <c r="E7" s="13">
        <v>-240.17138163193698</v>
      </c>
      <c r="F7" s="105" t="s">
        <v>74</v>
      </c>
      <c r="G7" s="106"/>
      <c r="H7" s="106"/>
      <c r="K7" s="95" t="s">
        <v>43</v>
      </c>
      <c r="L7" s="13">
        <v>92.53518966457726</v>
      </c>
      <c r="M7" s="105" t="s">
        <v>73</v>
      </c>
      <c r="N7" s="106"/>
      <c r="O7" s="106"/>
    </row>
    <row r="8" spans="1:15" ht="15.75" thickBot="1" x14ac:dyDescent="0.3">
      <c r="A8" s="15" t="s">
        <v>11</v>
      </c>
      <c r="B8" s="13">
        <v>47.4720686969575</v>
      </c>
      <c r="D8" s="113" t="s">
        <v>19</v>
      </c>
      <c r="E8" s="114">
        <v>937.89820907570538</v>
      </c>
      <c r="F8" s="105" t="s">
        <v>80</v>
      </c>
      <c r="G8" s="106"/>
      <c r="H8" s="106"/>
      <c r="K8" s="13" t="s">
        <v>45</v>
      </c>
      <c r="L8" s="13">
        <v>91.563377374129416</v>
      </c>
      <c r="M8" s="105" t="s">
        <v>73</v>
      </c>
      <c r="N8" s="106"/>
      <c r="O8" s="106"/>
    </row>
    <row r="9" spans="1:15" ht="15.75" thickTop="1" x14ac:dyDescent="0.25">
      <c r="A9" s="15" t="s">
        <v>15</v>
      </c>
      <c r="B9" s="13">
        <v>75.546176561338513</v>
      </c>
      <c r="D9" s="13" t="s">
        <v>9</v>
      </c>
      <c r="E9" s="13">
        <v>110.27258157435739</v>
      </c>
      <c r="F9" s="105" t="s">
        <v>76</v>
      </c>
      <c r="G9" s="106"/>
      <c r="H9" s="106"/>
      <c r="K9" s="50"/>
      <c r="L9" s="50"/>
      <c r="M9" s="98"/>
      <c r="N9" s="97"/>
      <c r="O9" s="97"/>
    </row>
    <row r="10" spans="1:15" x14ac:dyDescent="0.25">
      <c r="A10" s="15" t="s">
        <v>25</v>
      </c>
      <c r="B10" s="13">
        <v>70.402262113198589</v>
      </c>
      <c r="D10" s="13" t="s">
        <v>13</v>
      </c>
      <c r="E10" s="13">
        <v>266.3896911981717</v>
      </c>
      <c r="K10" s="50"/>
      <c r="L10" s="50"/>
      <c r="M10" s="98"/>
      <c r="N10" s="97"/>
      <c r="O10" s="97"/>
    </row>
    <row r="11" spans="1:15" x14ac:dyDescent="0.25">
      <c r="A11" s="15" t="s">
        <v>28</v>
      </c>
      <c r="B11" s="13">
        <v>70.143697575093597</v>
      </c>
      <c r="D11" s="13" t="s">
        <v>17</v>
      </c>
      <c r="E11" s="13">
        <v>89.698925848177623</v>
      </c>
      <c r="K11" s="108" t="s">
        <v>83</v>
      </c>
      <c r="L11" s="108"/>
      <c r="M11" s="108"/>
      <c r="N11" s="108"/>
      <c r="O11" s="108"/>
    </row>
    <row r="12" spans="1:15" ht="15.75" thickBot="1" x14ac:dyDescent="0.3">
      <c r="A12" s="15" t="s">
        <v>30</v>
      </c>
      <c r="B12" s="13">
        <v>99.967145190406839</v>
      </c>
      <c r="D12" s="13" t="s">
        <v>22</v>
      </c>
      <c r="E12" s="13">
        <v>86.300113483264099</v>
      </c>
      <c r="F12" s="105" t="s">
        <v>77</v>
      </c>
      <c r="G12" s="106"/>
      <c r="H12" s="106"/>
      <c r="K12" s="94" t="s">
        <v>36</v>
      </c>
      <c r="L12" s="13">
        <v>-131.89988980258138</v>
      </c>
      <c r="M12" s="105" t="s">
        <v>78</v>
      </c>
      <c r="N12" s="106"/>
      <c r="O12" s="106"/>
    </row>
    <row r="13" spans="1:15" ht="15.75" thickBot="1" x14ac:dyDescent="0.3">
      <c r="A13" s="15" t="s">
        <v>32</v>
      </c>
      <c r="B13" s="13">
        <v>65.251448690580503</v>
      </c>
      <c r="D13" s="93" t="s">
        <v>27</v>
      </c>
      <c r="E13" s="13">
        <v>-166.94515408677509</v>
      </c>
      <c r="F13" s="105" t="s">
        <v>78</v>
      </c>
      <c r="G13" s="106"/>
      <c r="H13" s="106"/>
      <c r="K13" s="94" t="s">
        <v>36</v>
      </c>
      <c r="L13" s="13">
        <v>-35.209092636503023</v>
      </c>
      <c r="M13" s="105" t="s">
        <v>78</v>
      </c>
      <c r="N13" s="106"/>
      <c r="O13" s="106"/>
    </row>
    <row r="14" spans="1:15" x14ac:dyDescent="0.25">
      <c r="A14" s="15" t="s">
        <v>35</v>
      </c>
      <c r="B14" s="13">
        <v>105.32802639840241</v>
      </c>
      <c r="D14" s="13" t="s">
        <v>29</v>
      </c>
      <c r="E14" s="13">
        <v>-92.575768832528084</v>
      </c>
      <c r="F14" s="105" t="s">
        <v>79</v>
      </c>
      <c r="G14" s="106"/>
      <c r="H14" s="106"/>
      <c r="K14" s="93" t="s">
        <v>34</v>
      </c>
      <c r="L14" s="13">
        <v>-236.73173748573311</v>
      </c>
      <c r="M14" s="105" t="s">
        <v>78</v>
      </c>
      <c r="N14" s="107"/>
      <c r="O14" s="107"/>
    </row>
    <row r="15" spans="1:15" x14ac:dyDescent="0.25">
      <c r="A15" s="15" t="s">
        <v>37</v>
      </c>
      <c r="B15" s="13">
        <v>69.23630292354197</v>
      </c>
      <c r="D15" s="13" t="s">
        <v>31</v>
      </c>
      <c r="E15" s="13">
        <v>-83.419333217354989</v>
      </c>
      <c r="F15" s="105" t="s">
        <v>79</v>
      </c>
      <c r="G15" s="106"/>
      <c r="H15" s="106"/>
      <c r="K15" s="93" t="s">
        <v>55</v>
      </c>
      <c r="L15" s="13">
        <v>-138.34234368952491</v>
      </c>
      <c r="M15" s="105" t="s">
        <v>78</v>
      </c>
      <c r="N15" s="107"/>
      <c r="O15" s="107"/>
    </row>
    <row r="16" spans="1:15" x14ac:dyDescent="0.25">
      <c r="A16" s="15" t="s">
        <v>38</v>
      </c>
      <c r="B16" s="13">
        <v>64.014504816405562</v>
      </c>
      <c r="D16" s="93" t="s">
        <v>33</v>
      </c>
      <c r="E16" s="13">
        <v>133.54048634274659</v>
      </c>
      <c r="F16" s="105" t="s">
        <v>81</v>
      </c>
      <c r="G16" s="106"/>
      <c r="H16" s="106"/>
      <c r="K16" s="93" t="s">
        <v>27</v>
      </c>
      <c r="L16" s="13">
        <v>-166.94515408677509</v>
      </c>
      <c r="M16" s="105" t="s">
        <v>78</v>
      </c>
      <c r="N16" s="106"/>
      <c r="O16" s="106"/>
    </row>
    <row r="17" spans="1:15" x14ac:dyDescent="0.25">
      <c r="A17" s="15" t="s">
        <v>39</v>
      </c>
      <c r="B17" s="13">
        <v>80.352420056637371</v>
      </c>
      <c r="D17" s="93" t="s">
        <v>34</v>
      </c>
      <c r="E17" s="13">
        <v>-236.73173748573311</v>
      </c>
      <c r="F17" s="105" t="s">
        <v>78</v>
      </c>
      <c r="G17" s="107"/>
      <c r="H17" s="107"/>
      <c r="K17" s="93" t="s">
        <v>27</v>
      </c>
      <c r="L17" s="13">
        <v>-183.3714839935835</v>
      </c>
      <c r="M17" s="105" t="s">
        <v>78</v>
      </c>
      <c r="N17" s="106"/>
      <c r="O17" s="106"/>
    </row>
    <row r="18" spans="1:15" ht="15.75" thickBot="1" x14ac:dyDescent="0.3">
      <c r="A18" s="15" t="s">
        <v>40</v>
      </c>
      <c r="B18" s="13">
        <v>-17.442792703553419</v>
      </c>
      <c r="D18" s="94" t="s">
        <v>36</v>
      </c>
      <c r="E18" s="13">
        <v>-131.89988980258138</v>
      </c>
      <c r="F18" s="105" t="s">
        <v>76</v>
      </c>
      <c r="G18" s="106"/>
      <c r="H18" s="106"/>
      <c r="K18" s="13" t="s">
        <v>9</v>
      </c>
      <c r="L18" s="13">
        <v>110.27258157435739</v>
      </c>
      <c r="M18" s="105" t="s">
        <v>76</v>
      </c>
      <c r="N18" s="106"/>
      <c r="O18" s="106"/>
    </row>
    <row r="19" spans="1:15" ht="16.5" thickBot="1" x14ac:dyDescent="0.3">
      <c r="A19" s="18" t="s">
        <v>41</v>
      </c>
      <c r="B19" s="13"/>
      <c r="D19" s="21" t="s">
        <v>21</v>
      </c>
      <c r="E19" s="57">
        <f>AVERAGE(E5:E18)</f>
        <v>42.056851037522542</v>
      </c>
      <c r="F19" s="58"/>
      <c r="K19" s="13" t="s">
        <v>9</v>
      </c>
      <c r="L19" s="13">
        <v>361.1808928803157</v>
      </c>
      <c r="M19" s="105" t="s">
        <v>76</v>
      </c>
      <c r="N19" s="106"/>
      <c r="O19" s="106"/>
    </row>
    <row r="20" spans="1:15" ht="15.75" x14ac:dyDescent="0.25">
      <c r="A20" s="21" t="s">
        <v>21</v>
      </c>
      <c r="B20" s="57">
        <v>76.244988971657151</v>
      </c>
      <c r="D20" s="21" t="s">
        <v>24</v>
      </c>
      <c r="E20" s="22">
        <f>_xlfn.STDEV.S(E5:E18)</f>
        <v>304.10675694429619</v>
      </c>
      <c r="F20" s="22"/>
      <c r="K20" s="50"/>
      <c r="L20" s="50"/>
      <c r="M20" s="98"/>
      <c r="N20" s="97"/>
      <c r="O20" s="97"/>
    </row>
    <row r="21" spans="1:15" ht="15.75" x14ac:dyDescent="0.25">
      <c r="A21" s="21" t="s">
        <v>24</v>
      </c>
      <c r="B21" s="22">
        <v>37.018646602757578</v>
      </c>
      <c r="D21" s="21" t="s">
        <v>26</v>
      </c>
      <c r="E21" s="23">
        <v>10</v>
      </c>
      <c r="F21" s="7"/>
    </row>
    <row r="22" spans="1:15" ht="15.75" x14ac:dyDescent="0.25">
      <c r="A22" s="21" t="s">
        <v>26</v>
      </c>
      <c r="B22" s="23">
        <v>14</v>
      </c>
      <c r="F22" s="7"/>
      <c r="K22" s="108" t="s">
        <v>84</v>
      </c>
      <c r="L22" s="108"/>
      <c r="M22" s="108"/>
      <c r="N22" s="108"/>
      <c r="O22" s="108"/>
    </row>
    <row r="23" spans="1:15" ht="15.75" x14ac:dyDescent="0.25">
      <c r="A23" s="21"/>
      <c r="B23" s="7"/>
      <c r="F23" s="7"/>
      <c r="K23" s="13" t="s">
        <v>22</v>
      </c>
      <c r="L23" s="13">
        <v>86.300113483264099</v>
      </c>
      <c r="M23" s="105" t="s">
        <v>77</v>
      </c>
      <c r="N23" s="106"/>
      <c r="O23" s="106"/>
    </row>
    <row r="24" spans="1:15" ht="18.75" x14ac:dyDescent="0.3">
      <c r="A24" s="3" t="s">
        <v>42</v>
      </c>
      <c r="B24" s="7"/>
      <c r="D24" s="24" t="s">
        <v>42</v>
      </c>
      <c r="F24" s="7"/>
      <c r="K24" s="13" t="s">
        <v>22</v>
      </c>
      <c r="L24" s="13">
        <v>110.95469137218241</v>
      </c>
      <c r="M24" s="105" t="s">
        <v>77</v>
      </c>
      <c r="N24" s="106"/>
      <c r="O24" s="106"/>
    </row>
    <row r="25" spans="1:15" ht="15.75" thickBot="1" x14ac:dyDescent="0.3">
      <c r="A25" s="4" t="s">
        <v>2</v>
      </c>
      <c r="B25" s="5" t="s">
        <v>63</v>
      </c>
      <c r="D25" t="s">
        <v>3</v>
      </c>
      <c r="E25" s="60" t="s">
        <v>63</v>
      </c>
      <c r="F25" s="7"/>
      <c r="K25" s="93" t="s">
        <v>33</v>
      </c>
      <c r="L25" s="13">
        <v>133.54048634274659</v>
      </c>
      <c r="M25" s="105" t="s">
        <v>81</v>
      </c>
      <c r="N25" s="106"/>
      <c r="O25" s="106"/>
    </row>
    <row r="26" spans="1:15" ht="15.75" thickTop="1" x14ac:dyDescent="0.25">
      <c r="A26" s="10" t="s">
        <v>4</v>
      </c>
      <c r="B26" s="13">
        <v>82.391238564612721</v>
      </c>
      <c r="D26" s="95" t="s">
        <v>43</v>
      </c>
      <c r="E26" s="13">
        <v>92.53518966457726</v>
      </c>
      <c r="F26" s="105" t="s">
        <v>73</v>
      </c>
      <c r="G26" s="106"/>
      <c r="H26" s="106"/>
      <c r="K26" s="93" t="s">
        <v>33</v>
      </c>
      <c r="L26" s="13">
        <v>505.69965904746408</v>
      </c>
      <c r="M26" s="105" t="s">
        <v>80</v>
      </c>
      <c r="N26" s="106"/>
      <c r="O26" s="106"/>
    </row>
    <row r="27" spans="1:15" x14ac:dyDescent="0.25">
      <c r="A27" s="15" t="s">
        <v>6</v>
      </c>
      <c r="B27" s="13">
        <v>96.510694153043843</v>
      </c>
      <c r="D27" s="13" t="s">
        <v>45</v>
      </c>
      <c r="E27" s="13">
        <v>91.563377374129416</v>
      </c>
      <c r="F27" s="105" t="s">
        <v>73</v>
      </c>
      <c r="G27" s="106"/>
      <c r="H27" s="106"/>
    </row>
    <row r="28" spans="1:15" x14ac:dyDescent="0.25">
      <c r="A28" s="15" t="s">
        <v>8</v>
      </c>
      <c r="B28" s="13">
        <v>223.06958049417162</v>
      </c>
      <c r="D28" s="93" t="s">
        <v>47</v>
      </c>
      <c r="E28" s="13">
        <v>-149.34216837262221</v>
      </c>
      <c r="F28" s="105" t="s">
        <v>74</v>
      </c>
      <c r="G28" s="106"/>
      <c r="H28" s="106"/>
    </row>
    <row r="29" spans="1:15" ht="15.75" thickBot="1" x14ac:dyDescent="0.3">
      <c r="A29" s="15" t="s">
        <v>11</v>
      </c>
      <c r="B29" s="13">
        <v>69.643553114048373</v>
      </c>
      <c r="D29" s="113" t="s">
        <v>49</v>
      </c>
      <c r="E29" s="114">
        <v>839.46341018580051</v>
      </c>
      <c r="F29" s="105" t="s">
        <v>75</v>
      </c>
      <c r="G29" s="106"/>
      <c r="H29" s="106"/>
      <c r="K29" s="108" t="s">
        <v>85</v>
      </c>
      <c r="L29" s="108"/>
      <c r="M29" s="108"/>
      <c r="N29" s="108"/>
      <c r="O29" s="108"/>
    </row>
    <row r="30" spans="1:15" ht="15.75" thickTop="1" x14ac:dyDescent="0.25">
      <c r="A30" s="15" t="s">
        <v>15</v>
      </c>
      <c r="B30" s="13">
        <v>123.89198708548157</v>
      </c>
      <c r="C30" s="7"/>
      <c r="D30" s="13" t="s">
        <v>9</v>
      </c>
      <c r="E30" s="13">
        <v>361.1808928803157</v>
      </c>
      <c r="F30" s="105" t="s">
        <v>76</v>
      </c>
      <c r="G30" s="106"/>
      <c r="H30" s="106"/>
      <c r="K30" s="13" t="s">
        <v>29</v>
      </c>
      <c r="L30" s="13">
        <v>-92.575768832528084</v>
      </c>
      <c r="M30" s="105" t="s">
        <v>79</v>
      </c>
      <c r="N30" s="106"/>
      <c r="O30" s="106"/>
    </row>
    <row r="31" spans="1:15" x14ac:dyDescent="0.25">
      <c r="A31" s="15" t="s">
        <v>25</v>
      </c>
      <c r="B31" s="13">
        <v>60.637494592808274</v>
      </c>
      <c r="C31" s="25"/>
      <c r="D31" s="13" t="s">
        <v>13</v>
      </c>
      <c r="E31" s="13">
        <v>189.57094360357104</v>
      </c>
      <c r="K31" s="13" t="s">
        <v>29</v>
      </c>
      <c r="L31" s="13">
        <v>75.812386599726835</v>
      </c>
      <c r="M31" s="105" t="s">
        <v>79</v>
      </c>
      <c r="N31" s="106"/>
      <c r="O31" s="106"/>
    </row>
    <row r="32" spans="1:15" x14ac:dyDescent="0.25">
      <c r="A32" s="15" t="s">
        <v>28</v>
      </c>
      <c r="B32" s="13">
        <v>83.281706869215455</v>
      </c>
      <c r="C32" s="25"/>
      <c r="D32" s="13" t="s">
        <v>17</v>
      </c>
      <c r="E32" s="13">
        <v>79.776839556820136</v>
      </c>
      <c r="K32" s="13" t="s">
        <v>31</v>
      </c>
      <c r="L32" s="13">
        <v>-83.419333217354989</v>
      </c>
      <c r="M32" s="105" t="s">
        <v>79</v>
      </c>
      <c r="N32" s="106"/>
      <c r="O32" s="106"/>
    </row>
    <row r="33" spans="1:15" x14ac:dyDescent="0.25">
      <c r="A33" s="15" t="s">
        <v>30</v>
      </c>
      <c r="B33" s="13">
        <v>80.789549154406387</v>
      </c>
      <c r="C33" s="25"/>
      <c r="D33" s="13" t="s">
        <v>22</v>
      </c>
      <c r="E33" s="13">
        <v>110.95469137218241</v>
      </c>
      <c r="F33" s="105" t="s">
        <v>77</v>
      </c>
      <c r="G33" s="106"/>
      <c r="H33" s="106"/>
      <c r="K33" s="13" t="s">
        <v>31</v>
      </c>
      <c r="L33" s="13">
        <v>62.348001730346624</v>
      </c>
      <c r="M33" s="105" t="s">
        <v>79</v>
      </c>
      <c r="N33" s="106"/>
      <c r="O33" s="106"/>
    </row>
    <row r="34" spans="1:15" x14ac:dyDescent="0.25">
      <c r="A34" s="15" t="s">
        <v>32</v>
      </c>
      <c r="B34" s="13">
        <v>96.06137291613183</v>
      </c>
      <c r="C34" s="25"/>
      <c r="D34" s="93" t="s">
        <v>27</v>
      </c>
      <c r="E34" s="13">
        <v>-183.3714839935835</v>
      </c>
      <c r="F34" s="105" t="s">
        <v>78</v>
      </c>
      <c r="G34" s="106"/>
      <c r="H34" s="106"/>
    </row>
    <row r="35" spans="1:15" x14ac:dyDescent="0.25">
      <c r="A35" s="15" t="s">
        <v>35</v>
      </c>
      <c r="B35" s="13">
        <v>105.43683271247956</v>
      </c>
      <c r="D35" s="13" t="s">
        <v>29</v>
      </c>
      <c r="E35" s="13">
        <v>75.812386599726835</v>
      </c>
      <c r="F35" s="105" t="s">
        <v>79</v>
      </c>
      <c r="G35" s="106"/>
      <c r="H35" s="106"/>
    </row>
    <row r="36" spans="1:15" x14ac:dyDescent="0.25">
      <c r="A36" s="15" t="s">
        <v>37</v>
      </c>
      <c r="B36" s="13">
        <v>103.43525556836711</v>
      </c>
      <c r="D36" s="13" t="s">
        <v>31</v>
      </c>
      <c r="E36" s="13">
        <v>62.348001730346624</v>
      </c>
      <c r="F36" s="105" t="s">
        <v>79</v>
      </c>
      <c r="G36" s="106"/>
      <c r="H36" s="106"/>
    </row>
    <row r="37" spans="1:15" x14ac:dyDescent="0.25">
      <c r="A37" s="15" t="s">
        <v>38</v>
      </c>
      <c r="B37" s="13">
        <v>59.304351980881236</v>
      </c>
      <c r="D37" s="93" t="s">
        <v>33</v>
      </c>
      <c r="E37" s="13">
        <v>505.69965904746408</v>
      </c>
      <c r="F37" s="105" t="s">
        <v>80</v>
      </c>
      <c r="G37" s="106"/>
      <c r="H37" s="106"/>
    </row>
    <row r="38" spans="1:15" x14ac:dyDescent="0.25">
      <c r="A38" s="15" t="s">
        <v>39</v>
      </c>
      <c r="B38" s="13">
        <v>69.276714599392633</v>
      </c>
      <c r="D38" s="93" t="s">
        <v>55</v>
      </c>
      <c r="E38" s="13">
        <v>-138.34234368952491</v>
      </c>
      <c r="F38" s="105" t="s">
        <v>78</v>
      </c>
      <c r="G38" s="107"/>
      <c r="H38" s="107"/>
    </row>
    <row r="39" spans="1:15" ht="15.75" thickBot="1" x14ac:dyDescent="0.3">
      <c r="A39" s="15" t="s">
        <v>40</v>
      </c>
      <c r="B39" s="13">
        <v>-13.302714132302555</v>
      </c>
      <c r="D39" s="94" t="s">
        <v>36</v>
      </c>
      <c r="E39" s="13">
        <v>-35.209092636503023</v>
      </c>
      <c r="F39" s="105" t="s">
        <v>76</v>
      </c>
      <c r="G39" s="106"/>
      <c r="H39" s="106"/>
    </row>
    <row r="40" spans="1:15" ht="16.5" thickBot="1" x14ac:dyDescent="0.3">
      <c r="A40" s="18" t="s">
        <v>41</v>
      </c>
      <c r="B40" s="20"/>
      <c r="D40" s="21" t="s">
        <v>21</v>
      </c>
      <c r="E40" s="57">
        <f>AVERAGE(E26:E39)</f>
        <v>135.90287880876426</v>
      </c>
      <c r="F40" s="7"/>
    </row>
    <row r="41" spans="1:15" ht="15.75" x14ac:dyDescent="0.25">
      <c r="A41" s="21" t="s">
        <v>21</v>
      </c>
      <c r="B41" s="22">
        <v>88.601972690909861</v>
      </c>
      <c r="C41" s="7"/>
      <c r="D41" s="21" t="s">
        <v>24</v>
      </c>
      <c r="E41" s="22">
        <f>_xlfn.STDEV.S(E26:E39)</f>
        <v>275.93318710434141</v>
      </c>
      <c r="F41" s="7"/>
    </row>
    <row r="42" spans="1:15" ht="15.75" x14ac:dyDescent="0.25">
      <c r="A42" s="21" t="s">
        <v>24</v>
      </c>
      <c r="B42" s="22">
        <v>50.256480237822849</v>
      </c>
      <c r="C42" s="7"/>
      <c r="D42" s="21" t="s">
        <v>26</v>
      </c>
      <c r="E42" s="23">
        <v>10</v>
      </c>
      <c r="F42" s="7"/>
    </row>
    <row r="43" spans="1:15" ht="15.75" x14ac:dyDescent="0.25">
      <c r="A43" s="21" t="s">
        <v>26</v>
      </c>
      <c r="B43" s="23">
        <v>14</v>
      </c>
      <c r="C43" s="7"/>
      <c r="F43" s="7"/>
    </row>
    <row r="44" spans="1:15" x14ac:dyDescent="0.25">
      <c r="C44" s="7"/>
      <c r="F44" s="7"/>
    </row>
    <row r="46" spans="1:15" ht="15.75" x14ac:dyDescent="0.25">
      <c r="A46" s="21"/>
    </row>
    <row r="47" spans="1:15" ht="15.75" x14ac:dyDescent="0.25">
      <c r="A47" s="34" t="s">
        <v>53</v>
      </c>
      <c r="B47" s="68">
        <f>_xlfn.T.TEST(B5:B19,B26:B40,2,1)</f>
        <v>0.14860672439530109</v>
      </c>
      <c r="D47" s="27" t="s">
        <v>53</v>
      </c>
      <c r="E47" s="96">
        <f>_xlfn.T.TEST(E5:E18,E26:E39,2,1)</f>
        <v>2.7617001155480232E-2</v>
      </c>
    </row>
    <row r="48" spans="1:15" ht="15.75" x14ac:dyDescent="0.25">
      <c r="A48" s="35" t="s">
        <v>54</v>
      </c>
      <c r="B48" s="69">
        <f>(B41-B20)/SQRT((B21^2+B42^2)/2)</f>
        <v>0.27997081334390261</v>
      </c>
      <c r="D48" s="30" t="s">
        <v>54</v>
      </c>
      <c r="E48" s="69">
        <f>(E40-E19)/SQRT((E20^2+E41^2)/2)</f>
        <v>0.32320367808002803</v>
      </c>
    </row>
    <row r="51" spans="1:5" ht="18.75" x14ac:dyDescent="0.3">
      <c r="A51" s="24" t="s">
        <v>56</v>
      </c>
      <c r="B51" s="7"/>
      <c r="D51" s="24" t="s">
        <v>56</v>
      </c>
    </row>
    <row r="52" spans="1:5" ht="15.75" thickBot="1" x14ac:dyDescent="0.3">
      <c r="A52" s="4" t="s">
        <v>2</v>
      </c>
      <c r="B52" s="5" t="s">
        <v>63</v>
      </c>
      <c r="D52" s="9" t="s">
        <v>3</v>
      </c>
      <c r="E52" s="5" t="s">
        <v>63</v>
      </c>
    </row>
    <row r="53" spans="1:5" ht="15.75" thickTop="1" x14ac:dyDescent="0.25">
      <c r="A53" s="10" t="s">
        <v>4</v>
      </c>
      <c r="B53" s="62">
        <v>13.871036547539287</v>
      </c>
      <c r="D53" s="93" t="s">
        <v>43</v>
      </c>
      <c r="E53" s="13">
        <v>-145.26868062792602</v>
      </c>
    </row>
    <row r="54" spans="1:5" x14ac:dyDescent="0.25">
      <c r="A54" s="15" t="s">
        <v>6</v>
      </c>
      <c r="B54" s="63">
        <v>-23.685924823722249</v>
      </c>
      <c r="D54" s="13" t="s">
        <v>45</v>
      </c>
      <c r="E54" s="13">
        <v>-24.235392373474962</v>
      </c>
    </row>
    <row r="55" spans="1:5" x14ac:dyDescent="0.25">
      <c r="A55" s="15" t="s">
        <v>8</v>
      </c>
      <c r="B55" s="63">
        <v>61.248994176222851</v>
      </c>
      <c r="D55" s="93" t="s">
        <v>47</v>
      </c>
      <c r="E55" s="13">
        <v>-37.818499707226017</v>
      </c>
    </row>
    <row r="56" spans="1:5" x14ac:dyDescent="0.25">
      <c r="A56" s="15" t="s">
        <v>11</v>
      </c>
      <c r="B56" s="63">
        <v>46.704272692695717</v>
      </c>
      <c r="D56" s="93" t="s">
        <v>49</v>
      </c>
      <c r="E56" s="13">
        <v>-10.495253955854327</v>
      </c>
    </row>
    <row r="57" spans="1:5" x14ac:dyDescent="0.25">
      <c r="A57" s="15" t="s">
        <v>15</v>
      </c>
      <c r="B57" s="63">
        <v>63.995046109169337</v>
      </c>
      <c r="D57" s="13" t="s">
        <v>9</v>
      </c>
      <c r="E57" s="13">
        <v>227.53463075204192</v>
      </c>
    </row>
    <row r="58" spans="1:5" x14ac:dyDescent="0.25">
      <c r="A58" s="15" t="s">
        <v>25</v>
      </c>
      <c r="B58" s="63">
        <v>-13.869962735983844</v>
      </c>
      <c r="D58" s="13" t="s">
        <v>13</v>
      </c>
      <c r="E58" s="13">
        <v>-28.836982110337715</v>
      </c>
    </row>
    <row r="59" spans="1:5" x14ac:dyDescent="0.25">
      <c r="A59" s="15" t="s">
        <v>28</v>
      </c>
      <c r="B59" s="63">
        <v>18.730135063177595</v>
      </c>
      <c r="D59" s="13" t="s">
        <v>17</v>
      </c>
      <c r="E59" s="13">
        <v>-11.061544157341848</v>
      </c>
    </row>
    <row r="60" spans="1:5" x14ac:dyDescent="0.25">
      <c r="A60" s="15" t="s">
        <v>30</v>
      </c>
      <c r="B60" s="63">
        <v>-19.183898869446551</v>
      </c>
      <c r="D60" s="13" t="s">
        <v>22</v>
      </c>
      <c r="E60" s="13">
        <v>28.568418851151911</v>
      </c>
    </row>
    <row r="61" spans="1:5" x14ac:dyDescent="0.25">
      <c r="A61" s="15" t="s">
        <v>32</v>
      </c>
      <c r="B61" s="63">
        <v>47.217226351020393</v>
      </c>
      <c r="D61" s="93" t="s">
        <v>27</v>
      </c>
      <c r="E61" s="13">
        <v>9.8393571210041184</v>
      </c>
    </row>
    <row r="62" spans="1:5" x14ac:dyDescent="0.25">
      <c r="A62" s="15" t="s">
        <v>35</v>
      </c>
      <c r="B62" s="63">
        <v>0.10330233822627935</v>
      </c>
      <c r="D62" s="13" t="s">
        <v>29</v>
      </c>
      <c r="E62" s="13">
        <v>-181.89225707309367</v>
      </c>
    </row>
    <row r="63" spans="1:5" x14ac:dyDescent="0.25">
      <c r="A63" s="15" t="s">
        <v>37</v>
      </c>
      <c r="B63" s="63">
        <v>49.394538992919991</v>
      </c>
      <c r="D63" s="13" t="s">
        <v>31</v>
      </c>
      <c r="E63" s="13">
        <v>-174.74047001537937</v>
      </c>
    </row>
    <row r="64" spans="1:5" x14ac:dyDescent="0.25">
      <c r="A64" s="15" t="s">
        <v>38</v>
      </c>
      <c r="B64" s="63">
        <v>-7.357946217084872</v>
      </c>
      <c r="D64" s="93" t="s">
        <v>33</v>
      </c>
      <c r="E64" s="13">
        <v>278.68639908164579</v>
      </c>
    </row>
    <row r="65" spans="1:6" x14ac:dyDescent="0.25">
      <c r="A65" s="15" t="s">
        <v>39</v>
      </c>
      <c r="B65" s="63">
        <v>-13.783910241207288</v>
      </c>
      <c r="D65" s="93" t="s">
        <v>55</v>
      </c>
      <c r="E65" s="13">
        <v>-41.561556063912953</v>
      </c>
    </row>
    <row r="66" spans="1:6" ht="15.75" thickBot="1" x14ac:dyDescent="0.3">
      <c r="A66" s="15" t="s">
        <v>40</v>
      </c>
      <c r="B66" s="63">
        <v>-23.735181869170834</v>
      </c>
      <c r="D66" s="94" t="s">
        <v>36</v>
      </c>
      <c r="E66" s="13">
        <v>-73.306200111917036</v>
      </c>
    </row>
    <row r="67" spans="1:6" ht="15.75" thickBot="1" x14ac:dyDescent="0.3">
      <c r="A67" s="18" t="s">
        <v>41</v>
      </c>
      <c r="B67" s="64"/>
      <c r="D67" t="s">
        <v>21</v>
      </c>
      <c r="E67" s="57">
        <f>AVERAGE(E53:E66)</f>
        <v>-13.184859313615728</v>
      </c>
    </row>
    <row r="68" spans="1:6" ht="15.75" x14ac:dyDescent="0.25">
      <c r="A68" s="21" t="s">
        <v>21</v>
      </c>
      <c r="B68" s="22">
        <v>14.260551965311128</v>
      </c>
      <c r="D68" t="s">
        <v>24</v>
      </c>
      <c r="E68" s="22">
        <f>_xlfn.STDEV.S(E53:E66)</f>
        <v>130.92045937123902</v>
      </c>
    </row>
    <row r="69" spans="1:6" ht="15.75" x14ac:dyDescent="0.25">
      <c r="A69" s="21" t="s">
        <v>24</v>
      </c>
      <c r="B69" s="22">
        <v>33.192265121421897</v>
      </c>
      <c r="D69" t="s">
        <v>26</v>
      </c>
      <c r="E69" s="50">
        <v>10</v>
      </c>
    </row>
    <row r="70" spans="1:6" ht="15.75" x14ac:dyDescent="0.25">
      <c r="A70" s="21" t="s">
        <v>26</v>
      </c>
      <c r="B70" s="23">
        <v>14</v>
      </c>
      <c r="E70" s="26"/>
    </row>
    <row r="71" spans="1:6" x14ac:dyDescent="0.25">
      <c r="E71" s="26"/>
    </row>
    <row r="72" spans="1:6" ht="15.75" thickBot="1" x14ac:dyDescent="0.3">
      <c r="A72" s="41"/>
      <c r="B72" s="61"/>
      <c r="C72" s="41"/>
      <c r="D72" s="41"/>
      <c r="E72" s="41"/>
    </row>
    <row r="73" spans="1:6" ht="16.5" thickTop="1" thickBot="1" x14ac:dyDescent="0.3">
      <c r="A73" s="38"/>
      <c r="B73" s="38"/>
    </row>
    <row r="74" spans="1:6" ht="18.75" customHeight="1" x14ac:dyDescent="0.3">
      <c r="A74" s="99" t="s">
        <v>68</v>
      </c>
      <c r="B74" s="100"/>
      <c r="C74" s="101"/>
      <c r="D74" s="70" t="s">
        <v>1</v>
      </c>
      <c r="E74" s="71" t="s">
        <v>63</v>
      </c>
      <c r="F74" s="7"/>
    </row>
    <row r="75" spans="1:6" ht="15.75" x14ac:dyDescent="0.25">
      <c r="A75" s="102"/>
      <c r="B75" s="103"/>
      <c r="C75" s="104"/>
      <c r="D75" s="45" t="s">
        <v>53</v>
      </c>
      <c r="E75" s="72">
        <f>_xlfn.T.TEST(E5:E18,B5:B19,2,3)</f>
        <v>0.68288891479251879</v>
      </c>
      <c r="F75" s="7"/>
    </row>
    <row r="76" spans="1:6" x14ac:dyDescent="0.25">
      <c r="A76" s="102"/>
      <c r="B76" s="103"/>
      <c r="C76" s="104"/>
      <c r="D76" s="47" t="s">
        <v>54</v>
      </c>
      <c r="E76" s="73"/>
      <c r="F76" s="7"/>
    </row>
    <row r="77" spans="1:6" ht="18.75" x14ac:dyDescent="0.3">
      <c r="A77" s="17"/>
      <c r="B77" s="50"/>
      <c r="C77" s="50"/>
      <c r="D77" s="24"/>
      <c r="E77" s="2"/>
    </row>
    <row r="78" spans="1:6" ht="18.75" x14ac:dyDescent="0.3">
      <c r="A78" s="17"/>
      <c r="B78" s="50"/>
      <c r="C78" s="50"/>
      <c r="D78" s="48" t="s">
        <v>42</v>
      </c>
      <c r="E78" s="74" t="s">
        <v>63</v>
      </c>
    </row>
    <row r="79" spans="1:6" ht="15.75" x14ac:dyDescent="0.25">
      <c r="A79" s="17"/>
      <c r="B79" s="50"/>
      <c r="C79" s="50"/>
      <c r="D79" s="45" t="s">
        <v>53</v>
      </c>
      <c r="E79" s="75">
        <f>_xlfn.T.TEST(E26:E39,B26:B40,2,3)</f>
        <v>0.53829375840965987</v>
      </c>
    </row>
    <row r="80" spans="1:6" x14ac:dyDescent="0.25">
      <c r="A80" s="17"/>
      <c r="B80" s="50"/>
      <c r="C80" s="50"/>
      <c r="D80" s="47" t="s">
        <v>54</v>
      </c>
      <c r="E80" s="76"/>
    </row>
    <row r="81" spans="1:5" x14ac:dyDescent="0.25">
      <c r="A81" s="17"/>
      <c r="B81" s="50"/>
      <c r="C81" s="50"/>
      <c r="D81" s="50"/>
      <c r="E81" s="2"/>
    </row>
    <row r="82" spans="1:5" ht="18.75" x14ac:dyDescent="0.3">
      <c r="A82" s="17"/>
      <c r="B82" s="50"/>
      <c r="C82" s="50"/>
      <c r="D82" s="43" t="s">
        <v>56</v>
      </c>
      <c r="E82" s="74" t="s">
        <v>63</v>
      </c>
    </row>
    <row r="83" spans="1:5" ht="15.75" x14ac:dyDescent="0.25">
      <c r="A83" s="17"/>
      <c r="B83" s="50"/>
      <c r="C83" s="50"/>
      <c r="D83" s="51" t="s">
        <v>53</v>
      </c>
      <c r="E83" s="73">
        <f>_xlfn.T.TEST(E53:E66,B53:B67,2,3)</f>
        <v>0.45911177944423387</v>
      </c>
    </row>
    <row r="84" spans="1:5" ht="15.75" thickBot="1" x14ac:dyDescent="0.3">
      <c r="A84" s="77"/>
      <c r="B84" s="78"/>
      <c r="C84" s="78"/>
      <c r="D84" s="79" t="s">
        <v>54</v>
      </c>
      <c r="E84" s="80"/>
    </row>
    <row r="85" spans="1:5" x14ac:dyDescent="0.25">
      <c r="D85" s="50"/>
      <c r="E85" s="16"/>
    </row>
    <row r="86" spans="1:5" ht="18.75" customHeight="1" x14ac:dyDescent="0.25">
      <c r="A86" s="36"/>
    </row>
    <row r="87" spans="1:5" x14ac:dyDescent="0.25">
      <c r="A87" s="16"/>
    </row>
    <row r="88" spans="1:5" x14ac:dyDescent="0.25">
      <c r="A88" s="16"/>
    </row>
    <row r="89" spans="1:5" x14ac:dyDescent="0.25">
      <c r="A89" s="11"/>
    </row>
    <row r="90" spans="1:5" x14ac:dyDescent="0.25">
      <c r="A90" s="36"/>
    </row>
    <row r="91" spans="1:5" x14ac:dyDescent="0.25">
      <c r="A91" s="11"/>
    </row>
    <row r="92" spans="1:5" x14ac:dyDescent="0.25">
      <c r="A92" s="16"/>
    </row>
    <row r="93" spans="1:5" x14ac:dyDescent="0.25">
      <c r="A93" s="16"/>
    </row>
    <row r="94" spans="1:5" x14ac:dyDescent="0.25">
      <c r="A94" s="36"/>
    </row>
    <row r="95" spans="1:5" x14ac:dyDescent="0.25">
      <c r="A95" s="11"/>
    </row>
    <row r="96" spans="1:5" x14ac:dyDescent="0.25">
      <c r="A96" s="16"/>
    </row>
  </sheetData>
  <mergeCells count="49">
    <mergeCell ref="K4:O4"/>
    <mergeCell ref="K11:O11"/>
    <mergeCell ref="K22:O22"/>
    <mergeCell ref="K29:O29"/>
    <mergeCell ref="M26:O26"/>
    <mergeCell ref="M32:O32"/>
    <mergeCell ref="M33:O33"/>
    <mergeCell ref="M12:O12"/>
    <mergeCell ref="M13:O13"/>
    <mergeCell ref="M23:O23"/>
    <mergeCell ref="M24:O24"/>
    <mergeCell ref="M25:O25"/>
    <mergeCell ref="F38:H38"/>
    <mergeCell ref="F39:H39"/>
    <mergeCell ref="M5:O5"/>
    <mergeCell ref="M6:O6"/>
    <mergeCell ref="M7:O7"/>
    <mergeCell ref="M8:O8"/>
    <mergeCell ref="M14:O14"/>
    <mergeCell ref="M15:O15"/>
    <mergeCell ref="M16:O16"/>
    <mergeCell ref="M17:O17"/>
    <mergeCell ref="M18:O18"/>
    <mergeCell ref="M19:O19"/>
    <mergeCell ref="F29:H29"/>
    <mergeCell ref="F30:H30"/>
    <mergeCell ref="M30:O30"/>
    <mergeCell ref="M31:O31"/>
    <mergeCell ref="F35:H35"/>
    <mergeCell ref="A74:C76"/>
    <mergeCell ref="F5:H5"/>
    <mergeCell ref="F6:H6"/>
    <mergeCell ref="F7:H7"/>
    <mergeCell ref="F8:H8"/>
    <mergeCell ref="F9:H9"/>
    <mergeCell ref="F12:H12"/>
    <mergeCell ref="F13:H13"/>
    <mergeCell ref="F14:H14"/>
    <mergeCell ref="F15:H15"/>
    <mergeCell ref="F16:H16"/>
    <mergeCell ref="F17:H17"/>
    <mergeCell ref="F18:H18"/>
    <mergeCell ref="F36:H36"/>
    <mergeCell ref="F37:H37"/>
    <mergeCell ref="F26:H26"/>
    <mergeCell ref="F27:H27"/>
    <mergeCell ref="F28:H28"/>
    <mergeCell ref="F33:H33"/>
    <mergeCell ref="F34:H34"/>
  </mergeCells>
  <conditionalFormatting sqref="A73:B73">
    <cfRule type="colorScale" priority="4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B68">
    <cfRule type="colorScale" priority="2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Flow Rates</vt:lpstr>
      <vt:lpstr>Combined</vt:lpstr>
    </vt:vector>
  </TitlesOfParts>
  <Company>UWMP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Roberts</dc:creator>
  <cp:lastModifiedBy>Grant Roberts</cp:lastModifiedBy>
  <dcterms:created xsi:type="dcterms:W3CDTF">2018-11-05T03:58:05Z</dcterms:created>
  <dcterms:modified xsi:type="dcterms:W3CDTF">2018-11-06T20:30:02Z</dcterms:modified>
</cp:coreProperties>
</file>