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0" yWindow="570" windowWidth="17100" windowHeight="10365" tabRatio="739" firstSheet="2" activeTab="16"/>
  </bookViews>
  <sheets>
    <sheet name="SR_Si" sheetId="1" r:id="rId1"/>
    <sheet name="Si01" sheetId="6" r:id="rId2"/>
    <sheet name="Si02" sheetId="11" r:id="rId3"/>
    <sheet name="Si03" sheetId="12" r:id="rId4"/>
    <sheet name="SR01" sheetId="7" r:id="rId5"/>
    <sheet name="Лист1" sheetId="8" r:id="rId6"/>
    <sheet name="Лист2" sheetId="9" r:id="rId7"/>
    <sheet name="Si_Ch01" sheetId="10" r:id="rId8"/>
    <sheet name="RI01" sheetId="13" r:id="rId9"/>
    <sheet name="RI02" sheetId="14" r:id="rId10"/>
    <sheet name="RI03" sheetId="15" r:id="rId11"/>
    <sheet name="Лист3" sheetId="17" r:id="rId12"/>
    <sheet name="RI_Ch01" sheetId="16" r:id="rId13"/>
    <sheet name="Лист5" sheetId="19" r:id="rId14"/>
    <sheet name="Лист4" sheetId="18" r:id="rId15"/>
    <sheet name="DeltaHedge" sheetId="20" r:id="rId16"/>
    <sheet name="Лист6" sheetId="21" r:id="rId17"/>
    <sheet name="Лист7" sheetId="22" r:id="rId18"/>
    <sheet name="Options" sheetId="23" r:id="rId19"/>
  </sheets>
  <calcPr calcId="125725"/>
</workbook>
</file>

<file path=xl/calcChain.xml><?xml version="1.0" encoding="utf-8"?>
<calcChain xmlns="http://schemas.openxmlformats.org/spreadsheetml/2006/main">
  <c r="R162" i="21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1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5"/>
  <c r="R126"/>
  <c r="R124" l="1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P3" i="20"/>
  <c r="R98" i="21"/>
  <c r="R97"/>
  <c r="R96"/>
  <c r="R95"/>
  <c r="R94"/>
  <c r="R93"/>
  <c r="R92"/>
  <c r="R91"/>
  <c r="R90"/>
  <c r="R89"/>
  <c r="R88"/>
  <c r="R87"/>
  <c r="R86"/>
  <c r="R85"/>
  <c r="P4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X10"/>
  <c r="X9"/>
  <c r="X7"/>
  <c r="X8"/>
  <c r="R63"/>
  <c r="R62"/>
  <c r="R61"/>
  <c r="R60"/>
  <c r="R59"/>
  <c r="R58"/>
  <c r="R57"/>
  <c r="R56"/>
  <c r="X6"/>
  <c r="X5"/>
  <c r="V4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S37" s="1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G4"/>
  <c r="I47"/>
  <c r="I46"/>
  <c r="I45"/>
  <c r="I44"/>
  <c r="I43"/>
  <c r="I42"/>
  <c r="I41"/>
  <c r="I40"/>
  <c r="S27" l="1"/>
  <c r="R4"/>
  <c r="S31"/>
  <c r="S5"/>
  <c r="S21"/>
  <c r="Y5"/>
  <c r="Y4" s="1"/>
  <c r="X4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S4" l="1"/>
  <c r="I13"/>
  <c r="I12"/>
  <c r="I11"/>
  <c r="I10"/>
  <c r="I8"/>
  <c r="I9"/>
  <c r="I6"/>
  <c r="I7"/>
  <c r="M6"/>
  <c r="M5"/>
  <c r="M10"/>
  <c r="M9"/>
  <c r="M8"/>
  <c r="K4"/>
  <c r="D10"/>
  <c r="D5"/>
  <c r="D6"/>
  <c r="D7"/>
  <c r="D8"/>
  <c r="D9"/>
  <c r="B4"/>
  <c r="D3" i="20"/>
  <c r="A5" i="21"/>
  <c r="X10" i="20"/>
  <c r="X9"/>
  <c r="L16"/>
  <c r="L18"/>
  <c r="L19"/>
  <c r="L17"/>
  <c r="R12"/>
  <c r="S12" s="1"/>
  <c r="N12"/>
  <c r="L11"/>
  <c r="E5"/>
  <c r="D5"/>
  <c r="G5" s="1"/>
  <c r="E4"/>
  <c r="L4"/>
  <c r="M4"/>
  <c r="AC62" i="12"/>
  <c r="AB62"/>
  <c r="AC61"/>
  <c r="AB61"/>
  <c r="AC60"/>
  <c r="AB60"/>
  <c r="AC59"/>
  <c r="AB59"/>
  <c r="AC58"/>
  <c r="AB58"/>
  <c r="AC57"/>
  <c r="AB57"/>
  <c r="AC56"/>
  <c r="AB56"/>
  <c r="AC55"/>
  <c r="AB55"/>
  <c r="AC54"/>
  <c r="AB54"/>
  <c r="AC53"/>
  <c r="AB53"/>
  <c r="AC52"/>
  <c r="AB52"/>
  <c r="AC51"/>
  <c r="AB51"/>
  <c r="AC50"/>
  <c r="AB50"/>
  <c r="AC49"/>
  <c r="AB49"/>
  <c r="AC48"/>
  <c r="AB48"/>
  <c r="AC47"/>
  <c r="AB47"/>
  <c r="AC46"/>
  <c r="AB46"/>
  <c r="AC45"/>
  <c r="AB45"/>
  <c r="AC44"/>
  <c r="AB44"/>
  <c r="AC43"/>
  <c r="AB43"/>
  <c r="AC42"/>
  <c r="AB42"/>
  <c r="AC41"/>
  <c r="AB41"/>
  <c r="AC40"/>
  <c r="AB40"/>
  <c r="AC39"/>
  <c r="AB39"/>
  <c r="AC38"/>
  <c r="AB38"/>
  <c r="AC37"/>
  <c r="AB37"/>
  <c r="AC36"/>
  <c r="AB36"/>
  <c r="AC35"/>
  <c r="AB35"/>
  <c r="AC34"/>
  <c r="AB34"/>
  <c r="AC33"/>
  <c r="AB33"/>
  <c r="AC32"/>
  <c r="AB32"/>
  <c r="AC31"/>
  <c r="AB31"/>
  <c r="AC30"/>
  <c r="AB30"/>
  <c r="AC29"/>
  <c r="AB29"/>
  <c r="AC28"/>
  <c r="AB28"/>
  <c r="AC27"/>
  <c r="AB27"/>
  <c r="AC26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AC13"/>
  <c r="AB13"/>
  <c r="AC12"/>
  <c r="AB12"/>
  <c r="AC11"/>
  <c r="AB11"/>
  <c r="AC10"/>
  <c r="AB10"/>
  <c r="AC9"/>
  <c r="AB9"/>
  <c r="AC8"/>
  <c r="AB8"/>
  <c r="AC7"/>
  <c r="AB7"/>
  <c r="AC6"/>
  <c r="AB6"/>
  <c r="AC5"/>
  <c r="AB5"/>
  <c r="AC4"/>
  <c r="AB4"/>
  <c r="AC3"/>
  <c r="AB3"/>
  <c r="AC2"/>
  <c r="AB2"/>
  <c r="AC62" i="11"/>
  <c r="AB62"/>
  <c r="AC61"/>
  <c r="AB61"/>
  <c r="AC60"/>
  <c r="AB60"/>
  <c r="AC59"/>
  <c r="AB59"/>
  <c r="AC58"/>
  <c r="AB58"/>
  <c r="AC57"/>
  <c r="AB57"/>
  <c r="AC56"/>
  <c r="AB56"/>
  <c r="AC55"/>
  <c r="AB55"/>
  <c r="AC54"/>
  <c r="AB54"/>
  <c r="AC53"/>
  <c r="AB53"/>
  <c r="AC52"/>
  <c r="AB52"/>
  <c r="AC51"/>
  <c r="AB51"/>
  <c r="AC50"/>
  <c r="AB50"/>
  <c r="AC49"/>
  <c r="AB49"/>
  <c r="AC48"/>
  <c r="AB48"/>
  <c r="AC47"/>
  <c r="AB47"/>
  <c r="AC46"/>
  <c r="AB46"/>
  <c r="AC45"/>
  <c r="AB45"/>
  <c r="AC44"/>
  <c r="AB44"/>
  <c r="AC43"/>
  <c r="AB43"/>
  <c r="AC42"/>
  <c r="AB42"/>
  <c r="AC41"/>
  <c r="AB41"/>
  <c r="AC40"/>
  <c r="AB40"/>
  <c r="AC39"/>
  <c r="AB39"/>
  <c r="AC38"/>
  <c r="AB38"/>
  <c r="AC37"/>
  <c r="AB37"/>
  <c r="AC36"/>
  <c r="AB36"/>
  <c r="AC35"/>
  <c r="AB35"/>
  <c r="AC34"/>
  <c r="AB34"/>
  <c r="AC33"/>
  <c r="AB33"/>
  <c r="AC32"/>
  <c r="AB32"/>
  <c r="AC31"/>
  <c r="AB31"/>
  <c r="AC30"/>
  <c r="AB30"/>
  <c r="AC29"/>
  <c r="AB29"/>
  <c r="AC28"/>
  <c r="AB28"/>
  <c r="AC27"/>
  <c r="AB27"/>
  <c r="AC26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AC13"/>
  <c r="AB13"/>
  <c r="AC12"/>
  <c r="AB12"/>
  <c r="AC11"/>
  <c r="AB11"/>
  <c r="AC10"/>
  <c r="AB10"/>
  <c r="AC9"/>
  <c r="AB9"/>
  <c r="AC8"/>
  <c r="AB8"/>
  <c r="AC7"/>
  <c r="AB7"/>
  <c r="AC6"/>
  <c r="AB6"/>
  <c r="AC5"/>
  <c r="AB5"/>
  <c r="AC4"/>
  <c r="AB4"/>
  <c r="AC3"/>
  <c r="AB3"/>
  <c r="AC2"/>
  <c r="AB2"/>
  <c r="AC62" i="7"/>
  <c r="AB62"/>
  <c r="AA62"/>
  <c r="U62"/>
  <c r="V62" s="1"/>
  <c r="T62"/>
  <c r="R62"/>
  <c r="S62" s="1"/>
  <c r="AC61"/>
  <c r="AB61"/>
  <c r="AA61"/>
  <c r="V61"/>
  <c r="U61"/>
  <c r="W61" s="1"/>
  <c r="T61"/>
  <c r="R61"/>
  <c r="S61" s="1"/>
  <c r="AC60"/>
  <c r="AB60"/>
  <c r="AA60"/>
  <c r="U60"/>
  <c r="V60" s="1"/>
  <c r="T60"/>
  <c r="R60"/>
  <c r="S60" s="1"/>
  <c r="AC59"/>
  <c r="AB59"/>
  <c r="AA59"/>
  <c r="V59"/>
  <c r="U59"/>
  <c r="T59"/>
  <c r="R59"/>
  <c r="S59" s="1"/>
  <c r="AC58"/>
  <c r="AB58"/>
  <c r="AA58"/>
  <c r="U58"/>
  <c r="V58" s="1"/>
  <c r="T58"/>
  <c r="R58"/>
  <c r="S58" s="1"/>
  <c r="AC57"/>
  <c r="AB57"/>
  <c r="AA57"/>
  <c r="V57"/>
  <c r="U57"/>
  <c r="W57" s="1"/>
  <c r="T57"/>
  <c r="R57"/>
  <c r="S57" s="1"/>
  <c r="AC56"/>
  <c r="AB56"/>
  <c r="AA56"/>
  <c r="U56"/>
  <c r="V56" s="1"/>
  <c r="T56"/>
  <c r="R56"/>
  <c r="S56" s="1"/>
  <c r="AC55"/>
  <c r="AB55"/>
  <c r="AA55"/>
  <c r="V55"/>
  <c r="U55"/>
  <c r="W55" s="1"/>
  <c r="T55"/>
  <c r="R55"/>
  <c r="S55" s="1"/>
  <c r="AC54"/>
  <c r="AB54"/>
  <c r="AA54"/>
  <c r="U54"/>
  <c r="V54" s="1"/>
  <c r="T54"/>
  <c r="R54"/>
  <c r="S54" s="1"/>
  <c r="AC53"/>
  <c r="AB53"/>
  <c r="AA53"/>
  <c r="V53"/>
  <c r="U53"/>
  <c r="T53"/>
  <c r="R53"/>
  <c r="S53" s="1"/>
  <c r="AC52"/>
  <c r="AB52"/>
  <c r="AA52"/>
  <c r="U52"/>
  <c r="V52" s="1"/>
  <c r="T52"/>
  <c r="R52"/>
  <c r="S52" s="1"/>
  <c r="AC51"/>
  <c r="AB51"/>
  <c r="AA51"/>
  <c r="V51"/>
  <c r="U51"/>
  <c r="T51"/>
  <c r="R51"/>
  <c r="S51" s="1"/>
  <c r="AC50"/>
  <c r="AB50"/>
  <c r="AA50"/>
  <c r="U50"/>
  <c r="V50" s="1"/>
  <c r="T50"/>
  <c r="R50"/>
  <c r="AC49"/>
  <c r="AB49"/>
  <c r="AA49"/>
  <c r="V49"/>
  <c r="U49"/>
  <c r="T49"/>
  <c r="R49"/>
  <c r="S49" s="1"/>
  <c r="AC48"/>
  <c r="AB48"/>
  <c r="AA48"/>
  <c r="U48"/>
  <c r="V48" s="1"/>
  <c r="T48"/>
  <c r="R48"/>
  <c r="AC47"/>
  <c r="AB47"/>
  <c r="AA47"/>
  <c r="V47"/>
  <c r="U47"/>
  <c r="T47"/>
  <c r="R47"/>
  <c r="S47" s="1"/>
  <c r="AC46"/>
  <c r="AB46"/>
  <c r="AA46"/>
  <c r="U46"/>
  <c r="V46" s="1"/>
  <c r="T46"/>
  <c r="R46"/>
  <c r="AC45"/>
  <c r="AB45"/>
  <c r="AA45"/>
  <c r="V45"/>
  <c r="U45"/>
  <c r="T45"/>
  <c r="R45"/>
  <c r="S45" s="1"/>
  <c r="AC44"/>
  <c r="AB44"/>
  <c r="AA44"/>
  <c r="U44"/>
  <c r="V44" s="1"/>
  <c r="T44"/>
  <c r="R44"/>
  <c r="AC43"/>
  <c r="AB43"/>
  <c r="AA43"/>
  <c r="V43"/>
  <c r="U43"/>
  <c r="T43"/>
  <c r="R43"/>
  <c r="S43" s="1"/>
  <c r="AC42"/>
  <c r="AB42"/>
  <c r="AA42"/>
  <c r="U42"/>
  <c r="V42" s="1"/>
  <c r="T42"/>
  <c r="R42"/>
  <c r="AC41"/>
  <c r="AB41"/>
  <c r="AA41"/>
  <c r="V41"/>
  <c r="U41"/>
  <c r="T41"/>
  <c r="R41"/>
  <c r="S41" s="1"/>
  <c r="AC40"/>
  <c r="AB40"/>
  <c r="AA40"/>
  <c r="U40"/>
  <c r="V40" s="1"/>
  <c r="T40"/>
  <c r="R40"/>
  <c r="AC39"/>
  <c r="AB39"/>
  <c r="AA39"/>
  <c r="V39"/>
  <c r="U39"/>
  <c r="T39"/>
  <c r="R39"/>
  <c r="S39" s="1"/>
  <c r="AC38"/>
  <c r="AB38"/>
  <c r="AA38"/>
  <c r="U38"/>
  <c r="V38" s="1"/>
  <c r="T38"/>
  <c r="R38"/>
  <c r="AC37"/>
  <c r="AB37"/>
  <c r="AA37"/>
  <c r="V37"/>
  <c r="U37"/>
  <c r="T37"/>
  <c r="R37"/>
  <c r="S37" s="1"/>
  <c r="AC36"/>
  <c r="AB36"/>
  <c r="AA36"/>
  <c r="U36"/>
  <c r="V36" s="1"/>
  <c r="T36"/>
  <c r="R36"/>
  <c r="AC35"/>
  <c r="AB35"/>
  <c r="AA35"/>
  <c r="V35"/>
  <c r="U35"/>
  <c r="T35"/>
  <c r="R35"/>
  <c r="S35" s="1"/>
  <c r="AC34"/>
  <c r="AB34"/>
  <c r="AA34"/>
  <c r="U34"/>
  <c r="V34" s="1"/>
  <c r="T34"/>
  <c r="R34"/>
  <c r="AC33"/>
  <c r="AB33"/>
  <c r="AA33"/>
  <c r="V33"/>
  <c r="U33"/>
  <c r="T33"/>
  <c r="R33"/>
  <c r="S33" s="1"/>
  <c r="AC32"/>
  <c r="AB32"/>
  <c r="AA32"/>
  <c r="U32"/>
  <c r="V32" s="1"/>
  <c r="T32"/>
  <c r="R32"/>
  <c r="AC31"/>
  <c r="AB31"/>
  <c r="AA31"/>
  <c r="V31"/>
  <c r="U31"/>
  <c r="T31"/>
  <c r="R31"/>
  <c r="S31" s="1"/>
  <c r="AC30"/>
  <c r="AB30"/>
  <c r="AA30"/>
  <c r="U30"/>
  <c r="V30" s="1"/>
  <c r="T30"/>
  <c r="R30"/>
  <c r="AC29"/>
  <c r="AB29"/>
  <c r="AA29"/>
  <c r="V29"/>
  <c r="U29"/>
  <c r="T29"/>
  <c r="R29"/>
  <c r="S29" s="1"/>
  <c r="AC28"/>
  <c r="AB28"/>
  <c r="AA28"/>
  <c r="U28"/>
  <c r="V28" s="1"/>
  <c r="T28"/>
  <c r="R28"/>
  <c r="AC27"/>
  <c r="AB27"/>
  <c r="AA27"/>
  <c r="V27"/>
  <c r="U27"/>
  <c r="T27"/>
  <c r="R27"/>
  <c r="S27" s="1"/>
  <c r="AC26"/>
  <c r="AB26"/>
  <c r="AA26"/>
  <c r="U26"/>
  <c r="V26" s="1"/>
  <c r="T26"/>
  <c r="R26"/>
  <c r="AC25"/>
  <c r="AB25"/>
  <c r="AA25"/>
  <c r="V25"/>
  <c r="U25"/>
  <c r="T25"/>
  <c r="R25"/>
  <c r="S25" s="1"/>
  <c r="AC24"/>
  <c r="AB24"/>
  <c r="AA24"/>
  <c r="U24"/>
  <c r="V24" s="1"/>
  <c r="T24"/>
  <c r="R24"/>
  <c r="AC23"/>
  <c r="AB23"/>
  <c r="AA23"/>
  <c r="V23"/>
  <c r="U23"/>
  <c r="T23"/>
  <c r="R23"/>
  <c r="S23" s="1"/>
  <c r="AC22"/>
  <c r="AB22"/>
  <c r="AA22"/>
  <c r="U22"/>
  <c r="V22" s="1"/>
  <c r="T22"/>
  <c r="R22"/>
  <c r="AC21"/>
  <c r="AB21"/>
  <c r="AA21"/>
  <c r="V21"/>
  <c r="U21"/>
  <c r="T21"/>
  <c r="R21"/>
  <c r="S21" s="1"/>
  <c r="AC20"/>
  <c r="AB20"/>
  <c r="AA20"/>
  <c r="U20"/>
  <c r="V20" s="1"/>
  <c r="T20"/>
  <c r="R20"/>
  <c r="AC19"/>
  <c r="AB19"/>
  <c r="AA19"/>
  <c r="V19"/>
  <c r="U19"/>
  <c r="T19"/>
  <c r="R19"/>
  <c r="S19" s="1"/>
  <c r="AC18"/>
  <c r="AB18"/>
  <c r="AA18"/>
  <c r="U18"/>
  <c r="V18" s="1"/>
  <c r="T18"/>
  <c r="R18"/>
  <c r="AC17"/>
  <c r="AB17"/>
  <c r="AA17"/>
  <c r="V17"/>
  <c r="U17"/>
  <c r="T17"/>
  <c r="R17"/>
  <c r="S17" s="1"/>
  <c r="AC16"/>
  <c r="AB16"/>
  <c r="AA16"/>
  <c r="U16"/>
  <c r="V16" s="1"/>
  <c r="T16"/>
  <c r="R16"/>
  <c r="AC15"/>
  <c r="AB15"/>
  <c r="AA15"/>
  <c r="V15"/>
  <c r="U15"/>
  <c r="T15"/>
  <c r="R15"/>
  <c r="S15" s="1"/>
  <c r="AC14"/>
  <c r="AB14"/>
  <c r="AA14"/>
  <c r="U14"/>
  <c r="V14" s="1"/>
  <c r="T14"/>
  <c r="R14"/>
  <c r="AC13"/>
  <c r="AB13"/>
  <c r="AA13"/>
  <c r="V13"/>
  <c r="U13"/>
  <c r="T13"/>
  <c r="R13"/>
  <c r="S13" s="1"/>
  <c r="AC12"/>
  <c r="AB12"/>
  <c r="AA12"/>
  <c r="U12"/>
  <c r="V12" s="1"/>
  <c r="T12"/>
  <c r="R12"/>
  <c r="AC11"/>
  <c r="AB11"/>
  <c r="AA11"/>
  <c r="V11"/>
  <c r="U11"/>
  <c r="T11"/>
  <c r="R11"/>
  <c r="S11" s="1"/>
  <c r="AC10"/>
  <c r="AB10"/>
  <c r="AA10"/>
  <c r="U10"/>
  <c r="V10" s="1"/>
  <c r="T10"/>
  <c r="R10"/>
  <c r="AC9"/>
  <c r="AB9"/>
  <c r="AA9"/>
  <c r="V9"/>
  <c r="U9"/>
  <c r="T9"/>
  <c r="R9"/>
  <c r="S9" s="1"/>
  <c r="AC8"/>
  <c r="AB8"/>
  <c r="AA8"/>
  <c r="U8"/>
  <c r="V8" s="1"/>
  <c r="T8"/>
  <c r="R8"/>
  <c r="S8" s="1"/>
  <c r="AC7"/>
  <c r="AB7"/>
  <c r="AA7"/>
  <c r="V7"/>
  <c r="U7"/>
  <c r="T7"/>
  <c r="R7"/>
  <c r="S7" s="1"/>
  <c r="AC6"/>
  <c r="AB6"/>
  <c r="AA6"/>
  <c r="U6"/>
  <c r="V6" s="1"/>
  <c r="T6"/>
  <c r="R6"/>
  <c r="S6" s="1"/>
  <c r="AC5"/>
  <c r="AB5"/>
  <c r="AA5"/>
  <c r="V5"/>
  <c r="U5"/>
  <c r="T5"/>
  <c r="R5"/>
  <c r="S5" s="1"/>
  <c r="AC4"/>
  <c r="AB4"/>
  <c r="AA4"/>
  <c r="U4"/>
  <c r="V4" s="1"/>
  <c r="T4"/>
  <c r="R4"/>
  <c r="S4" s="1"/>
  <c r="AC3"/>
  <c r="AB3"/>
  <c r="AA3"/>
  <c r="V3"/>
  <c r="U3"/>
  <c r="T3"/>
  <c r="R3"/>
  <c r="S3" s="1"/>
  <c r="AC2"/>
  <c r="AB2"/>
  <c r="AA2"/>
  <c r="U2"/>
  <c r="V2" s="1"/>
  <c r="T2"/>
  <c r="R2"/>
  <c r="S2" s="1"/>
  <c r="AB63"/>
  <c r="AC63" s="1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M4" i="21" l="1"/>
  <c r="D4"/>
  <c r="I4"/>
  <c r="J4"/>
  <c r="T12" i="20"/>
  <c r="F5"/>
  <c r="E3"/>
  <c r="H5"/>
  <c r="I5"/>
  <c r="J5"/>
  <c r="L5" s="1"/>
  <c r="K5"/>
  <c r="F3"/>
  <c r="G3" s="1"/>
  <c r="X47" i="7"/>
  <c r="X58"/>
  <c r="X13"/>
  <c r="X29"/>
  <c r="X45"/>
  <c r="X9"/>
  <c r="X25"/>
  <c r="X41"/>
  <c r="X57"/>
  <c r="X7"/>
  <c r="X23"/>
  <c r="X39"/>
  <c r="X55"/>
  <c r="X60"/>
  <c r="X62"/>
  <c r="X4"/>
  <c r="X15"/>
  <c r="X31"/>
  <c r="X52"/>
  <c r="Y57"/>
  <c r="X17"/>
  <c r="X33"/>
  <c r="X2"/>
  <c r="Y55"/>
  <c r="X61"/>
  <c r="X3"/>
  <c r="X8"/>
  <c r="X19"/>
  <c r="X35"/>
  <c r="X51"/>
  <c r="X56"/>
  <c r="Y61"/>
  <c r="X5"/>
  <c r="X21"/>
  <c r="X37"/>
  <c r="X53"/>
  <c r="X11"/>
  <c r="X27"/>
  <c r="X43"/>
  <c r="X59"/>
  <c r="X6"/>
  <c r="X49"/>
  <c r="X54"/>
  <c r="W3"/>
  <c r="Y3" s="1"/>
  <c r="W5"/>
  <c r="Y5" s="1"/>
  <c r="W7"/>
  <c r="Y7" s="1"/>
  <c r="W9"/>
  <c r="Y9" s="1"/>
  <c r="S10"/>
  <c r="X10" s="1"/>
  <c r="W11"/>
  <c r="Y11" s="1"/>
  <c r="S12"/>
  <c r="X12" s="1"/>
  <c r="W13"/>
  <c r="Y13" s="1"/>
  <c r="S14"/>
  <c r="X14" s="1"/>
  <c r="W15"/>
  <c r="Y15" s="1"/>
  <c r="S16"/>
  <c r="X16" s="1"/>
  <c r="W17"/>
  <c r="Y17" s="1"/>
  <c r="S18"/>
  <c r="X18" s="1"/>
  <c r="W19"/>
  <c r="Y19" s="1"/>
  <c r="S20"/>
  <c r="X20" s="1"/>
  <c r="W21"/>
  <c r="Y21" s="1"/>
  <c r="S22"/>
  <c r="X22" s="1"/>
  <c r="W23"/>
  <c r="Y23" s="1"/>
  <c r="S24"/>
  <c r="X24" s="1"/>
  <c r="W25"/>
  <c r="Y25" s="1"/>
  <c r="S26"/>
  <c r="X26" s="1"/>
  <c r="W27"/>
  <c r="Y27" s="1"/>
  <c r="S28"/>
  <c r="X28" s="1"/>
  <c r="W29"/>
  <c r="Y29" s="1"/>
  <c r="S30"/>
  <c r="X30" s="1"/>
  <c r="W31"/>
  <c r="Y31" s="1"/>
  <c r="S32"/>
  <c r="X32" s="1"/>
  <c r="W33"/>
  <c r="Y33" s="1"/>
  <c r="S34"/>
  <c r="X34" s="1"/>
  <c r="W35"/>
  <c r="Y35" s="1"/>
  <c r="S36"/>
  <c r="X36" s="1"/>
  <c r="W37"/>
  <c r="Y37" s="1"/>
  <c r="S38"/>
  <c r="X38" s="1"/>
  <c r="W39"/>
  <c r="Y39" s="1"/>
  <c r="S40"/>
  <c r="X40" s="1"/>
  <c r="W41"/>
  <c r="Y41" s="1"/>
  <c r="S42"/>
  <c r="X42" s="1"/>
  <c r="W43"/>
  <c r="Y43" s="1"/>
  <c r="S44"/>
  <c r="X44" s="1"/>
  <c r="W45"/>
  <c r="Y45" s="1"/>
  <c r="S46"/>
  <c r="X46" s="1"/>
  <c r="W47"/>
  <c r="Y47" s="1"/>
  <c r="S48"/>
  <c r="X48" s="1"/>
  <c r="W49"/>
  <c r="Y49" s="1"/>
  <c r="S50"/>
  <c r="X50" s="1"/>
  <c r="W51"/>
  <c r="Y51" s="1"/>
  <c r="W53"/>
  <c r="Y53" s="1"/>
  <c r="W59"/>
  <c r="Y59" s="1"/>
  <c r="W2"/>
  <c r="Y2" s="1"/>
  <c r="W4"/>
  <c r="Y4" s="1"/>
  <c r="W6"/>
  <c r="Y6" s="1"/>
  <c r="W8"/>
  <c r="Y8" s="1"/>
  <c r="W10"/>
  <c r="W12"/>
  <c r="W14"/>
  <c r="W16"/>
  <c r="W18"/>
  <c r="W20"/>
  <c r="W22"/>
  <c r="W24"/>
  <c r="W26"/>
  <c r="W28"/>
  <c r="W30"/>
  <c r="W32"/>
  <c r="W34"/>
  <c r="W36"/>
  <c r="W38"/>
  <c r="W40"/>
  <c r="W42"/>
  <c r="W44"/>
  <c r="W46"/>
  <c r="W48"/>
  <c r="W50"/>
  <c r="W52"/>
  <c r="Y52" s="1"/>
  <c r="W54"/>
  <c r="Y54" s="1"/>
  <c r="W56"/>
  <c r="Y56" s="1"/>
  <c r="W58"/>
  <c r="Y58" s="1"/>
  <c r="W60"/>
  <c r="Y60" s="1"/>
  <c r="W62"/>
  <c r="Y62" s="1"/>
  <c r="H3" i="20" l="1"/>
  <c r="T3" s="1"/>
  <c r="I3"/>
  <c r="R3" s="1"/>
  <c r="K3"/>
  <c r="Y3" s="1"/>
  <c r="J3"/>
  <c r="W3" s="1"/>
  <c r="O5"/>
  <c r="M5"/>
  <c r="N5"/>
  <c r="Z25" i="7"/>
  <c r="Z13"/>
  <c r="Z4"/>
  <c r="Z45"/>
  <c r="Z29"/>
  <c r="Z47"/>
  <c r="Z41"/>
  <c r="Z57"/>
  <c r="Z58"/>
  <c r="Z55"/>
  <c r="Z9"/>
  <c r="Z62"/>
  <c r="Y46"/>
  <c r="Z46" s="1"/>
  <c r="Y30"/>
  <c r="Z30" s="1"/>
  <c r="Y14"/>
  <c r="Z14" s="1"/>
  <c r="Z21"/>
  <c r="Z23"/>
  <c r="Z33"/>
  <c r="Z17"/>
  <c r="Y24"/>
  <c r="Z24" s="1"/>
  <c r="Z7"/>
  <c r="Y40"/>
  <c r="Z40" s="1"/>
  <c r="Z60"/>
  <c r="Z61"/>
  <c r="Z5"/>
  <c r="Z2"/>
  <c r="Z56"/>
  <c r="Z52"/>
  <c r="Z39"/>
  <c r="Z31"/>
  <c r="Z15"/>
  <c r="Z3"/>
  <c r="Y38"/>
  <c r="Z38" s="1"/>
  <c r="Y22"/>
  <c r="Z22" s="1"/>
  <c r="Z27"/>
  <c r="Y42"/>
  <c r="Z42" s="1"/>
  <c r="Y10"/>
  <c r="Z10" s="1"/>
  <c r="Z43"/>
  <c r="Z8"/>
  <c r="Y12"/>
  <c r="Z12" s="1"/>
  <c r="Z49"/>
  <c r="Z59"/>
  <c r="Z37"/>
  <c r="Y44"/>
  <c r="Z44" s="1"/>
  <c r="Y48"/>
  <c r="Z48" s="1"/>
  <c r="Y32"/>
  <c r="Z32" s="1"/>
  <c r="Y16"/>
  <c r="Z16" s="1"/>
  <c r="Z54"/>
  <c r="Z35"/>
  <c r="Y26"/>
  <c r="Z26" s="1"/>
  <c r="Y50"/>
  <c r="Z50" s="1"/>
  <c r="Y34"/>
  <c r="Z34" s="1"/>
  <c r="Y18"/>
  <c r="Z18" s="1"/>
  <c r="Z11"/>
  <c r="Z53"/>
  <c r="Y28"/>
  <c r="Z28" s="1"/>
  <c r="Z19"/>
  <c r="Y36"/>
  <c r="Z36" s="1"/>
  <c r="Y20"/>
  <c r="Z20" s="1"/>
  <c r="Z6"/>
  <c r="Z51"/>
  <c r="O3" i="20" l="1"/>
  <c r="L3"/>
  <c r="N3"/>
  <c r="M3"/>
  <c r="AB3" i="6"/>
  <c r="AC3"/>
  <c r="AB4"/>
  <c r="AC4"/>
  <c r="AB5"/>
  <c r="AC5"/>
  <c r="AB6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C2"/>
  <c r="AB2"/>
  <c r="R43"/>
  <c r="S43" s="1"/>
  <c r="T43"/>
  <c r="U43" s="1"/>
  <c r="AA43"/>
  <c r="R44"/>
  <c r="S44" s="1"/>
  <c r="T44"/>
  <c r="U44" s="1"/>
  <c r="V44" s="1"/>
  <c r="AA44"/>
  <c r="R45"/>
  <c r="S45" s="1"/>
  <c r="T45"/>
  <c r="U45" s="1"/>
  <c r="AA45"/>
  <c r="R46"/>
  <c r="S46" s="1"/>
  <c r="T46"/>
  <c r="U46" s="1"/>
  <c r="AA46"/>
  <c r="R47"/>
  <c r="S47" s="1"/>
  <c r="T47"/>
  <c r="U47" s="1"/>
  <c r="AA47"/>
  <c r="R48"/>
  <c r="S48" s="1"/>
  <c r="T48"/>
  <c r="U48" s="1"/>
  <c r="W48" s="1"/>
  <c r="AA48"/>
  <c r="R49"/>
  <c r="S49" s="1"/>
  <c r="T49"/>
  <c r="U49" s="1"/>
  <c r="AA49"/>
  <c r="R50"/>
  <c r="S50" s="1"/>
  <c r="T50"/>
  <c r="U50" s="1"/>
  <c r="AA50"/>
  <c r="R51"/>
  <c r="S51" s="1"/>
  <c r="T51"/>
  <c r="U51" s="1"/>
  <c r="AA51"/>
  <c r="R52"/>
  <c r="S52" s="1"/>
  <c r="T52"/>
  <c r="U52" s="1"/>
  <c r="W52" s="1"/>
  <c r="AA52"/>
  <c r="R53"/>
  <c r="S53" s="1"/>
  <c r="T53"/>
  <c r="U53" s="1"/>
  <c r="AA53"/>
  <c r="R54"/>
  <c r="S54" s="1"/>
  <c r="T54"/>
  <c r="U54" s="1"/>
  <c r="AA54"/>
  <c r="R55"/>
  <c r="S55" s="1"/>
  <c r="T55"/>
  <c r="U55" s="1"/>
  <c r="V55" s="1"/>
  <c r="AA55"/>
  <c r="R56"/>
  <c r="S56" s="1"/>
  <c r="T56"/>
  <c r="U56" s="1"/>
  <c r="W56" s="1"/>
  <c r="AA56"/>
  <c r="R57"/>
  <c r="S57" s="1"/>
  <c r="T57"/>
  <c r="U57" s="1"/>
  <c r="AA57"/>
  <c r="R58"/>
  <c r="S58" s="1"/>
  <c r="T58"/>
  <c r="U58" s="1"/>
  <c r="AA58"/>
  <c r="R59"/>
  <c r="S59" s="1"/>
  <c r="T59"/>
  <c r="U59" s="1"/>
  <c r="V59" s="1"/>
  <c r="AA59"/>
  <c r="R60"/>
  <c r="S60" s="1"/>
  <c r="T60"/>
  <c r="U60" s="1"/>
  <c r="W60" s="1"/>
  <c r="AA60"/>
  <c r="R61"/>
  <c r="S61" s="1"/>
  <c r="T61"/>
  <c r="U61" s="1"/>
  <c r="AA61"/>
  <c r="R62"/>
  <c r="S62" s="1"/>
  <c r="T62"/>
  <c r="U62" s="1"/>
  <c r="AA62"/>
  <c r="R43" i="12"/>
  <c r="S43" s="1"/>
  <c r="T43"/>
  <c r="U43" s="1"/>
  <c r="AA43"/>
  <c r="R44"/>
  <c r="S44" s="1"/>
  <c r="T44"/>
  <c r="U44" s="1"/>
  <c r="AA44"/>
  <c r="R45"/>
  <c r="S45" s="1"/>
  <c r="T45"/>
  <c r="U45" s="1"/>
  <c r="AA45"/>
  <c r="R46"/>
  <c r="S46" s="1"/>
  <c r="T46"/>
  <c r="U46" s="1"/>
  <c r="AA46"/>
  <c r="R47"/>
  <c r="S47" s="1"/>
  <c r="T47"/>
  <c r="U47" s="1"/>
  <c r="AA47"/>
  <c r="R48"/>
  <c r="S48" s="1"/>
  <c r="T48"/>
  <c r="U48" s="1"/>
  <c r="AA48"/>
  <c r="R49"/>
  <c r="S49" s="1"/>
  <c r="T49"/>
  <c r="U49" s="1"/>
  <c r="AA49"/>
  <c r="R50"/>
  <c r="S50" s="1"/>
  <c r="T50"/>
  <c r="U50" s="1"/>
  <c r="AA50"/>
  <c r="R51"/>
  <c r="S51" s="1"/>
  <c r="T51"/>
  <c r="U51" s="1"/>
  <c r="V51" s="1"/>
  <c r="AA51"/>
  <c r="R52"/>
  <c r="S52" s="1"/>
  <c r="T52"/>
  <c r="U52" s="1"/>
  <c r="AA52"/>
  <c r="R53"/>
  <c r="S53" s="1"/>
  <c r="T53"/>
  <c r="U53" s="1"/>
  <c r="AA53"/>
  <c r="R54"/>
  <c r="S54" s="1"/>
  <c r="T54"/>
  <c r="U54" s="1"/>
  <c r="AA54"/>
  <c r="R55"/>
  <c r="S55" s="1"/>
  <c r="T55"/>
  <c r="U55" s="1"/>
  <c r="AA55"/>
  <c r="R56"/>
  <c r="S56" s="1"/>
  <c r="T56"/>
  <c r="U56" s="1"/>
  <c r="AA56"/>
  <c r="R57"/>
  <c r="S57" s="1"/>
  <c r="T57"/>
  <c r="U57" s="1"/>
  <c r="AA57"/>
  <c r="R58"/>
  <c r="S58" s="1"/>
  <c r="T58"/>
  <c r="U58" s="1"/>
  <c r="AA58"/>
  <c r="R59"/>
  <c r="S59" s="1"/>
  <c r="T59"/>
  <c r="U59" s="1"/>
  <c r="AA59"/>
  <c r="R60"/>
  <c r="S60" s="1"/>
  <c r="T60"/>
  <c r="U60" s="1"/>
  <c r="AA60"/>
  <c r="R61"/>
  <c r="S61" s="1"/>
  <c r="T61"/>
  <c r="U61" s="1"/>
  <c r="AA61"/>
  <c r="R62"/>
  <c r="S62" s="1"/>
  <c r="T62"/>
  <c r="U62" s="1"/>
  <c r="AA6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45" i="11"/>
  <c r="A46"/>
  <c r="A47"/>
  <c r="A48"/>
  <c r="A49"/>
  <c r="A50"/>
  <c r="A51"/>
  <c r="A52"/>
  <c r="A53"/>
  <c r="A54"/>
  <c r="A55"/>
  <c r="A56"/>
  <c r="A57"/>
  <c r="A58"/>
  <c r="A59"/>
  <c r="A60"/>
  <c r="A61"/>
  <c r="A62"/>
  <c r="A45" i="6"/>
  <c r="A46"/>
  <c r="A47"/>
  <c r="A48"/>
  <c r="A49"/>
  <c r="A50"/>
  <c r="A51"/>
  <c r="A52"/>
  <c r="A53"/>
  <c r="A54"/>
  <c r="A55"/>
  <c r="A56"/>
  <c r="A57"/>
  <c r="A58"/>
  <c r="A59"/>
  <c r="A60"/>
  <c r="A61"/>
  <c r="A62"/>
  <c r="W59" i="12" l="1"/>
  <c r="Y59" s="1"/>
  <c r="V59"/>
  <c r="X59" s="1"/>
  <c r="W43"/>
  <c r="Y43" s="1"/>
  <c r="V43"/>
  <c r="X43" s="1"/>
  <c r="V47"/>
  <c r="X47" s="1"/>
  <c r="W47"/>
  <c r="Y47" s="1"/>
  <c r="W55"/>
  <c r="Y55" s="1"/>
  <c r="V55"/>
  <c r="X55" s="1"/>
  <c r="W51"/>
  <c r="Y51" s="1"/>
  <c r="W55" i="6"/>
  <c r="Y55" s="1"/>
  <c r="Y60"/>
  <c r="X59"/>
  <c r="Y52"/>
  <c r="V43"/>
  <c r="X43" s="1"/>
  <c r="W43"/>
  <c r="Y43" s="1"/>
  <c r="V51"/>
  <c r="X51" s="1"/>
  <c r="W51"/>
  <c r="Y51" s="1"/>
  <c r="Y48"/>
  <c r="V47"/>
  <c r="X47" s="1"/>
  <c r="W47"/>
  <c r="Y47" s="1"/>
  <c r="Y56"/>
  <c r="X44"/>
  <c r="X55"/>
  <c r="W59"/>
  <c r="Y59" s="1"/>
  <c r="W58"/>
  <c r="Y58" s="1"/>
  <c r="V58"/>
  <c r="X58" s="1"/>
  <c r="W61"/>
  <c r="Y61" s="1"/>
  <c r="V61"/>
  <c r="X61" s="1"/>
  <c r="W50"/>
  <c r="Y50" s="1"/>
  <c r="V50"/>
  <c r="X50" s="1"/>
  <c r="W54"/>
  <c r="Y54" s="1"/>
  <c r="V54"/>
  <c r="X54" s="1"/>
  <c r="W62"/>
  <c r="Y62" s="1"/>
  <c r="V62"/>
  <c r="X62" s="1"/>
  <c r="W45"/>
  <c r="Y45" s="1"/>
  <c r="V45"/>
  <c r="X45" s="1"/>
  <c r="W49"/>
  <c r="Y49" s="1"/>
  <c r="V49"/>
  <c r="X49" s="1"/>
  <c r="W53"/>
  <c r="Y53" s="1"/>
  <c r="V53"/>
  <c r="X53" s="1"/>
  <c r="W57"/>
  <c r="Y57" s="1"/>
  <c r="V57"/>
  <c r="X57" s="1"/>
  <c r="W46"/>
  <c r="Y46" s="1"/>
  <c r="V46"/>
  <c r="X46" s="1"/>
  <c r="V60"/>
  <c r="X60" s="1"/>
  <c r="V56"/>
  <c r="X56" s="1"/>
  <c r="V52"/>
  <c r="X52" s="1"/>
  <c r="V48"/>
  <c r="X48" s="1"/>
  <c r="W44"/>
  <c r="Y44" s="1"/>
  <c r="V56" i="12"/>
  <c r="X56" s="1"/>
  <c r="W56"/>
  <c r="Y56" s="1"/>
  <c r="V52"/>
  <c r="X52" s="1"/>
  <c r="W52"/>
  <c r="Y52" s="1"/>
  <c r="W48"/>
  <c r="Y48" s="1"/>
  <c r="V48"/>
  <c r="X48" s="1"/>
  <c r="W44"/>
  <c r="Y44" s="1"/>
  <c r="V44"/>
  <c r="X44" s="1"/>
  <c r="W57"/>
  <c r="Y57" s="1"/>
  <c r="V57"/>
  <c r="X57" s="1"/>
  <c r="W53"/>
  <c r="Y53" s="1"/>
  <c r="V53"/>
  <c r="X53" s="1"/>
  <c r="W49"/>
  <c r="Y49" s="1"/>
  <c r="V49"/>
  <c r="X49" s="1"/>
  <c r="W45"/>
  <c r="Y45" s="1"/>
  <c r="V45"/>
  <c r="X45" s="1"/>
  <c r="W62"/>
  <c r="Y62" s="1"/>
  <c r="V62"/>
  <c r="X62" s="1"/>
  <c r="X51"/>
  <c r="W61"/>
  <c r="Y61" s="1"/>
  <c r="V61"/>
  <c r="X61" s="1"/>
  <c r="W58"/>
  <c r="Y58" s="1"/>
  <c r="V58"/>
  <c r="X58" s="1"/>
  <c r="W54"/>
  <c r="Y54" s="1"/>
  <c r="V54"/>
  <c r="X54" s="1"/>
  <c r="W50"/>
  <c r="Y50" s="1"/>
  <c r="V50"/>
  <c r="X50" s="1"/>
  <c r="W46"/>
  <c r="Y46" s="1"/>
  <c r="V46"/>
  <c r="X46" s="1"/>
  <c r="W60"/>
  <c r="Y60" s="1"/>
  <c r="V60"/>
  <c r="X60" s="1"/>
  <c r="Z48" i="6" l="1"/>
  <c r="Z60"/>
  <c r="Z52" i="12"/>
  <c r="Z59" i="6"/>
  <c r="Z56"/>
  <c r="Z52"/>
  <c r="Z47"/>
  <c r="Z55"/>
  <c r="Z44"/>
  <c r="Z51"/>
  <c r="Z46"/>
  <c r="Z54"/>
  <c r="Z58"/>
  <c r="Z49"/>
  <c r="Z62"/>
  <c r="Z43"/>
  <c r="Z60" i="12"/>
  <c r="Z58"/>
  <c r="Z43"/>
  <c r="Z53" i="6"/>
  <c r="Z45"/>
  <c r="Z61"/>
  <c r="Z56" i="12"/>
  <c r="Z57" i="6"/>
  <c r="Z50"/>
  <c r="Z45" i="12"/>
  <c r="Z54"/>
  <c r="Z62"/>
  <c r="Z57"/>
  <c r="Z50"/>
  <c r="Z59"/>
  <c r="Z55"/>
  <c r="Z53"/>
  <c r="Z46"/>
  <c r="Z61"/>
  <c r="Z51"/>
  <c r="Z47"/>
  <c r="Z49"/>
  <c r="Z48"/>
  <c r="Z44"/>
  <c r="A43" i="6" l="1"/>
  <c r="A44"/>
  <c r="A43" i="11"/>
  <c r="A44"/>
  <c r="S42" i="15" l="1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S2"/>
  <c r="R2"/>
  <c r="S42" i="14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S2"/>
  <c r="R2"/>
  <c r="S3" i="1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2"/>
  <c r="P3" i="18"/>
  <c r="P8"/>
  <c r="I18"/>
  <c r="J3" i="19"/>
  <c r="J2"/>
  <c r="I3"/>
  <c r="H3"/>
  <c r="I2"/>
  <c r="H2"/>
  <c r="F2"/>
  <c r="G3"/>
  <c r="F3"/>
  <c r="E3"/>
  <c r="G2"/>
  <c r="E2"/>
  <c r="E16" i="18"/>
  <c r="F16" s="1"/>
  <c r="G16" s="1"/>
  <c r="E15"/>
  <c r="F15" s="1"/>
  <c r="G15" s="1"/>
  <c r="E14"/>
  <c r="F14" s="1"/>
  <c r="G14" s="1"/>
  <c r="E13"/>
  <c r="F13" s="1"/>
  <c r="G13" s="1"/>
  <c r="E12"/>
  <c r="F12" s="1"/>
  <c r="G12" s="1"/>
  <c r="E11"/>
  <c r="F11" s="1"/>
  <c r="G11" s="1"/>
  <c r="E10"/>
  <c r="F10" s="1"/>
  <c r="G10" s="1"/>
  <c r="E9"/>
  <c r="F9" s="1"/>
  <c r="G9" s="1"/>
  <c r="E8"/>
  <c r="F8" s="1"/>
  <c r="G8" s="1"/>
  <c r="E7"/>
  <c r="F7" s="1"/>
  <c r="G7" s="1"/>
  <c r="E6"/>
  <c r="F6" s="1"/>
  <c r="G6" s="1"/>
  <c r="F5"/>
  <c r="G5" s="1"/>
  <c r="E5"/>
  <c r="K4"/>
  <c r="L4" s="1"/>
  <c r="M4" s="1"/>
  <c r="J3" s="1"/>
  <c r="J5" s="1"/>
  <c r="E4"/>
  <c r="F4" s="1"/>
  <c r="G4" s="1"/>
  <c r="E3"/>
  <c r="F3" s="1"/>
  <c r="G3" s="1"/>
  <c r="E2"/>
  <c r="F2" s="1"/>
  <c r="G2" s="1"/>
  <c r="H3" i="17"/>
  <c r="I3" s="1"/>
  <c r="H4"/>
  <c r="H5"/>
  <c r="H6"/>
  <c r="I6" s="1"/>
  <c r="H7"/>
  <c r="H8"/>
  <c r="H9"/>
  <c r="H10"/>
  <c r="H11"/>
  <c r="I11" s="1"/>
  <c r="H12"/>
  <c r="H13"/>
  <c r="I13" s="1"/>
  <c r="H14"/>
  <c r="I14" s="1"/>
  <c r="H15"/>
  <c r="H16"/>
  <c r="H2"/>
  <c r="I2" s="1"/>
  <c r="J10"/>
  <c r="J8"/>
  <c r="M4"/>
  <c r="N4" s="1"/>
  <c r="I4"/>
  <c r="I5"/>
  <c r="I7"/>
  <c r="I8"/>
  <c r="I9"/>
  <c r="I10"/>
  <c r="I12"/>
  <c r="I15"/>
  <c r="I16"/>
  <c r="G3"/>
  <c r="G4"/>
  <c r="G5"/>
  <c r="G6"/>
  <c r="G7"/>
  <c r="G8"/>
  <c r="G9"/>
  <c r="G10"/>
  <c r="G11"/>
  <c r="G12"/>
  <c r="G13"/>
  <c r="G14"/>
  <c r="G15"/>
  <c r="G16"/>
  <c r="G2"/>
  <c r="F4"/>
  <c r="F10"/>
  <c r="F42"/>
  <c r="F43"/>
  <c r="F44"/>
  <c r="F60"/>
  <c r="D2"/>
  <c r="F2" s="1"/>
  <c r="D3"/>
  <c r="F3" s="1"/>
  <c r="D4"/>
  <c r="D5"/>
  <c r="F5" s="1"/>
  <c r="D6"/>
  <c r="F6" s="1"/>
  <c r="D7"/>
  <c r="F7" s="1"/>
  <c r="D8"/>
  <c r="F8" s="1"/>
  <c r="D9"/>
  <c r="F9" s="1"/>
  <c r="D10"/>
  <c r="D11"/>
  <c r="F11" s="1"/>
  <c r="D12"/>
  <c r="F12" s="1"/>
  <c r="D13"/>
  <c r="F13" s="1"/>
  <c r="D14"/>
  <c r="F14" s="1"/>
  <c r="D15"/>
  <c r="F15" s="1"/>
  <c r="D16"/>
  <c r="F16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40"/>
  <c r="F40" s="1"/>
  <c r="D41"/>
  <c r="F41" s="1"/>
  <c r="D42"/>
  <c r="D43"/>
  <c r="D44"/>
  <c r="D45"/>
  <c r="F45" s="1"/>
  <c r="D46"/>
  <c r="F46" s="1"/>
  <c r="D47"/>
  <c r="F47" s="1"/>
  <c r="D48"/>
  <c r="F48" s="1"/>
  <c r="D49"/>
  <c r="F49" s="1"/>
  <c r="D50"/>
  <c r="F50" s="1"/>
  <c r="D51"/>
  <c r="F51" s="1"/>
  <c r="D52"/>
  <c r="F52" s="1"/>
  <c r="D53"/>
  <c r="F53" s="1"/>
  <c r="D54"/>
  <c r="F54" s="1"/>
  <c r="D55"/>
  <c r="F55" s="1"/>
  <c r="D56"/>
  <c r="F56" s="1"/>
  <c r="D57"/>
  <c r="F57" s="1"/>
  <c r="D58"/>
  <c r="F58" s="1"/>
  <c r="D59"/>
  <c r="F59" s="1"/>
  <c r="D60"/>
  <c r="D61"/>
  <c r="F61" s="1"/>
  <c r="D62"/>
  <c r="F62" s="1"/>
  <c r="D63"/>
  <c r="F63" s="1"/>
  <c r="D64"/>
  <c r="F64" s="1"/>
  <c r="D65"/>
  <c r="F65" s="1"/>
  <c r="D66"/>
  <c r="F66" s="1"/>
  <c r="D67"/>
  <c r="F67" s="1"/>
  <c r="D68"/>
  <c r="F68" s="1"/>
  <c r="D69"/>
  <c r="F69" s="1"/>
  <c r="D70"/>
  <c r="F70" s="1"/>
  <c r="D71"/>
  <c r="F71" s="1"/>
  <c r="D72"/>
  <c r="F72" s="1"/>
  <c r="D73"/>
  <c r="F73" s="1"/>
  <c r="D74"/>
  <c r="F74" s="1"/>
  <c r="D75"/>
  <c r="F75" s="1"/>
  <c r="D76"/>
  <c r="F76" s="1"/>
  <c r="D77"/>
  <c r="F77" s="1"/>
  <c r="D36" i="16"/>
  <c r="D19"/>
  <c r="D2"/>
  <c r="P9" i="18" l="1"/>
  <c r="P7"/>
  <c r="Q3"/>
  <c r="G17"/>
  <c r="O4" i="17"/>
  <c r="I17"/>
  <c r="H17" i="18" l="1"/>
  <c r="J17" i="17"/>
  <c r="K17" s="1"/>
  <c r="L3"/>
  <c r="L5" s="1"/>
  <c r="L11" i="18" l="1"/>
  <c r="L12"/>
  <c r="I17"/>
  <c r="I36" i="16"/>
  <c r="I19"/>
  <c r="I2"/>
  <c r="G36"/>
  <c r="F36"/>
  <c r="G19"/>
  <c r="F19"/>
  <c r="G2"/>
  <c r="F2"/>
  <c r="I2" i="10"/>
  <c r="L13" i="18" l="1"/>
  <c r="M13" s="1"/>
  <c r="N13" s="1"/>
  <c r="D2" i="10"/>
  <c r="G2"/>
  <c r="F2"/>
  <c r="I19"/>
  <c r="G19"/>
  <c r="F19"/>
  <c r="D19"/>
  <c r="D36"/>
  <c r="I36"/>
  <c r="G36"/>
  <c r="F36"/>
  <c r="AA42" i="12"/>
  <c r="T42"/>
  <c r="U42" s="1"/>
  <c r="R42"/>
  <c r="S42" s="1"/>
  <c r="A42"/>
  <c r="AA41"/>
  <c r="T41"/>
  <c r="U41" s="1"/>
  <c r="R41"/>
  <c r="S41" s="1"/>
  <c r="A41"/>
  <c r="AA40"/>
  <c r="T40"/>
  <c r="U40" s="1"/>
  <c r="R40"/>
  <c r="S40" s="1"/>
  <c r="A40"/>
  <c r="AA39"/>
  <c r="T39"/>
  <c r="U39" s="1"/>
  <c r="R39"/>
  <c r="S39" s="1"/>
  <c r="A39"/>
  <c r="AA38"/>
  <c r="T38"/>
  <c r="U38" s="1"/>
  <c r="R38"/>
  <c r="S38" s="1"/>
  <c r="A38"/>
  <c r="AA37"/>
  <c r="T37"/>
  <c r="U37" s="1"/>
  <c r="V37" s="1"/>
  <c r="R37"/>
  <c r="S37" s="1"/>
  <c r="A37"/>
  <c r="AA36"/>
  <c r="T36"/>
  <c r="U36" s="1"/>
  <c r="V36" s="1"/>
  <c r="R36"/>
  <c r="S36" s="1"/>
  <c r="A36"/>
  <c r="AA35"/>
  <c r="T35"/>
  <c r="U35" s="1"/>
  <c r="R35"/>
  <c r="S35" s="1"/>
  <c r="A35"/>
  <c r="AA34"/>
  <c r="T34"/>
  <c r="U34" s="1"/>
  <c r="R34"/>
  <c r="S34" s="1"/>
  <c r="A34"/>
  <c r="AA33"/>
  <c r="T33"/>
  <c r="U33" s="1"/>
  <c r="W33" s="1"/>
  <c r="R33"/>
  <c r="S33" s="1"/>
  <c r="A33"/>
  <c r="AA32"/>
  <c r="T32"/>
  <c r="U32" s="1"/>
  <c r="R32"/>
  <c r="S32" s="1"/>
  <c r="A32"/>
  <c r="AA31"/>
  <c r="T31"/>
  <c r="U31" s="1"/>
  <c r="R31"/>
  <c r="S31" s="1"/>
  <c r="A31"/>
  <c r="AA30"/>
  <c r="T30"/>
  <c r="U30" s="1"/>
  <c r="R30"/>
  <c r="S30" s="1"/>
  <c r="A30"/>
  <c r="AA29"/>
  <c r="T29"/>
  <c r="U29" s="1"/>
  <c r="V29" s="1"/>
  <c r="R29"/>
  <c r="S29" s="1"/>
  <c r="A29"/>
  <c r="AA28"/>
  <c r="T28"/>
  <c r="U28" s="1"/>
  <c r="V28" s="1"/>
  <c r="R28"/>
  <c r="S28" s="1"/>
  <c r="A28"/>
  <c r="AA27"/>
  <c r="T27"/>
  <c r="U27" s="1"/>
  <c r="R27"/>
  <c r="S27" s="1"/>
  <c r="A27"/>
  <c r="AA26"/>
  <c r="T26"/>
  <c r="U26" s="1"/>
  <c r="R26"/>
  <c r="S26" s="1"/>
  <c r="A26"/>
  <c r="AA25"/>
  <c r="T25"/>
  <c r="U25" s="1"/>
  <c r="W25" s="1"/>
  <c r="R25"/>
  <c r="S25" s="1"/>
  <c r="A25"/>
  <c r="AA24"/>
  <c r="T24"/>
  <c r="U24" s="1"/>
  <c r="R24"/>
  <c r="S24" s="1"/>
  <c r="A24"/>
  <c r="AA23"/>
  <c r="T23"/>
  <c r="U23" s="1"/>
  <c r="R23"/>
  <c r="S23" s="1"/>
  <c r="A23"/>
  <c r="AA22"/>
  <c r="T22"/>
  <c r="U22" s="1"/>
  <c r="R22"/>
  <c r="S22" s="1"/>
  <c r="A22"/>
  <c r="AA21"/>
  <c r="T21"/>
  <c r="U21" s="1"/>
  <c r="V21" s="1"/>
  <c r="R21"/>
  <c r="S21" s="1"/>
  <c r="A21"/>
  <c r="AA20"/>
  <c r="T20"/>
  <c r="U20" s="1"/>
  <c r="V20" s="1"/>
  <c r="R20"/>
  <c r="S20" s="1"/>
  <c r="A20"/>
  <c r="AA19"/>
  <c r="T19"/>
  <c r="U19" s="1"/>
  <c r="R19"/>
  <c r="S19" s="1"/>
  <c r="A19"/>
  <c r="AA18"/>
  <c r="T18"/>
  <c r="U18" s="1"/>
  <c r="R18"/>
  <c r="S18" s="1"/>
  <c r="A18"/>
  <c r="AA17"/>
  <c r="T17"/>
  <c r="U17" s="1"/>
  <c r="R17"/>
  <c r="S17" s="1"/>
  <c r="A17"/>
  <c r="AA16"/>
  <c r="T16"/>
  <c r="U16" s="1"/>
  <c r="R16"/>
  <c r="S16" s="1"/>
  <c r="A16"/>
  <c r="AA15"/>
  <c r="T15"/>
  <c r="U15" s="1"/>
  <c r="R15"/>
  <c r="S15" s="1"/>
  <c r="A15"/>
  <c r="AA14"/>
  <c r="T14"/>
  <c r="U14" s="1"/>
  <c r="R14"/>
  <c r="S14" s="1"/>
  <c r="A14"/>
  <c r="AA13"/>
  <c r="T13"/>
  <c r="U13" s="1"/>
  <c r="V13" s="1"/>
  <c r="R13"/>
  <c r="S13" s="1"/>
  <c r="A13"/>
  <c r="AA12"/>
  <c r="T12"/>
  <c r="U12" s="1"/>
  <c r="V12" s="1"/>
  <c r="R12"/>
  <c r="S12" s="1"/>
  <c r="A12"/>
  <c r="AA11"/>
  <c r="T11"/>
  <c r="U11" s="1"/>
  <c r="V11" s="1"/>
  <c r="R11"/>
  <c r="S11" s="1"/>
  <c r="A11"/>
  <c r="AA10"/>
  <c r="T10"/>
  <c r="U10" s="1"/>
  <c r="W10" s="1"/>
  <c r="R10"/>
  <c r="S10" s="1"/>
  <c r="A10"/>
  <c r="AA9"/>
  <c r="T9"/>
  <c r="U9" s="1"/>
  <c r="R9"/>
  <c r="S9" s="1"/>
  <c r="A9"/>
  <c r="AA8"/>
  <c r="T8"/>
  <c r="U8" s="1"/>
  <c r="R8"/>
  <c r="S8" s="1"/>
  <c r="A8"/>
  <c r="AA7"/>
  <c r="T7"/>
  <c r="U7" s="1"/>
  <c r="R7"/>
  <c r="S7" s="1"/>
  <c r="A7"/>
  <c r="AA6"/>
  <c r="T6"/>
  <c r="U6" s="1"/>
  <c r="R6"/>
  <c r="S6" s="1"/>
  <c r="A6"/>
  <c r="AA5"/>
  <c r="T5"/>
  <c r="U5" s="1"/>
  <c r="V5" s="1"/>
  <c r="R5"/>
  <c r="S5" s="1"/>
  <c r="A5"/>
  <c r="AA4"/>
  <c r="T4"/>
  <c r="U4" s="1"/>
  <c r="V4" s="1"/>
  <c r="R4"/>
  <c r="S4" s="1"/>
  <c r="A4"/>
  <c r="AA3"/>
  <c r="T3"/>
  <c r="U3" s="1"/>
  <c r="R3"/>
  <c r="S3" s="1"/>
  <c r="A3"/>
  <c r="AA2"/>
  <c r="T2"/>
  <c r="U2" s="1"/>
  <c r="W2" s="1"/>
  <c r="R2"/>
  <c r="S2" s="1"/>
  <c r="A2"/>
  <c r="AA42" i="11"/>
  <c r="T42"/>
  <c r="U42" s="1"/>
  <c r="W42" s="1"/>
  <c r="R42"/>
  <c r="S42" s="1"/>
  <c r="A42"/>
  <c r="AA41"/>
  <c r="T41"/>
  <c r="U41" s="1"/>
  <c r="R41"/>
  <c r="S41" s="1"/>
  <c r="A41"/>
  <c r="AA40"/>
  <c r="T40"/>
  <c r="U40" s="1"/>
  <c r="R40"/>
  <c r="S40" s="1"/>
  <c r="A40"/>
  <c r="AA39"/>
  <c r="T39"/>
  <c r="U39" s="1"/>
  <c r="R39"/>
  <c r="S39" s="1"/>
  <c r="A39"/>
  <c r="AA38"/>
  <c r="T38"/>
  <c r="U38" s="1"/>
  <c r="R38"/>
  <c r="S38" s="1"/>
  <c r="A38"/>
  <c r="AA37"/>
  <c r="T37"/>
  <c r="U37" s="1"/>
  <c r="V37" s="1"/>
  <c r="R37"/>
  <c r="S37" s="1"/>
  <c r="A37"/>
  <c r="AA36"/>
  <c r="T36"/>
  <c r="U36" s="1"/>
  <c r="V36" s="1"/>
  <c r="R36"/>
  <c r="S36" s="1"/>
  <c r="A36"/>
  <c r="AA35"/>
  <c r="T35"/>
  <c r="U35" s="1"/>
  <c r="R35"/>
  <c r="S35" s="1"/>
  <c r="A35"/>
  <c r="AA34"/>
  <c r="T34"/>
  <c r="U34" s="1"/>
  <c r="W34" s="1"/>
  <c r="R34"/>
  <c r="S34" s="1"/>
  <c r="A34"/>
  <c r="AA33"/>
  <c r="T33"/>
  <c r="U33" s="1"/>
  <c r="W33" s="1"/>
  <c r="R33"/>
  <c r="S33" s="1"/>
  <c r="A33"/>
  <c r="AA32"/>
  <c r="T32"/>
  <c r="U32" s="1"/>
  <c r="R32"/>
  <c r="S32" s="1"/>
  <c r="A32"/>
  <c r="AA31"/>
  <c r="T31"/>
  <c r="U31" s="1"/>
  <c r="R31"/>
  <c r="S31" s="1"/>
  <c r="A31"/>
  <c r="AA30"/>
  <c r="T30"/>
  <c r="U30" s="1"/>
  <c r="R30"/>
  <c r="S30" s="1"/>
  <c r="A30"/>
  <c r="AA29"/>
  <c r="T29"/>
  <c r="U29" s="1"/>
  <c r="V29" s="1"/>
  <c r="R29"/>
  <c r="S29" s="1"/>
  <c r="A29"/>
  <c r="AA28"/>
  <c r="T28"/>
  <c r="U28" s="1"/>
  <c r="V28" s="1"/>
  <c r="R28"/>
  <c r="S28" s="1"/>
  <c r="A28"/>
  <c r="AA27"/>
  <c r="T27"/>
  <c r="U27" s="1"/>
  <c r="R27"/>
  <c r="S27" s="1"/>
  <c r="A27"/>
  <c r="AA26"/>
  <c r="T26"/>
  <c r="U26" s="1"/>
  <c r="R26"/>
  <c r="S26" s="1"/>
  <c r="A26"/>
  <c r="AA25"/>
  <c r="T25"/>
  <c r="U25" s="1"/>
  <c r="W25" s="1"/>
  <c r="R25"/>
  <c r="S25" s="1"/>
  <c r="A25"/>
  <c r="AA24"/>
  <c r="T24"/>
  <c r="U24" s="1"/>
  <c r="R24"/>
  <c r="S24" s="1"/>
  <c r="A24"/>
  <c r="AA23"/>
  <c r="T23"/>
  <c r="U23" s="1"/>
  <c r="R23"/>
  <c r="S23" s="1"/>
  <c r="A23"/>
  <c r="AA22"/>
  <c r="T22"/>
  <c r="U22" s="1"/>
  <c r="R22"/>
  <c r="S22" s="1"/>
  <c r="A22"/>
  <c r="AA21"/>
  <c r="T21"/>
  <c r="U21" s="1"/>
  <c r="V21" s="1"/>
  <c r="R21"/>
  <c r="S21" s="1"/>
  <c r="A21"/>
  <c r="AA20"/>
  <c r="T20"/>
  <c r="U20" s="1"/>
  <c r="V20" s="1"/>
  <c r="R20"/>
  <c r="S20" s="1"/>
  <c r="A20"/>
  <c r="AA19"/>
  <c r="T19"/>
  <c r="U19" s="1"/>
  <c r="V19" s="1"/>
  <c r="R19"/>
  <c r="S19" s="1"/>
  <c r="A19"/>
  <c r="AA18"/>
  <c r="T18"/>
  <c r="U18" s="1"/>
  <c r="R18"/>
  <c r="S18" s="1"/>
  <c r="A18"/>
  <c r="AA17"/>
  <c r="T17"/>
  <c r="U17" s="1"/>
  <c r="W17" s="1"/>
  <c r="R17"/>
  <c r="S17" s="1"/>
  <c r="A17"/>
  <c r="AA16"/>
  <c r="T16"/>
  <c r="U16" s="1"/>
  <c r="R16"/>
  <c r="S16" s="1"/>
  <c r="A16"/>
  <c r="AA15"/>
  <c r="T15"/>
  <c r="U15" s="1"/>
  <c r="R15"/>
  <c r="S15" s="1"/>
  <c r="A15"/>
  <c r="AA14"/>
  <c r="T14"/>
  <c r="U14" s="1"/>
  <c r="V14" s="1"/>
  <c r="R14"/>
  <c r="S14" s="1"/>
  <c r="A14"/>
  <c r="AA13"/>
  <c r="T13"/>
  <c r="U13" s="1"/>
  <c r="V13" s="1"/>
  <c r="R13"/>
  <c r="S13" s="1"/>
  <c r="A13"/>
  <c r="AA12"/>
  <c r="T12"/>
  <c r="U12" s="1"/>
  <c r="V12" s="1"/>
  <c r="R12"/>
  <c r="S12" s="1"/>
  <c r="A12"/>
  <c r="AA11"/>
  <c r="T11"/>
  <c r="U11" s="1"/>
  <c r="W11" s="1"/>
  <c r="R11"/>
  <c r="S11" s="1"/>
  <c r="A11"/>
  <c r="AA10"/>
  <c r="T10"/>
  <c r="U10" s="1"/>
  <c r="R10"/>
  <c r="S10" s="1"/>
  <c r="A10"/>
  <c r="AA9"/>
  <c r="T9"/>
  <c r="U9" s="1"/>
  <c r="R9"/>
  <c r="S9" s="1"/>
  <c r="A9"/>
  <c r="AA8"/>
  <c r="T8"/>
  <c r="U8" s="1"/>
  <c r="R8"/>
  <c r="S8" s="1"/>
  <c r="A8"/>
  <c r="AA7"/>
  <c r="T7"/>
  <c r="U7" s="1"/>
  <c r="R7"/>
  <c r="S7" s="1"/>
  <c r="A7"/>
  <c r="AA6"/>
  <c r="T6"/>
  <c r="U6" s="1"/>
  <c r="R6"/>
  <c r="S6" s="1"/>
  <c r="A6"/>
  <c r="AA5"/>
  <c r="T5"/>
  <c r="U5" s="1"/>
  <c r="V5" s="1"/>
  <c r="R5"/>
  <c r="S5" s="1"/>
  <c r="A5"/>
  <c r="AA4"/>
  <c r="T4"/>
  <c r="U4" s="1"/>
  <c r="V4" s="1"/>
  <c r="R4"/>
  <c r="S4" s="1"/>
  <c r="A4"/>
  <c r="AA3"/>
  <c r="T3"/>
  <c r="U3" s="1"/>
  <c r="V3" s="1"/>
  <c r="R3"/>
  <c r="S3" s="1"/>
  <c r="A3"/>
  <c r="AA2"/>
  <c r="T2"/>
  <c r="U2" s="1"/>
  <c r="R2"/>
  <c r="S2" s="1"/>
  <c r="A2"/>
  <c r="T22" i="6"/>
  <c r="U22" s="1"/>
  <c r="AA22"/>
  <c r="T23"/>
  <c r="U23" s="1"/>
  <c r="W23" s="1"/>
  <c r="AA23"/>
  <c r="T24"/>
  <c r="U24" s="1"/>
  <c r="AA24"/>
  <c r="T25"/>
  <c r="U25" s="1"/>
  <c r="AA25"/>
  <c r="T26"/>
  <c r="U26" s="1"/>
  <c r="AA26"/>
  <c r="T27"/>
  <c r="U27" s="1"/>
  <c r="AA27"/>
  <c r="T28"/>
  <c r="U28" s="1"/>
  <c r="W28" s="1"/>
  <c r="AA28"/>
  <c r="T29"/>
  <c r="U29" s="1"/>
  <c r="AA29"/>
  <c r="T30"/>
  <c r="U30" s="1"/>
  <c r="AA30"/>
  <c r="T31"/>
  <c r="U31" s="1"/>
  <c r="W31" s="1"/>
  <c r="AA31"/>
  <c r="T32"/>
  <c r="U32" s="1"/>
  <c r="AA32"/>
  <c r="T33"/>
  <c r="U33" s="1"/>
  <c r="AA33"/>
  <c r="T34"/>
  <c r="U34" s="1"/>
  <c r="AA34"/>
  <c r="T35"/>
  <c r="U35" s="1"/>
  <c r="AA35"/>
  <c r="T36"/>
  <c r="U36" s="1"/>
  <c r="V36" s="1"/>
  <c r="AA36"/>
  <c r="T37"/>
  <c r="U37" s="1"/>
  <c r="AA37"/>
  <c r="T38"/>
  <c r="U38" s="1"/>
  <c r="AA38"/>
  <c r="T39"/>
  <c r="U39" s="1"/>
  <c r="W39" s="1"/>
  <c r="AA39"/>
  <c r="T40"/>
  <c r="U40" s="1"/>
  <c r="AA40"/>
  <c r="T41"/>
  <c r="U41" s="1"/>
  <c r="AA41"/>
  <c r="T42"/>
  <c r="U42" s="1"/>
  <c r="AA42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W34" i="12" l="1"/>
  <c r="Y34" s="1"/>
  <c r="V34"/>
  <c r="X34" s="1"/>
  <c r="W11"/>
  <c r="Y11" s="1"/>
  <c r="W26"/>
  <c r="Y26" s="1"/>
  <c r="V26"/>
  <c r="X26" s="1"/>
  <c r="X4"/>
  <c r="V3"/>
  <c r="X3" s="1"/>
  <c r="W3"/>
  <c r="Y3" s="1"/>
  <c r="X28"/>
  <c r="X21"/>
  <c r="V35"/>
  <c r="X35" s="1"/>
  <c r="W35"/>
  <c r="Y35" s="1"/>
  <c r="W18"/>
  <c r="Y18" s="1"/>
  <c r="V18"/>
  <c r="X18" s="1"/>
  <c r="W42"/>
  <c r="Y42" s="1"/>
  <c r="V42"/>
  <c r="X42" s="1"/>
  <c r="W17"/>
  <c r="Y17" s="1"/>
  <c r="V17"/>
  <c r="X17" s="1"/>
  <c r="W41"/>
  <c r="Y41" s="1"/>
  <c r="V41"/>
  <c r="X41" s="1"/>
  <c r="W9"/>
  <c r="Y9" s="1"/>
  <c r="V9"/>
  <c r="X9" s="1"/>
  <c r="V19"/>
  <c r="X19" s="1"/>
  <c r="W19"/>
  <c r="Y19" s="1"/>
  <c r="V27"/>
  <c r="X27" s="1"/>
  <c r="W27"/>
  <c r="Y27" s="1"/>
  <c r="V10"/>
  <c r="X10" s="1"/>
  <c r="V33"/>
  <c r="X33" s="1"/>
  <c r="Y10"/>
  <c r="Y33"/>
  <c r="X11"/>
  <c r="Y2"/>
  <c r="Y25"/>
  <c r="V2"/>
  <c r="X2" s="1"/>
  <c r="V25"/>
  <c r="X25" s="1"/>
  <c r="W23"/>
  <c r="Y23" s="1"/>
  <c r="V23"/>
  <c r="X23" s="1"/>
  <c r="V8"/>
  <c r="X8" s="1"/>
  <c r="W8"/>
  <c r="Y8" s="1"/>
  <c r="W15"/>
  <c r="Y15" s="1"/>
  <c r="V15"/>
  <c r="X15" s="1"/>
  <c r="W22"/>
  <c r="Y22" s="1"/>
  <c r="V22"/>
  <c r="X22" s="1"/>
  <c r="V32"/>
  <c r="X32" s="1"/>
  <c r="W32"/>
  <c r="Y32" s="1"/>
  <c r="W39"/>
  <c r="Y39" s="1"/>
  <c r="V39"/>
  <c r="X39" s="1"/>
  <c r="V6"/>
  <c r="X6" s="1"/>
  <c r="W6"/>
  <c r="Y6" s="1"/>
  <c r="X13"/>
  <c r="X20"/>
  <c r="X37"/>
  <c r="W7"/>
  <c r="Y7" s="1"/>
  <c r="V7"/>
  <c r="X7" s="1"/>
  <c r="W14"/>
  <c r="Y14" s="1"/>
  <c r="V14"/>
  <c r="X14" s="1"/>
  <c r="V16"/>
  <c r="X16" s="1"/>
  <c r="W16"/>
  <c r="Y16" s="1"/>
  <c r="V30"/>
  <c r="X30" s="1"/>
  <c r="W30"/>
  <c r="Y30" s="1"/>
  <c r="V24"/>
  <c r="X24" s="1"/>
  <c r="W24"/>
  <c r="Y24" s="1"/>
  <c r="W31"/>
  <c r="Y31" s="1"/>
  <c r="V31"/>
  <c r="X31" s="1"/>
  <c r="V38"/>
  <c r="X38" s="1"/>
  <c r="W38"/>
  <c r="Y38" s="1"/>
  <c r="X5"/>
  <c r="X12"/>
  <c r="V40"/>
  <c r="X40" s="1"/>
  <c r="W40"/>
  <c r="Y40" s="1"/>
  <c r="X29"/>
  <c r="X36"/>
  <c r="W4"/>
  <c r="Y4" s="1"/>
  <c r="W12"/>
  <c r="Y12" s="1"/>
  <c r="W20"/>
  <c r="Y20" s="1"/>
  <c r="W28"/>
  <c r="Y28" s="1"/>
  <c r="W36"/>
  <c r="Y36" s="1"/>
  <c r="W5"/>
  <c r="Y5" s="1"/>
  <c r="W13"/>
  <c r="Y13" s="1"/>
  <c r="W21"/>
  <c r="Y21" s="1"/>
  <c r="W29"/>
  <c r="Y29" s="1"/>
  <c r="W37"/>
  <c r="Y37" s="1"/>
  <c r="V34" i="11"/>
  <c r="X34" s="1"/>
  <c r="V25"/>
  <c r="X25" s="1"/>
  <c r="V35"/>
  <c r="X35" s="1"/>
  <c r="W35"/>
  <c r="Y35" s="1"/>
  <c r="V11"/>
  <c r="X11" s="1"/>
  <c r="V6"/>
  <c r="X6" s="1"/>
  <c r="W6"/>
  <c r="Y6" s="1"/>
  <c r="W30"/>
  <c r="Y30" s="1"/>
  <c r="V30"/>
  <c r="X30" s="1"/>
  <c r="W10"/>
  <c r="Y10" s="1"/>
  <c r="V10"/>
  <c r="X10" s="1"/>
  <c r="W9"/>
  <c r="Y9" s="1"/>
  <c r="V9"/>
  <c r="X9" s="1"/>
  <c r="X36"/>
  <c r="X14"/>
  <c r="X3"/>
  <c r="X19"/>
  <c r="X28"/>
  <c r="X13"/>
  <c r="X21"/>
  <c r="Y34"/>
  <c r="X20"/>
  <c r="X5"/>
  <c r="Y33"/>
  <c r="W18"/>
  <c r="Y18" s="1"/>
  <c r="V18"/>
  <c r="X18" s="1"/>
  <c r="W26"/>
  <c r="Y26" s="1"/>
  <c r="V26"/>
  <c r="X26" s="1"/>
  <c r="V38"/>
  <c r="X38" s="1"/>
  <c r="W38"/>
  <c r="Y38" s="1"/>
  <c r="X4"/>
  <c r="W22"/>
  <c r="Y22" s="1"/>
  <c r="V22"/>
  <c r="X22" s="1"/>
  <c r="W2"/>
  <c r="Y2" s="1"/>
  <c r="V2"/>
  <c r="X2" s="1"/>
  <c r="W41"/>
  <c r="Y41" s="1"/>
  <c r="V41"/>
  <c r="X41" s="1"/>
  <c r="W27"/>
  <c r="Y27" s="1"/>
  <c r="V27"/>
  <c r="X27" s="1"/>
  <c r="W3"/>
  <c r="Y3" s="1"/>
  <c r="V17"/>
  <c r="X17" s="1"/>
  <c r="V42"/>
  <c r="X42" s="1"/>
  <c r="Y11"/>
  <c r="X12"/>
  <c r="W14"/>
  <c r="Y14" s="1"/>
  <c r="Y17"/>
  <c r="W19"/>
  <c r="Y19" s="1"/>
  <c r="Y42"/>
  <c r="Y25"/>
  <c r="V33"/>
  <c r="X33" s="1"/>
  <c r="V39"/>
  <c r="X39" s="1"/>
  <c r="W39"/>
  <c r="Y39" s="1"/>
  <c r="V15"/>
  <c r="X15" s="1"/>
  <c r="W15"/>
  <c r="Y15" s="1"/>
  <c r="W24"/>
  <c r="Y24" s="1"/>
  <c r="V24"/>
  <c r="X24" s="1"/>
  <c r="V31"/>
  <c r="X31" s="1"/>
  <c r="W31"/>
  <c r="Y31" s="1"/>
  <c r="V40"/>
  <c r="X40" s="1"/>
  <c r="W40"/>
  <c r="Y40" s="1"/>
  <c r="V7"/>
  <c r="X7" s="1"/>
  <c r="W7"/>
  <c r="Y7" s="1"/>
  <c r="W16"/>
  <c r="Y16" s="1"/>
  <c r="V16"/>
  <c r="X16" s="1"/>
  <c r="X37"/>
  <c r="V23"/>
  <c r="X23" s="1"/>
  <c r="W23"/>
  <c r="Y23" s="1"/>
  <c r="V32"/>
  <c r="X32" s="1"/>
  <c r="W32"/>
  <c r="Y32" s="1"/>
  <c r="V8"/>
  <c r="X8" s="1"/>
  <c r="W8"/>
  <c r="Y8" s="1"/>
  <c r="X29"/>
  <c r="W4"/>
  <c r="Y4" s="1"/>
  <c r="W12"/>
  <c r="Y12" s="1"/>
  <c r="W20"/>
  <c r="Y20" s="1"/>
  <c r="W28"/>
  <c r="Y28" s="1"/>
  <c r="W36"/>
  <c r="Y36" s="1"/>
  <c r="W5"/>
  <c r="Y5" s="1"/>
  <c r="W13"/>
  <c r="Y13" s="1"/>
  <c r="W21"/>
  <c r="Y21" s="1"/>
  <c r="W29"/>
  <c r="Y29" s="1"/>
  <c r="W37"/>
  <c r="Y37" s="1"/>
  <c r="W27" i="6"/>
  <c r="Y27" s="1"/>
  <c r="V27"/>
  <c r="X27" s="1"/>
  <c r="W35"/>
  <c r="Y35" s="1"/>
  <c r="V35"/>
  <c r="X35" s="1"/>
  <c r="Y28"/>
  <c r="Y39"/>
  <c r="Y31"/>
  <c r="Y23"/>
  <c r="W33"/>
  <c r="Y33" s="1"/>
  <c r="V33"/>
  <c r="X33" s="1"/>
  <c r="V30"/>
  <c r="X30" s="1"/>
  <c r="W30"/>
  <c r="Y30" s="1"/>
  <c r="V42"/>
  <c r="X42" s="1"/>
  <c r="W42"/>
  <c r="Y42" s="1"/>
  <c r="W25"/>
  <c r="Y25" s="1"/>
  <c r="V25"/>
  <c r="X25" s="1"/>
  <c r="V22"/>
  <c r="X22" s="1"/>
  <c r="W22"/>
  <c r="Y22" s="1"/>
  <c r="V34"/>
  <c r="X34" s="1"/>
  <c r="W34"/>
  <c r="Y34" s="1"/>
  <c r="X36"/>
  <c r="V26"/>
  <c r="X26" s="1"/>
  <c r="W26"/>
  <c r="Y26" s="1"/>
  <c r="W40"/>
  <c r="Y40" s="1"/>
  <c r="V40"/>
  <c r="X40" s="1"/>
  <c r="W29"/>
  <c r="Y29" s="1"/>
  <c r="V29"/>
  <c r="X29" s="1"/>
  <c r="W37"/>
  <c r="Y37" s="1"/>
  <c r="V37"/>
  <c r="X37" s="1"/>
  <c r="W32"/>
  <c r="Y32" s="1"/>
  <c r="V32"/>
  <c r="X32" s="1"/>
  <c r="W41"/>
  <c r="Y41" s="1"/>
  <c r="V41"/>
  <c r="X41" s="1"/>
  <c r="V38"/>
  <c r="X38" s="1"/>
  <c r="W38"/>
  <c r="Y38" s="1"/>
  <c r="W24"/>
  <c r="Y24" s="1"/>
  <c r="V24"/>
  <c r="X24" s="1"/>
  <c r="V28"/>
  <c r="X28" s="1"/>
  <c r="W36"/>
  <c r="Y36" s="1"/>
  <c r="V39"/>
  <c r="X39" s="1"/>
  <c r="V31"/>
  <c r="X31" s="1"/>
  <c r="V23"/>
  <c r="X23" s="1"/>
  <c r="Z27" i="12" l="1"/>
  <c r="Z41"/>
  <c r="Z3"/>
  <c r="Z4"/>
  <c r="Z8"/>
  <c r="Z2"/>
  <c r="Z11"/>
  <c r="Z26"/>
  <c r="Z36"/>
  <c r="Z21"/>
  <c r="Z40"/>
  <c r="Z18"/>
  <c r="Z28"/>
  <c r="Z25"/>
  <c r="Z35"/>
  <c r="Z19"/>
  <c r="Z34"/>
  <c r="Z33"/>
  <c r="Z23"/>
  <c r="Z10"/>
  <c r="Z9"/>
  <c r="Z17"/>
  <c r="Z29"/>
  <c r="Z30"/>
  <c r="Z7"/>
  <c r="Z13"/>
  <c r="Z20"/>
  <c r="Z38"/>
  <c r="Z16"/>
  <c r="Z6"/>
  <c r="Z42"/>
  <c r="Z31"/>
  <c r="Z37"/>
  <c r="Z5"/>
  <c r="Z12"/>
  <c r="Z24"/>
  <c r="Z32"/>
  <c r="Z14"/>
  <c r="Z15"/>
  <c r="Z39"/>
  <c r="Z22"/>
  <c r="Z11" i="11"/>
  <c r="Z14"/>
  <c r="Z5"/>
  <c r="Z30"/>
  <c r="Z35"/>
  <c r="Z32"/>
  <c r="Z19"/>
  <c r="Z9"/>
  <c r="Z28"/>
  <c r="Z13"/>
  <c r="Z3"/>
  <c r="Z34"/>
  <c r="Z33"/>
  <c r="Z6"/>
  <c r="Z41"/>
  <c r="Z7"/>
  <c r="Z15"/>
  <c r="Z36"/>
  <c r="Z23"/>
  <c r="Z21"/>
  <c r="Z20"/>
  <c r="Z4"/>
  <c r="Z25"/>
  <c r="Z22"/>
  <c r="Z2"/>
  <c r="Z18"/>
  <c r="Z31"/>
  <c r="Z39"/>
  <c r="Z26"/>
  <c r="Z17"/>
  <c r="Z38"/>
  <c r="Z10"/>
  <c r="Z12"/>
  <c r="Z42"/>
  <c r="Z27"/>
  <c r="Z37"/>
  <c r="Z29"/>
  <c r="Z16"/>
  <c r="Z8"/>
  <c r="Z40"/>
  <c r="Z24"/>
  <c r="Z28" i="6"/>
  <c r="Z38"/>
  <c r="Z31"/>
  <c r="Z34"/>
  <c r="Z30"/>
  <c r="Z23"/>
  <c r="Z42"/>
  <c r="Z25"/>
  <c r="Z22"/>
  <c r="Z39"/>
  <c r="Z26"/>
  <c r="Z33"/>
  <c r="Z24"/>
  <c r="Z35"/>
  <c r="Z37"/>
  <c r="Z40"/>
  <c r="Z27"/>
  <c r="Z41"/>
  <c r="Z29"/>
  <c r="Z36"/>
  <c r="Z32"/>
  <c r="A3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"/>
  <c r="T21" l="1"/>
  <c r="U21" s="1"/>
  <c r="R21"/>
  <c r="S21" s="1"/>
  <c r="T20"/>
  <c r="U20" s="1"/>
  <c r="W20" s="1"/>
  <c r="R20"/>
  <c r="S20" s="1"/>
  <c r="T19"/>
  <c r="U19" s="1"/>
  <c r="R19"/>
  <c r="S19" s="1"/>
  <c r="T18"/>
  <c r="U18" s="1"/>
  <c r="V18" s="1"/>
  <c r="R18"/>
  <c r="S18" s="1"/>
  <c r="T17"/>
  <c r="U17" s="1"/>
  <c r="R17"/>
  <c r="S17" s="1"/>
  <c r="T16"/>
  <c r="U16" s="1"/>
  <c r="R16"/>
  <c r="S16" s="1"/>
  <c r="T15"/>
  <c r="U15" s="1"/>
  <c r="V15" s="1"/>
  <c r="R15"/>
  <c r="S15" s="1"/>
  <c r="T14"/>
  <c r="U14" s="1"/>
  <c r="R14"/>
  <c r="S14" s="1"/>
  <c r="T13"/>
  <c r="U13" s="1"/>
  <c r="R13"/>
  <c r="S13" s="1"/>
  <c r="T12"/>
  <c r="U12" s="1"/>
  <c r="V12" s="1"/>
  <c r="R12"/>
  <c r="S12" s="1"/>
  <c r="T11"/>
  <c r="U11" s="1"/>
  <c r="R11"/>
  <c r="S11" s="1"/>
  <c r="T10"/>
  <c r="U10" s="1"/>
  <c r="W10" s="1"/>
  <c r="R10"/>
  <c r="S10" s="1"/>
  <c r="T9"/>
  <c r="U9" s="1"/>
  <c r="R9"/>
  <c r="S9" s="1"/>
  <c r="T8"/>
  <c r="U8" s="1"/>
  <c r="V8" s="1"/>
  <c r="R8"/>
  <c r="S8" s="1"/>
  <c r="T7"/>
  <c r="U7" s="1"/>
  <c r="R7"/>
  <c r="S7" s="1"/>
  <c r="T6"/>
  <c r="U6" s="1"/>
  <c r="R6"/>
  <c r="S6" s="1"/>
  <c r="T5"/>
  <c r="U5" s="1"/>
  <c r="V5" s="1"/>
  <c r="R5"/>
  <c r="S5" s="1"/>
  <c r="T4"/>
  <c r="U4" s="1"/>
  <c r="W4" s="1"/>
  <c r="R4"/>
  <c r="S4" s="1"/>
  <c r="T3"/>
  <c r="U3" s="1"/>
  <c r="W3" s="1"/>
  <c r="R3"/>
  <c r="S3" s="1"/>
  <c r="T2"/>
  <c r="U2" s="1"/>
  <c r="R2"/>
  <c r="S2" s="1"/>
  <c r="U12" i="1"/>
  <c r="V12" s="1"/>
  <c r="S12"/>
  <c r="T12" s="1"/>
  <c r="U11"/>
  <c r="V11" s="1"/>
  <c r="W11" s="1"/>
  <c r="S11"/>
  <c r="T11" s="1"/>
  <c r="U10"/>
  <c r="V10" s="1"/>
  <c r="S10"/>
  <c r="T10" s="1"/>
  <c r="U9"/>
  <c r="V9" s="1"/>
  <c r="W9" s="1"/>
  <c r="S9"/>
  <c r="T9" s="1"/>
  <c r="U8"/>
  <c r="V8" s="1"/>
  <c r="X8" s="1"/>
  <c r="S8"/>
  <c r="T8" s="1"/>
  <c r="U7"/>
  <c r="V7" s="1"/>
  <c r="S7"/>
  <c r="T7" s="1"/>
  <c r="U6"/>
  <c r="V6" s="1"/>
  <c r="S6"/>
  <c r="T6" s="1"/>
  <c r="U5"/>
  <c r="V5" s="1"/>
  <c r="W5" s="1"/>
  <c r="S5"/>
  <c r="T5" s="1"/>
  <c r="U4"/>
  <c r="V4" s="1"/>
  <c r="S4"/>
  <c r="T4" s="1"/>
  <c r="U3"/>
  <c r="V3" s="1"/>
  <c r="S3"/>
  <c r="T3" s="1"/>
  <c r="U22"/>
  <c r="U23"/>
  <c r="U24"/>
  <c r="U25"/>
  <c r="U26"/>
  <c r="U27"/>
  <c r="U28"/>
  <c r="U29"/>
  <c r="U30"/>
  <c r="U2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21"/>
  <c r="T21" s="1"/>
  <c r="V20" i="6" l="1"/>
  <c r="X20" s="1"/>
  <c r="W17"/>
  <c r="Y17" s="1"/>
  <c r="V17"/>
  <c r="X17" s="1"/>
  <c r="W14"/>
  <c r="Y14" s="1"/>
  <c r="V14"/>
  <c r="X14" s="1"/>
  <c r="W12"/>
  <c r="Y12" s="1"/>
  <c r="X18"/>
  <c r="X12"/>
  <c r="Y20"/>
  <c r="V19"/>
  <c r="X19" s="1"/>
  <c r="W19"/>
  <c r="Y19" s="1"/>
  <c r="W21"/>
  <c r="Y21" s="1"/>
  <c r="V21"/>
  <c r="X21" s="1"/>
  <c r="V16"/>
  <c r="X16" s="1"/>
  <c r="W16"/>
  <c r="Y16" s="1"/>
  <c r="V13"/>
  <c r="X13" s="1"/>
  <c r="W13"/>
  <c r="Y13" s="1"/>
  <c r="X15"/>
  <c r="W15"/>
  <c r="Y15" s="1"/>
  <c r="W18"/>
  <c r="Y18" s="1"/>
  <c r="X8"/>
  <c r="V2"/>
  <c r="X2" s="1"/>
  <c r="W2"/>
  <c r="Y2" s="1"/>
  <c r="V3"/>
  <c r="X3" s="1"/>
  <c r="V10"/>
  <c r="X10" s="1"/>
  <c r="Y10"/>
  <c r="W7"/>
  <c r="Y7" s="1"/>
  <c r="V7"/>
  <c r="X7" s="1"/>
  <c r="V4"/>
  <c r="X4" s="1"/>
  <c r="X5"/>
  <c r="Y4"/>
  <c r="V9"/>
  <c r="X9" s="1"/>
  <c r="W9"/>
  <c r="Y9" s="1"/>
  <c r="W11"/>
  <c r="Y11" s="1"/>
  <c r="V11"/>
  <c r="X11" s="1"/>
  <c r="V6"/>
  <c r="X6" s="1"/>
  <c r="W6"/>
  <c r="Y6" s="1"/>
  <c r="Y3"/>
  <c r="W5"/>
  <c r="Y5" s="1"/>
  <c r="W8"/>
  <c r="Y8" s="1"/>
  <c r="W8" i="1"/>
  <c r="Y8" s="1"/>
  <c r="X7"/>
  <c r="Z7" s="1"/>
  <c r="W7"/>
  <c r="Y7" s="1"/>
  <c r="W3"/>
  <c r="Y3" s="1"/>
  <c r="X3"/>
  <c r="Z3" s="1"/>
  <c r="W6"/>
  <c r="Y6" s="1"/>
  <c r="X6"/>
  <c r="Z6" s="1"/>
  <c r="X5"/>
  <c r="Z5" s="1"/>
  <c r="X11"/>
  <c r="Z11" s="1"/>
  <c r="Y5"/>
  <c r="Y9"/>
  <c r="Y11"/>
  <c r="Z8"/>
  <c r="W12"/>
  <c r="Y12" s="1"/>
  <c r="X12"/>
  <c r="Z12" s="1"/>
  <c r="W4"/>
  <c r="Y4" s="1"/>
  <c r="X4"/>
  <c r="Z4" s="1"/>
  <c r="W10"/>
  <c r="Y10" s="1"/>
  <c r="X10"/>
  <c r="Z10" s="1"/>
  <c r="X9"/>
  <c r="Z9" s="1"/>
  <c r="V23"/>
  <c r="X23" s="1"/>
  <c r="V22"/>
  <c r="X22" s="1"/>
  <c r="V28"/>
  <c r="X28" s="1"/>
  <c r="V26"/>
  <c r="X26" s="1"/>
  <c r="V24"/>
  <c r="X24" s="1"/>
  <c r="V25"/>
  <c r="X25" s="1"/>
  <c r="V30"/>
  <c r="X30" s="1"/>
  <c r="V27"/>
  <c r="X27" s="1"/>
  <c r="V29"/>
  <c r="X29" s="1"/>
  <c r="V21"/>
  <c r="X21" s="1"/>
  <c r="Z20" i="6" l="1"/>
  <c r="Z14"/>
  <c r="Z16"/>
  <c r="Z18"/>
  <c r="Z12"/>
  <c r="Z17"/>
  <c r="Z19"/>
  <c r="Z21"/>
  <c r="Z15"/>
  <c r="Z13"/>
  <c r="Z9"/>
  <c r="Z10"/>
  <c r="Z6"/>
  <c r="Z8"/>
  <c r="Z11"/>
  <c r="Z5"/>
  <c r="Z3"/>
  <c r="Z7"/>
  <c r="Z4"/>
  <c r="Z2"/>
  <c r="AA3" i="1"/>
  <c r="AA5"/>
  <c r="AA6"/>
  <c r="AA11"/>
  <c r="AA7"/>
  <c r="AA9"/>
  <c r="AA10"/>
  <c r="AA4"/>
  <c r="AA8"/>
  <c r="AA12"/>
  <c r="Z23"/>
  <c r="Z27"/>
  <c r="Z26"/>
  <c r="W30"/>
  <c r="Z30"/>
  <c r="W29"/>
  <c r="Z29"/>
  <c r="W28"/>
  <c r="Z28"/>
  <c r="W25"/>
  <c r="Z25"/>
  <c r="W24"/>
  <c r="Z24"/>
  <c r="Z22"/>
  <c r="W22"/>
  <c r="W26"/>
  <c r="W23"/>
  <c r="W27"/>
  <c r="W21"/>
  <c r="Z21"/>
  <c r="Y30" l="1"/>
  <c r="AA30" s="1"/>
  <c r="Y28"/>
  <c r="AA28" s="1"/>
  <c r="Y27"/>
  <c r="AA27" s="1"/>
  <c r="Y26"/>
  <c r="AA26" s="1"/>
  <c r="Y25"/>
  <c r="AA25" s="1"/>
  <c r="Y24"/>
  <c r="AA24" s="1"/>
  <c r="Y23"/>
  <c r="AA23" s="1"/>
  <c r="Y22"/>
  <c r="AA22" s="1"/>
  <c r="Y29"/>
  <c r="AA29" s="1"/>
  <c r="Y21"/>
  <c r="AA21" s="1"/>
  <c r="A3" l="1"/>
</calcChain>
</file>

<file path=xl/sharedStrings.xml><?xml version="1.0" encoding="utf-8"?>
<sst xmlns="http://schemas.openxmlformats.org/spreadsheetml/2006/main" count="1993" uniqueCount="1000">
  <si>
    <t>Дата исполнения</t>
  </si>
  <si>
    <t>Цена баз. актива</t>
  </si>
  <si>
    <t>Спрос CALL</t>
  </si>
  <si>
    <t>Предложение CALL</t>
  </si>
  <si>
    <t>Теор. цена CALL</t>
  </si>
  <si>
    <t>Страйк</t>
  </si>
  <si>
    <t>Теор. цена PUT</t>
  </si>
  <si>
    <t>Спрос PUT</t>
  </si>
  <si>
    <t>Предложение PUT</t>
  </si>
  <si>
    <t>Days</t>
  </si>
  <si>
    <t>17.03.2022</t>
  </si>
  <si>
    <t>Si073000BC2</t>
  </si>
  <si>
    <t>Si073000BO2</t>
  </si>
  <si>
    <t>Si073500BC2</t>
  </si>
  <si>
    <t>Si073500BO2</t>
  </si>
  <si>
    <t>Si074000BC2</t>
  </si>
  <si>
    <t>Si074000BO2</t>
  </si>
  <si>
    <t>Si074500BC2</t>
  </si>
  <si>
    <t>Si074500BO2</t>
  </si>
  <si>
    <t>Si075000BC2</t>
  </si>
  <si>
    <t>Si075000BO2</t>
  </si>
  <si>
    <t>Si075500BC2</t>
  </si>
  <si>
    <t>Si075500BO2</t>
  </si>
  <si>
    <t>Si076000BC2</t>
  </si>
  <si>
    <t>Si076000BO2</t>
  </si>
  <si>
    <t>Si076500BC2</t>
  </si>
  <si>
    <t>Si076500BO2</t>
  </si>
  <si>
    <t>Si077000BC2</t>
  </si>
  <si>
    <t>Si077000BO2</t>
  </si>
  <si>
    <t>Si077500BC2</t>
  </si>
  <si>
    <t>Si077500BO2</t>
  </si>
  <si>
    <t>Волатильность</t>
  </si>
  <si>
    <t>Код CALL</t>
  </si>
  <si>
    <t>Открытых позиций CALL</t>
  </si>
  <si>
    <t>Сделок за сегодня CALL</t>
  </si>
  <si>
    <t>Сделок за сегодня PUT</t>
  </si>
  <si>
    <t>Открытых позиций PUT</t>
  </si>
  <si>
    <t>Код PUT</t>
  </si>
  <si>
    <t>Call</t>
  </si>
  <si>
    <t>Theta</t>
  </si>
  <si>
    <t>Put</t>
  </si>
  <si>
    <t>Diff</t>
  </si>
  <si>
    <t>Half_Diff</t>
  </si>
  <si>
    <t>Current</t>
  </si>
  <si>
    <t>ThDiff(Call-Put)</t>
  </si>
  <si>
    <t>16.03.2022</t>
  </si>
  <si>
    <t>SR029000BC2</t>
  </si>
  <si>
    <t>SR029000BO2</t>
  </si>
  <si>
    <t>SR029500BC2</t>
  </si>
  <si>
    <t>SR029500BO2</t>
  </si>
  <si>
    <t>SR030000BC2</t>
  </si>
  <si>
    <t>SR030000BO2</t>
  </si>
  <si>
    <t>SR030500BC2</t>
  </si>
  <si>
    <t>SR030500BO2</t>
  </si>
  <si>
    <t>SR031000BC2</t>
  </si>
  <si>
    <t>SR031000BO2</t>
  </si>
  <si>
    <t>SR031500BC2</t>
  </si>
  <si>
    <t>SR031500BO2</t>
  </si>
  <si>
    <t>SR032000BC2</t>
  </si>
  <si>
    <t>SR032000BO2</t>
  </si>
  <si>
    <t>SR032500BC2</t>
  </si>
  <si>
    <t>SR032500BO2</t>
  </si>
  <si>
    <t>SR</t>
  </si>
  <si>
    <t>Si</t>
  </si>
  <si>
    <t>SR028000BC2</t>
  </si>
  <si>
    <t>SR028000BO2</t>
  </si>
  <si>
    <t>SR028500BC2</t>
  </si>
  <si>
    <t>SR028500BO2</t>
  </si>
  <si>
    <t>Si, Marth</t>
  </si>
  <si>
    <t>SR,Marth</t>
  </si>
  <si>
    <t>DT:</t>
  </si>
  <si>
    <t>BAset</t>
  </si>
  <si>
    <t>Open Interest</t>
  </si>
  <si>
    <t>SR033000BC2</t>
  </si>
  <si>
    <t>SR033000BO2</t>
  </si>
  <si>
    <t>SR033500BC2</t>
  </si>
  <si>
    <t>SR033500BO2</t>
  </si>
  <si>
    <t>SR034000BC2</t>
  </si>
  <si>
    <t>SR034000BO2</t>
  </si>
  <si>
    <t>SR034500BC2</t>
  </si>
  <si>
    <t>SR034500BO2</t>
  </si>
  <si>
    <t>SR035000BC2</t>
  </si>
  <si>
    <t>SR035000BO2</t>
  </si>
  <si>
    <t>SR035500BC2</t>
  </si>
  <si>
    <t>SR035500BO2</t>
  </si>
  <si>
    <t>SR036000BC2</t>
  </si>
  <si>
    <t>SR036000BO2</t>
  </si>
  <si>
    <t>SR036500BC2</t>
  </si>
  <si>
    <t>SR036500BO2</t>
  </si>
  <si>
    <t>SR037000BC2</t>
  </si>
  <si>
    <t>SR037000BO2</t>
  </si>
  <si>
    <t>SR037500BC2</t>
  </si>
  <si>
    <t>SR037500BO2</t>
  </si>
  <si>
    <t>RI177500BC2</t>
  </si>
  <si>
    <t>RI177500BO2</t>
  </si>
  <si>
    <t>RI180000BC2</t>
  </si>
  <si>
    <t>RI180000BO2</t>
  </si>
  <si>
    <t>RI182500BC2</t>
  </si>
  <si>
    <t>RI182500BO2</t>
  </si>
  <si>
    <t>RI185000BC2</t>
  </si>
  <si>
    <t>RI185000BO2</t>
  </si>
  <si>
    <t>RI187500BC2</t>
  </si>
  <si>
    <t>RI187500BO2</t>
  </si>
  <si>
    <t xml:space="preserve">RIH2 </t>
  </si>
  <si>
    <t>SR021000BC2</t>
  </si>
  <si>
    <t>SR021000BO2</t>
  </si>
  <si>
    <t>SR021500BC2</t>
  </si>
  <si>
    <t>SR021500BO2</t>
  </si>
  <si>
    <t>SR022000BC2</t>
  </si>
  <si>
    <t>SR022000BO2</t>
  </si>
  <si>
    <t>SR022500BC2</t>
  </si>
  <si>
    <t>SR022500BO2</t>
  </si>
  <si>
    <t>SR023000BC2</t>
  </si>
  <si>
    <t>SR023000BO2</t>
  </si>
  <si>
    <t>SR023500BC2</t>
  </si>
  <si>
    <t>SR023500BO2</t>
  </si>
  <si>
    <t>SR024000BC2</t>
  </si>
  <si>
    <t>SR024000BO2</t>
  </si>
  <si>
    <t>SR024500BC2</t>
  </si>
  <si>
    <t>SR024500BO2</t>
  </si>
  <si>
    <t>SR025000BC2</t>
  </si>
  <si>
    <t>SR025000BO2</t>
  </si>
  <si>
    <t>SR025500BC2</t>
  </si>
  <si>
    <t>SR025500BO2</t>
  </si>
  <si>
    <t>SR026000BC2</t>
  </si>
  <si>
    <t>SR026000BO2</t>
  </si>
  <si>
    <t>SR026500BC2</t>
  </si>
  <si>
    <t>SR026500BO2</t>
  </si>
  <si>
    <t>SR027000BC2</t>
  </si>
  <si>
    <t>SR027000BO2</t>
  </si>
  <si>
    <t>SR027500BC2</t>
  </si>
  <si>
    <t>SR027500BO2</t>
  </si>
  <si>
    <t>SR038000BC2</t>
  </si>
  <si>
    <t>SR038000BO2</t>
  </si>
  <si>
    <t>Price</t>
  </si>
  <si>
    <t>K^2</t>
  </si>
  <si>
    <t>dK/K^2</t>
  </si>
  <si>
    <t>F1</t>
  </si>
  <si>
    <t>K0</t>
  </si>
  <si>
    <t>1/T1</t>
  </si>
  <si>
    <t>y</t>
  </si>
  <si>
    <t>Date</t>
  </si>
  <si>
    <t>dk/K^2*Price</t>
  </si>
  <si>
    <t>21.04.2022</t>
  </si>
  <si>
    <t>RI160000BD2</t>
  </si>
  <si>
    <t>RI160000BP2</t>
  </si>
  <si>
    <t>RI162500BD2</t>
  </si>
  <si>
    <t>RI162500BP2</t>
  </si>
  <si>
    <t>RI165000BD2</t>
  </si>
  <si>
    <t>RI165000BP2</t>
  </si>
  <si>
    <t>RI167500BD2</t>
  </si>
  <si>
    <t>RI167500BP2</t>
  </si>
  <si>
    <t>RI170000BD2</t>
  </si>
  <si>
    <t>RI170000BP2</t>
  </si>
  <si>
    <t>RI172500BD2</t>
  </si>
  <si>
    <t>RI172500BP2</t>
  </si>
  <si>
    <t>RI175000BD2</t>
  </si>
  <si>
    <t>RI175000BP2</t>
  </si>
  <si>
    <t>RI177500BD2</t>
  </si>
  <si>
    <t>RI177500BP2</t>
  </si>
  <si>
    <t>RI180000BD2</t>
  </si>
  <si>
    <t>RI180000BP2</t>
  </si>
  <si>
    <t>RI182500BD2</t>
  </si>
  <si>
    <t>RI182500BP2</t>
  </si>
  <si>
    <t>RI185000BD2</t>
  </si>
  <si>
    <t>RI185000BP2</t>
  </si>
  <si>
    <t>RI187500BD2</t>
  </si>
  <si>
    <t>RI187500BP2</t>
  </si>
  <si>
    <t>T365</t>
  </si>
  <si>
    <t>T30</t>
  </si>
  <si>
    <t>T1</t>
  </si>
  <si>
    <t>T2</t>
  </si>
  <si>
    <t>T365/T30</t>
  </si>
  <si>
    <t>T2T2</t>
  </si>
  <si>
    <t>%</t>
  </si>
  <si>
    <t>Smile Targ %</t>
  </si>
  <si>
    <t>16.06.2022</t>
  </si>
  <si>
    <t>16.</t>
  </si>
  <si>
    <t>Si090000BD2</t>
  </si>
  <si>
    <t>Si090000BP2</t>
  </si>
  <si>
    <t>Si090500BD2</t>
  </si>
  <si>
    <t>Si090500BP2</t>
  </si>
  <si>
    <t>Si091000BD2</t>
  </si>
  <si>
    <t>Si091000BP2</t>
  </si>
  <si>
    <t>Si091500BD2</t>
  </si>
  <si>
    <t>Si091500BP2</t>
  </si>
  <si>
    <t>Si092000BD2</t>
  </si>
  <si>
    <t>Si092000BP2</t>
  </si>
  <si>
    <t>Si092500BD2</t>
  </si>
  <si>
    <t>Si092500BP2</t>
  </si>
  <si>
    <t>Si093000BD2</t>
  </si>
  <si>
    <t>Si093000BP2</t>
  </si>
  <si>
    <t>Si093500BD2</t>
  </si>
  <si>
    <t>Si093500BP2</t>
  </si>
  <si>
    <t>Si094000BD2</t>
  </si>
  <si>
    <t>Si094000BP2</t>
  </si>
  <si>
    <t>Si094500BD2</t>
  </si>
  <si>
    <t>Si094500BP2</t>
  </si>
  <si>
    <t>Si095000BD2</t>
  </si>
  <si>
    <t>Si095000BP2</t>
  </si>
  <si>
    <t>Vol</t>
  </si>
  <si>
    <t>Theory</t>
  </si>
  <si>
    <t>SR013500BC2</t>
  </si>
  <si>
    <t>SR013500BO2</t>
  </si>
  <si>
    <t>SR014000BC2</t>
  </si>
  <si>
    <t>SR014000BO2</t>
  </si>
  <si>
    <t>SR014500BC2</t>
  </si>
  <si>
    <t>SR014500BO2</t>
  </si>
  <si>
    <t>SR015000BC2</t>
  </si>
  <si>
    <t>SR015000BO2</t>
  </si>
  <si>
    <t>SR015500BC2</t>
  </si>
  <si>
    <t>SR015500BO2</t>
  </si>
  <si>
    <t>SR016000BC2</t>
  </si>
  <si>
    <t>SR016000BO2</t>
  </si>
  <si>
    <t>SR016500BC2</t>
  </si>
  <si>
    <t>SR016500BO2</t>
  </si>
  <si>
    <t>SR017000BC2</t>
  </si>
  <si>
    <t>SR017000BO2</t>
  </si>
  <si>
    <t>SR017500BC2</t>
  </si>
  <si>
    <t>SR017500BO2</t>
  </si>
  <si>
    <t>SR018000BC2</t>
  </si>
  <si>
    <t>SR018000BO2</t>
  </si>
  <si>
    <t>SR018500BC2</t>
  </si>
  <si>
    <t>SR018500BO2</t>
  </si>
  <si>
    <t>SR019000BC2</t>
  </si>
  <si>
    <t>SR019000BO2</t>
  </si>
  <si>
    <t>SR019500BC2</t>
  </si>
  <si>
    <t>SR019500BO2</t>
  </si>
  <si>
    <t>SR020000BC2</t>
  </si>
  <si>
    <t>SR020000BO2</t>
  </si>
  <si>
    <t>SR020500BC2</t>
  </si>
  <si>
    <t>SR020500BO2</t>
  </si>
  <si>
    <t>RI177500BF2</t>
  </si>
  <si>
    <t>RI177500BR2</t>
  </si>
  <si>
    <t>RI180000BF2</t>
  </si>
  <si>
    <t>RI180000BR2</t>
  </si>
  <si>
    <t>RI182500BF2</t>
  </si>
  <si>
    <t>RI182500BR2</t>
  </si>
  <si>
    <t>RI185000BF2</t>
  </si>
  <si>
    <t>RI185000BR2</t>
  </si>
  <si>
    <t>RI187500BF2</t>
  </si>
  <si>
    <t>RI187500BR2</t>
  </si>
  <si>
    <t>21.07.2022</t>
  </si>
  <si>
    <t>RI087500BG2</t>
  </si>
  <si>
    <t>RI087500BS2</t>
  </si>
  <si>
    <t>RI090000BG2</t>
  </si>
  <si>
    <t>RI090000BS2</t>
  </si>
  <si>
    <t>RI092500BG2</t>
  </si>
  <si>
    <t>RI092500BS2</t>
  </si>
  <si>
    <t>RI095000BG2</t>
  </si>
  <si>
    <t>RI095000BS2</t>
  </si>
  <si>
    <t>RI097500BG2</t>
  </si>
  <si>
    <t>RI097500BS2</t>
  </si>
  <si>
    <t>RI100000BG2</t>
  </si>
  <si>
    <t>RI100000BS2</t>
  </si>
  <si>
    <t>RI102500BG2</t>
  </si>
  <si>
    <t>RI102500BS2</t>
  </si>
  <si>
    <t>RI105000BG2</t>
  </si>
  <si>
    <t>RI105000BS2</t>
  </si>
  <si>
    <t>RI107500BG2</t>
  </si>
  <si>
    <t>RI107500BS2</t>
  </si>
  <si>
    <t>RI110000BG2</t>
  </si>
  <si>
    <t>RI110000BS2</t>
  </si>
  <si>
    <t>RI112500BG2</t>
  </si>
  <si>
    <t>RI112500BS2</t>
  </si>
  <si>
    <t>RI115000BG2</t>
  </si>
  <si>
    <t>RI115000BS2</t>
  </si>
  <si>
    <t>RI117500BG2</t>
  </si>
  <si>
    <t>RI117500BS2</t>
  </si>
  <si>
    <t>RI120000BG2</t>
  </si>
  <si>
    <t>RI120000BS2</t>
  </si>
  <si>
    <t>RI122500BG2</t>
  </si>
  <si>
    <t>RI122500BS2</t>
  </si>
  <si>
    <t>RI125000BG2</t>
  </si>
  <si>
    <t>RI125000BS2</t>
  </si>
  <si>
    <t>RI127500BG2</t>
  </si>
  <si>
    <t>RI127500BS2</t>
  </si>
  <si>
    <t>RI130000BG2</t>
  </si>
  <si>
    <t>RI130000BS2</t>
  </si>
  <si>
    <t>RI132500BG2</t>
  </si>
  <si>
    <t>RI132500BS2</t>
  </si>
  <si>
    <t>RI135000BG2</t>
  </si>
  <si>
    <t>RI135000BS2</t>
  </si>
  <si>
    <t>RI137500BG2</t>
  </si>
  <si>
    <t>RI137500BS2</t>
  </si>
  <si>
    <t>RI140000BG2</t>
  </si>
  <si>
    <t>RI140000BS2</t>
  </si>
  <si>
    <t>RI142500BG2</t>
  </si>
  <si>
    <t>RI142500BS2</t>
  </si>
  <si>
    <t>RI145000BG2</t>
  </si>
  <si>
    <t>RI145000BS2</t>
  </si>
  <si>
    <t>RI147500BG2</t>
  </si>
  <si>
    <t>RI147500BS2</t>
  </si>
  <si>
    <t>RI150000BG2</t>
  </si>
  <si>
    <t>RI150000BS2</t>
  </si>
  <si>
    <t>RI152500BG2</t>
  </si>
  <si>
    <t>RI152500BS2</t>
  </si>
  <si>
    <t>RI155000BG2</t>
  </si>
  <si>
    <t>RI155000BS2</t>
  </si>
  <si>
    <t>RI157500BG2</t>
  </si>
  <si>
    <t>RI157500BS2</t>
  </si>
  <si>
    <t>RI160000BG2</t>
  </si>
  <si>
    <t>RI160000BS2</t>
  </si>
  <si>
    <t>RI162500BG2</t>
  </si>
  <si>
    <t>RI162500BS2</t>
  </si>
  <si>
    <t>RI165000BG2</t>
  </si>
  <si>
    <t>RI165000BS2</t>
  </si>
  <si>
    <t>RI167500BG2</t>
  </si>
  <si>
    <t>RI167500BS2</t>
  </si>
  <si>
    <t>RI170000BG2</t>
  </si>
  <si>
    <t>RI170000BS2</t>
  </si>
  <si>
    <t>RI172500BG2</t>
  </si>
  <si>
    <t>RI172500BS2</t>
  </si>
  <si>
    <t>RI175000BG2</t>
  </si>
  <si>
    <t>RI175000BS2</t>
  </si>
  <si>
    <t>04.08.2022</t>
  </si>
  <si>
    <t>RI87500BH2A</t>
  </si>
  <si>
    <t>RI87500BT2A</t>
  </si>
  <si>
    <t>RI90000BH2A</t>
  </si>
  <si>
    <t>RI90000BT2A</t>
  </si>
  <si>
    <t>RI92500BH2A</t>
  </si>
  <si>
    <t>RI92500BT2A</t>
  </si>
  <si>
    <t>RI95000BH2A</t>
  </si>
  <si>
    <t>RI95000BT2A</t>
  </si>
  <si>
    <t>RI97500BH2A</t>
  </si>
  <si>
    <t>RI97500BT2A</t>
  </si>
  <si>
    <t>RI100000BH2A</t>
  </si>
  <si>
    <t>RI100000BT2A</t>
  </si>
  <si>
    <t>RI102500BH2A</t>
  </si>
  <si>
    <t>RI102500BT2A</t>
  </si>
  <si>
    <t>RI105000BH2A</t>
  </si>
  <si>
    <t>RI105000BT2A</t>
  </si>
  <si>
    <t>RI107500BH2A</t>
  </si>
  <si>
    <t>RI107500BT2A</t>
  </si>
  <si>
    <t>RI110000BH2A</t>
  </si>
  <si>
    <t>RI110000BT2A</t>
  </si>
  <si>
    <t>RI112500BH2A</t>
  </si>
  <si>
    <t>RI112500BT2A</t>
  </si>
  <si>
    <t>RI115000BH2A</t>
  </si>
  <si>
    <t>RI115000BT2A</t>
  </si>
  <si>
    <t>RI117500BH2A</t>
  </si>
  <si>
    <t>RI117500BT2A</t>
  </si>
  <si>
    <t>RI120000BH2A</t>
  </si>
  <si>
    <t>RI120000BT2A</t>
  </si>
  <si>
    <t>RI122500BH2A</t>
  </si>
  <si>
    <t>RI122500BT2A</t>
  </si>
  <si>
    <t>RI125000BH2A</t>
  </si>
  <si>
    <t>RI125000BT2A</t>
  </si>
  <si>
    <t>RI127500BH2A</t>
  </si>
  <si>
    <t>RI127500BT2A</t>
  </si>
  <si>
    <t>RI130000BH2A</t>
  </si>
  <si>
    <t>RI130000BT2A</t>
  </si>
  <si>
    <t>RI132500BH2A</t>
  </si>
  <si>
    <t>RI132500BT2A</t>
  </si>
  <si>
    <t>RI135000BH2A</t>
  </si>
  <si>
    <t>RI135000BT2A</t>
  </si>
  <si>
    <t>RI137500BH2A</t>
  </si>
  <si>
    <t>RI137500BT2A</t>
  </si>
  <si>
    <t>RI140000BH2A</t>
  </si>
  <si>
    <t>RI140000BT2A</t>
  </si>
  <si>
    <t>RI142500BH2A</t>
  </si>
  <si>
    <t>RI142500BT2A</t>
  </si>
  <si>
    <t>RI145000BH2A</t>
  </si>
  <si>
    <t>RI145000BT2A</t>
  </si>
  <si>
    <t>RI147500BH2A</t>
  </si>
  <si>
    <t>RI147500BT2A</t>
  </si>
  <si>
    <t>RI150000BH2A</t>
  </si>
  <si>
    <t>RI150000BT2A</t>
  </si>
  <si>
    <t>RI152500BH2A</t>
  </si>
  <si>
    <t>RI152500BT2A</t>
  </si>
  <si>
    <t>RI155000BH2A</t>
  </si>
  <si>
    <t>RI155000BT2A</t>
  </si>
  <si>
    <t>RI157500BH2A</t>
  </si>
  <si>
    <t>RI157500BT2A</t>
  </si>
  <si>
    <t>15.09.2022</t>
  </si>
  <si>
    <t>RI087500BI2</t>
  </si>
  <si>
    <t>RI087500BU2</t>
  </si>
  <si>
    <t>RI090000BI2</t>
  </si>
  <si>
    <t>RI090000BU2</t>
  </si>
  <si>
    <t>RI092500BI2</t>
  </si>
  <si>
    <t>RI092500BU2</t>
  </si>
  <si>
    <t>RI095000BI2</t>
  </si>
  <si>
    <t>RI095000BU2</t>
  </si>
  <si>
    <t>RI097500BI2</t>
  </si>
  <si>
    <t>RI097500BU2</t>
  </si>
  <si>
    <t>RI100000BI2</t>
  </si>
  <si>
    <t>RI100000BU2</t>
  </si>
  <si>
    <t>RI102500BI2</t>
  </si>
  <si>
    <t>RI102500BU2</t>
  </si>
  <si>
    <t>RI105000BI2</t>
  </si>
  <si>
    <t>RI105000BU2</t>
  </si>
  <si>
    <t>RI107500BI2</t>
  </si>
  <si>
    <t>RI107500BU2</t>
  </si>
  <si>
    <t>RI110000BI2</t>
  </si>
  <si>
    <t>RI110000BU2</t>
  </si>
  <si>
    <t>RI112500BI2</t>
  </si>
  <si>
    <t>RI112500BU2</t>
  </si>
  <si>
    <t>RI115000BI2</t>
  </si>
  <si>
    <t>RI115000BU2</t>
  </si>
  <si>
    <t>RI117500BI2</t>
  </si>
  <si>
    <t>RI117500BU2</t>
  </si>
  <si>
    <t>RI120000BI2</t>
  </si>
  <si>
    <t>RI120000BU2</t>
  </si>
  <si>
    <t>RI122500BI2</t>
  </si>
  <si>
    <t>RI122500BU2</t>
  </si>
  <si>
    <t>RI125000BI2</t>
  </si>
  <si>
    <t>RI125000BU2</t>
  </si>
  <si>
    <t>RI127500BI2</t>
  </si>
  <si>
    <t>RI127500BU2</t>
  </si>
  <si>
    <t>RI130000BI2</t>
  </si>
  <si>
    <t>RI130000BU2</t>
  </si>
  <si>
    <t>RI132500BI2</t>
  </si>
  <si>
    <t>RI132500BU2</t>
  </si>
  <si>
    <t>RI135000BI2</t>
  </si>
  <si>
    <t>RI135000BU2</t>
  </si>
  <si>
    <t>RI137500BI2</t>
  </si>
  <si>
    <t>RI137500BU2</t>
  </si>
  <si>
    <t>RI140000BI2</t>
  </si>
  <si>
    <t>RI140000BU2</t>
  </si>
  <si>
    <t>RI142500BI2</t>
  </si>
  <si>
    <t>RI142500BU2</t>
  </si>
  <si>
    <t>RI145000BI2</t>
  </si>
  <si>
    <t>RI145000BU2</t>
  </si>
  <si>
    <t>RI147500BI2</t>
  </si>
  <si>
    <t>RI147500BU2</t>
  </si>
  <si>
    <t>RI150000BI2</t>
  </si>
  <si>
    <t>RI150000BU2</t>
  </si>
  <si>
    <t>RI152500BI2</t>
  </si>
  <si>
    <t>RI152500BU2</t>
  </si>
  <si>
    <t>RI155000BI2</t>
  </si>
  <si>
    <t>RI155000BU2</t>
  </si>
  <si>
    <t>RI157500BI2</t>
  </si>
  <si>
    <t>RI157500BU2</t>
  </si>
  <si>
    <t>RI160000BI2</t>
  </si>
  <si>
    <t>RI160000BU2</t>
  </si>
  <si>
    <t>RI162500BI2</t>
  </si>
  <si>
    <t>RI162500BU2</t>
  </si>
  <si>
    <t>RI165000BI2</t>
  </si>
  <si>
    <t>RI165000BU2</t>
  </si>
  <si>
    <t>RI167500BI2</t>
  </si>
  <si>
    <t>RI167500BU2</t>
  </si>
  <si>
    <t>RI170000BI2</t>
  </si>
  <si>
    <t>RI170000BU2</t>
  </si>
  <si>
    <t>RI172500BI2</t>
  </si>
  <si>
    <t>RI172500BU2</t>
  </si>
  <si>
    <t>RI175000BI2</t>
  </si>
  <si>
    <t>RI175000BU2</t>
  </si>
  <si>
    <t>18.08.2022</t>
  </si>
  <si>
    <t>Si046500BH2</t>
  </si>
  <si>
    <t>Si046500BT2</t>
  </si>
  <si>
    <t>Si047000BH2</t>
  </si>
  <si>
    <t>Si047000BT2</t>
  </si>
  <si>
    <t>Si047500BH2</t>
  </si>
  <si>
    <t>Si047500BT2</t>
  </si>
  <si>
    <t>Si048000BH2</t>
  </si>
  <si>
    <t>Si048000BT2</t>
  </si>
  <si>
    <t>Si048500BH2</t>
  </si>
  <si>
    <t>Si048500BT2</t>
  </si>
  <si>
    <t>Si049000BH2</t>
  </si>
  <si>
    <t>Si049000BT2</t>
  </si>
  <si>
    <t>Si049500BH2</t>
  </si>
  <si>
    <t>Si049500BT2</t>
  </si>
  <si>
    <t>Si050000BH2</t>
  </si>
  <si>
    <t>Si050000BT2</t>
  </si>
  <si>
    <t>Si050500BH2</t>
  </si>
  <si>
    <t>Si050500BT2</t>
  </si>
  <si>
    <t>Si051000BH2</t>
  </si>
  <si>
    <t>Si051000BT2</t>
  </si>
  <si>
    <t>Si051500BH2</t>
  </si>
  <si>
    <t>Si051500BT2</t>
  </si>
  <si>
    <t>Si052000BH2</t>
  </si>
  <si>
    <t>Si052000BT2</t>
  </si>
  <si>
    <t>Si052500BH2</t>
  </si>
  <si>
    <t>Si052500BT2</t>
  </si>
  <si>
    <t>Si053000BH2</t>
  </si>
  <si>
    <t>Si053000BT2</t>
  </si>
  <si>
    <t>Si053500BH2</t>
  </si>
  <si>
    <t>Si053500BT2</t>
  </si>
  <si>
    <t>Si054000BH2</t>
  </si>
  <si>
    <t>Si054000BT2</t>
  </si>
  <si>
    <t>Si054500BH2</t>
  </si>
  <si>
    <t>Si054500BT2</t>
  </si>
  <si>
    <t>Si055000BH2</t>
  </si>
  <si>
    <t>Si055000BT2</t>
  </si>
  <si>
    <t>Si055500BH2</t>
  </si>
  <si>
    <t>Si055500BT2</t>
  </si>
  <si>
    <t>Si056000BH2</t>
  </si>
  <si>
    <t>Si056000BT2</t>
  </si>
  <si>
    <t>Si056500BH2</t>
  </si>
  <si>
    <t>Si056500BT2</t>
  </si>
  <si>
    <t>Si057000BH2</t>
  </si>
  <si>
    <t>Si057000BT2</t>
  </si>
  <si>
    <t>Si057500BH2</t>
  </si>
  <si>
    <t>Si057500BT2</t>
  </si>
  <si>
    <t>Si058000BH2</t>
  </si>
  <si>
    <t>Si058000BT2</t>
  </si>
  <si>
    <t>Si058500BH2</t>
  </si>
  <si>
    <t>Si058500BT2</t>
  </si>
  <si>
    <t>Si059000BH2</t>
  </si>
  <si>
    <t>Si059000BT2</t>
  </si>
  <si>
    <t>Si059500BH2</t>
  </si>
  <si>
    <t>Si059500BT2</t>
  </si>
  <si>
    <t>Si060000BH2</t>
  </si>
  <si>
    <t>Si060000BT2</t>
  </si>
  <si>
    <t>Si060500BH2</t>
  </si>
  <si>
    <t>Si060500BT2</t>
  </si>
  <si>
    <t>Si061000BH2</t>
  </si>
  <si>
    <t>Si061000BT2</t>
  </si>
  <si>
    <t>Si061500BH2</t>
  </si>
  <si>
    <t>Si061500BT2</t>
  </si>
  <si>
    <t>Si062000BH2</t>
  </si>
  <si>
    <t>Si062000BT2</t>
  </si>
  <si>
    <t>Si062500BH2</t>
  </si>
  <si>
    <t>Si062500BT2</t>
  </si>
  <si>
    <t>Si063000BH2</t>
  </si>
  <si>
    <t>Si063000BT2</t>
  </si>
  <si>
    <t>Si063500BH2</t>
  </si>
  <si>
    <t>Si063500BT2</t>
  </si>
  <si>
    <t>Si064000BH2</t>
  </si>
  <si>
    <t>Si064000BT2</t>
  </si>
  <si>
    <t>Si064500BH2</t>
  </si>
  <si>
    <t>Si064500BT2</t>
  </si>
  <si>
    <t>Si065000BH2</t>
  </si>
  <si>
    <t>Si065000BT2</t>
  </si>
  <si>
    <t>Si065500BH2</t>
  </si>
  <si>
    <t>Si065500BT2</t>
  </si>
  <si>
    <t>Si066000BH2</t>
  </si>
  <si>
    <t>Si066000BT2</t>
  </si>
  <si>
    <t>Si066500BH2</t>
  </si>
  <si>
    <t>Si066500BT2</t>
  </si>
  <si>
    <t>Si067000BH2</t>
  </si>
  <si>
    <t>Si067000BT2</t>
  </si>
  <si>
    <t>Si067500BH2</t>
  </si>
  <si>
    <t>Si067500BT2</t>
  </si>
  <si>
    <t>Si068000BH2</t>
  </si>
  <si>
    <t>Si068000BT2</t>
  </si>
  <si>
    <t>Si068500BH2</t>
  </si>
  <si>
    <t>Si068500BT2</t>
  </si>
  <si>
    <t>Si069000BH2</t>
  </si>
  <si>
    <t>Si069000BT2</t>
  </si>
  <si>
    <t>Si046500BI2</t>
  </si>
  <si>
    <t>Si046500BU2</t>
  </si>
  <si>
    <t>Si047000BI2</t>
  </si>
  <si>
    <t>Si047000BU2</t>
  </si>
  <si>
    <t>Si047500BI2</t>
  </si>
  <si>
    <t>Si047500BU2</t>
  </si>
  <si>
    <t>Si048000BI2</t>
  </si>
  <si>
    <t>Si048000BU2</t>
  </si>
  <si>
    <t>Si048500BI2</t>
  </si>
  <si>
    <t>Si048500BU2</t>
  </si>
  <si>
    <t>Si049000BI2</t>
  </si>
  <si>
    <t>Si049000BU2</t>
  </si>
  <si>
    <t>Si049500BI2</t>
  </si>
  <si>
    <t>Si049500BU2</t>
  </si>
  <si>
    <t>Si050000BI2</t>
  </si>
  <si>
    <t>Si050000BU2</t>
  </si>
  <si>
    <t>Si050500BI2</t>
  </si>
  <si>
    <t>Si050500BU2</t>
  </si>
  <si>
    <t>Si051000BI2</t>
  </si>
  <si>
    <t>Si051000BU2</t>
  </si>
  <si>
    <t>Si051500BI2</t>
  </si>
  <si>
    <t>Si051500BU2</t>
  </si>
  <si>
    <t>Si052000BI2</t>
  </si>
  <si>
    <t>Si052000BU2</t>
  </si>
  <si>
    <t>Si052500BI2</t>
  </si>
  <si>
    <t>Si052500BU2</t>
  </si>
  <si>
    <t>Si053000BI2</t>
  </si>
  <si>
    <t>Si053000BU2</t>
  </si>
  <si>
    <t>Si053500BI2</t>
  </si>
  <si>
    <t>Si053500BU2</t>
  </si>
  <si>
    <t>Si054000BI2</t>
  </si>
  <si>
    <t>Si054000BU2</t>
  </si>
  <si>
    <t>Si054500BI2</t>
  </si>
  <si>
    <t>Si054500BU2</t>
  </si>
  <si>
    <t>Si055000BI2</t>
  </si>
  <si>
    <t>Si055000BU2</t>
  </si>
  <si>
    <t>Si055500BI2</t>
  </si>
  <si>
    <t>Si055500BU2</t>
  </si>
  <si>
    <t>Si056000BI2</t>
  </si>
  <si>
    <t>Si056000BU2</t>
  </si>
  <si>
    <t>Si056500BI2</t>
  </si>
  <si>
    <t>Si056500BU2</t>
  </si>
  <si>
    <t>Si057000BI2</t>
  </si>
  <si>
    <t>Si057000BU2</t>
  </si>
  <si>
    <t>Si057500BI2</t>
  </si>
  <si>
    <t>Si057500BU2</t>
  </si>
  <si>
    <t>Si058000BI2</t>
  </si>
  <si>
    <t>Si058000BU2</t>
  </si>
  <si>
    <t>Si058500BI2</t>
  </si>
  <si>
    <t>Si058500BU2</t>
  </si>
  <si>
    <t>Si059000BI2</t>
  </si>
  <si>
    <t>Si059000BU2</t>
  </si>
  <si>
    <t>Si059500BI2</t>
  </si>
  <si>
    <t>Si059500BU2</t>
  </si>
  <si>
    <t>Si060000BI2</t>
  </si>
  <si>
    <t>Si060000BU2</t>
  </si>
  <si>
    <t>Si060500BI2</t>
  </si>
  <si>
    <t>Si060500BU2</t>
  </si>
  <si>
    <t>Si061000BI2</t>
  </si>
  <si>
    <t>Si061000BU2</t>
  </si>
  <si>
    <t>Si061500BI2</t>
  </si>
  <si>
    <t>Si061500BU2</t>
  </si>
  <si>
    <t>Si062000BI2</t>
  </si>
  <si>
    <t>Si062000BU2</t>
  </si>
  <si>
    <t>Si062500BI2</t>
  </si>
  <si>
    <t>Si062500BU2</t>
  </si>
  <si>
    <t>Si063000BI2</t>
  </si>
  <si>
    <t>Si063000BU2</t>
  </si>
  <si>
    <t>Si063500BI2</t>
  </si>
  <si>
    <t>Si063500BU2</t>
  </si>
  <si>
    <t>Si064000BI2</t>
  </si>
  <si>
    <t>Si064000BU2</t>
  </si>
  <si>
    <t>Si064500BI2</t>
  </si>
  <si>
    <t>Si064500BU2</t>
  </si>
  <si>
    <t>Si065000BI2</t>
  </si>
  <si>
    <t>Si065000BU2</t>
  </si>
  <si>
    <t>Si065500BI2</t>
  </si>
  <si>
    <t>Si065500BU2</t>
  </si>
  <si>
    <t>Si066000BI2</t>
  </si>
  <si>
    <t>Si066000BU2</t>
  </si>
  <si>
    <t>Si066500BI2</t>
  </si>
  <si>
    <t>Si066500BU2</t>
  </si>
  <si>
    <t>Si067000BI2</t>
  </si>
  <si>
    <t>Si067000BU2</t>
  </si>
  <si>
    <t>Si067500BI2</t>
  </si>
  <si>
    <t>Si067500BU2</t>
  </si>
  <si>
    <t>Si068000BI2</t>
  </si>
  <si>
    <t>Si068000BU2</t>
  </si>
  <si>
    <t>Si068500BI2</t>
  </si>
  <si>
    <t>Si068500BU2</t>
  </si>
  <si>
    <t>Si069000BI2</t>
  </si>
  <si>
    <t>Si069000BU2</t>
  </si>
  <si>
    <t>Si069500BI2</t>
  </si>
  <si>
    <t>Si069500BU2</t>
  </si>
  <si>
    <t>Si070000BI2</t>
  </si>
  <si>
    <t>Si070000BU2</t>
  </si>
  <si>
    <t>Si070500BI2</t>
  </si>
  <si>
    <t>Si070500BU2</t>
  </si>
  <si>
    <t>Si071000BI2</t>
  </si>
  <si>
    <t>Si071000BU2</t>
  </si>
  <si>
    <t>Si071500BI2</t>
  </si>
  <si>
    <t>Si071500BU2</t>
  </si>
  <si>
    <t>Si072000BI2</t>
  </si>
  <si>
    <t>Si072000BU2</t>
  </si>
  <si>
    <t>Si072500BI2</t>
  </si>
  <si>
    <t>Si072500BU2</t>
  </si>
  <si>
    <t>Si073000BI2</t>
  </si>
  <si>
    <t>Si073000BU2</t>
  </si>
  <si>
    <t>Si073500BI2</t>
  </si>
  <si>
    <t>Si073500BU2</t>
  </si>
  <si>
    <t>Si074000BI2</t>
  </si>
  <si>
    <t>Si074000BU2</t>
  </si>
  <si>
    <t>Si074500BI2</t>
  </si>
  <si>
    <t>Si074500BU2</t>
  </si>
  <si>
    <t>Si075000BI2</t>
  </si>
  <si>
    <t>Si075000BU2</t>
  </si>
  <si>
    <t>Si075500BI2</t>
  </si>
  <si>
    <t>Si075500BU2</t>
  </si>
  <si>
    <t>Si076000BI2</t>
  </si>
  <si>
    <t>Si076000BU2</t>
  </si>
  <si>
    <t>Si076500BI2</t>
  </si>
  <si>
    <t>Si076500BU2</t>
  </si>
  <si>
    <t>Si077000BI2</t>
  </si>
  <si>
    <t>Si077000BU2</t>
  </si>
  <si>
    <t>Si077500BI2</t>
  </si>
  <si>
    <t>Si077500BU2</t>
  </si>
  <si>
    <t>Si078000BI2</t>
  </si>
  <si>
    <t>Si078000BU2</t>
  </si>
  <si>
    <t>Si078500BI2</t>
  </si>
  <si>
    <t>Si078500BU2</t>
  </si>
  <si>
    <t>Si079000BI2</t>
  </si>
  <si>
    <t>Si079000BU2</t>
  </si>
  <si>
    <t>Si080000BI2</t>
  </si>
  <si>
    <t>Si080000BU2</t>
  </si>
  <si>
    <t>Si081500BI2</t>
  </si>
  <si>
    <t>Si081500BU2</t>
  </si>
  <si>
    <t>Si082000BI2</t>
  </si>
  <si>
    <t>Si082000BU2</t>
  </si>
  <si>
    <t>Si083000BI2</t>
  </si>
  <si>
    <t>Si083000BU2</t>
  </si>
  <si>
    <t>Si084000BI2</t>
  </si>
  <si>
    <t>Si084000BU2</t>
  </si>
  <si>
    <t>Si085000BI2</t>
  </si>
  <si>
    <t>Si085000BU2</t>
  </si>
  <si>
    <t>Si086000BI2</t>
  </si>
  <si>
    <t>Si086000BU2</t>
  </si>
  <si>
    <t>Si087000BI2</t>
  </si>
  <si>
    <t>Si087000BU2</t>
  </si>
  <si>
    <t>Si090000BI2</t>
  </si>
  <si>
    <t>Si090000BU2</t>
  </si>
  <si>
    <t>Si095000BI2</t>
  </si>
  <si>
    <t>Si095000BU2</t>
  </si>
  <si>
    <t>Si095500BI2</t>
  </si>
  <si>
    <t>Si095500BU2</t>
  </si>
  <si>
    <t>Si096000BI2</t>
  </si>
  <si>
    <t>Si096000BU2</t>
  </si>
  <si>
    <t>Si096500BI2</t>
  </si>
  <si>
    <t>Si096500BU2</t>
  </si>
  <si>
    <t>Si098000BI2</t>
  </si>
  <si>
    <t>Si098000BU2</t>
  </si>
  <si>
    <t>Si099000BI2</t>
  </si>
  <si>
    <t>Si099000BU2</t>
  </si>
  <si>
    <t>Si100000BI2</t>
  </si>
  <si>
    <t>Si100000BU2</t>
  </si>
  <si>
    <t>Si112000BI2</t>
  </si>
  <si>
    <t>Si112000BU2</t>
  </si>
  <si>
    <t>Si125000BI2</t>
  </si>
  <si>
    <t>Si125000BU2</t>
  </si>
  <si>
    <t>Si130000BI2</t>
  </si>
  <si>
    <t>Si130000BU2</t>
  </si>
  <si>
    <t>Si132000BI2</t>
  </si>
  <si>
    <t>Si132000BU2</t>
  </si>
  <si>
    <t>Si135000BI2</t>
  </si>
  <si>
    <t>Si135000BU2</t>
  </si>
  <si>
    <t>Si139000BI2</t>
  </si>
  <si>
    <t>Si139000BU2</t>
  </si>
  <si>
    <t>15.12.2022</t>
  </si>
  <si>
    <t>Si046500BL2</t>
  </si>
  <si>
    <t>Si046500BX2</t>
  </si>
  <si>
    <t>Si047000BL2</t>
  </si>
  <si>
    <t>Si047000BX2</t>
  </si>
  <si>
    <t>Si047500BL2</t>
  </si>
  <si>
    <t>Si047500BX2</t>
  </si>
  <si>
    <t>Si048000BL2</t>
  </si>
  <si>
    <t>Si048000BX2</t>
  </si>
  <si>
    <t>Si048500BL2</t>
  </si>
  <si>
    <t>Si048500BX2</t>
  </si>
  <si>
    <t>Si049000BL2</t>
  </si>
  <si>
    <t>Si049000BX2</t>
  </si>
  <si>
    <t>Si049500BL2</t>
  </si>
  <si>
    <t>Si049500BX2</t>
  </si>
  <si>
    <t>Si050000BL2</t>
  </si>
  <si>
    <t>Si050000BX2</t>
  </si>
  <si>
    <t>Si050500BL2</t>
  </si>
  <si>
    <t>Si050500BX2</t>
  </si>
  <si>
    <t>Si051000BL2</t>
  </si>
  <si>
    <t>Si051000BX2</t>
  </si>
  <si>
    <t>Si051500BL2</t>
  </si>
  <si>
    <t>Si051500BX2</t>
  </si>
  <si>
    <t>Si052000BL2</t>
  </si>
  <si>
    <t>Si052000BX2</t>
  </si>
  <si>
    <t>Si052500BL2</t>
  </si>
  <si>
    <t>Si052500BX2</t>
  </si>
  <si>
    <t>Si053000BL2</t>
  </si>
  <si>
    <t>Si053000BX2</t>
  </si>
  <si>
    <t>Si053500BL2</t>
  </si>
  <si>
    <t>Si053500BX2</t>
  </si>
  <si>
    <t>Si054000BL2</t>
  </si>
  <si>
    <t>Si054000BX2</t>
  </si>
  <si>
    <t>Si054500BL2</t>
  </si>
  <si>
    <t>Si054500BX2</t>
  </si>
  <si>
    <t>Si055000BL2</t>
  </si>
  <si>
    <t>Si055000BX2</t>
  </si>
  <si>
    <t>Si055500BL2</t>
  </si>
  <si>
    <t>Si055500BX2</t>
  </si>
  <si>
    <t>Si056000BL2</t>
  </si>
  <si>
    <t>Si056000BX2</t>
  </si>
  <si>
    <t>Si056500BL2</t>
  </si>
  <si>
    <t>Si056500BX2</t>
  </si>
  <si>
    <t>Si057000BL2</t>
  </si>
  <si>
    <t>Si057000BX2</t>
  </si>
  <si>
    <t>Si057500BL2</t>
  </si>
  <si>
    <t>Si057500BX2</t>
  </si>
  <si>
    <t>Si058000BL2</t>
  </si>
  <si>
    <t>Si058000BX2</t>
  </si>
  <si>
    <t>Si058500BL2</t>
  </si>
  <si>
    <t>Si058500BX2</t>
  </si>
  <si>
    <t>Si059000BL2</t>
  </si>
  <si>
    <t>Si059000BX2</t>
  </si>
  <si>
    <t>Si059500BL2</t>
  </si>
  <si>
    <t>Si059500BX2</t>
  </si>
  <si>
    <t>Si060000BL2</t>
  </si>
  <si>
    <t>Si060000BX2</t>
  </si>
  <si>
    <t>Si060500BL2</t>
  </si>
  <si>
    <t>Si060500BX2</t>
  </si>
  <si>
    <t>Si061000BL2</t>
  </si>
  <si>
    <t>Si061000BX2</t>
  </si>
  <si>
    <t>Si061500BL2</t>
  </si>
  <si>
    <t>Si061500BX2</t>
  </si>
  <si>
    <t>Si062000BL2</t>
  </si>
  <si>
    <t>Si062000BX2</t>
  </si>
  <si>
    <t>Si062500BL2</t>
  </si>
  <si>
    <t>Si062500BX2</t>
  </si>
  <si>
    <t>Si063000BL2</t>
  </si>
  <si>
    <t>Si063000BX2</t>
  </si>
  <si>
    <t>Si063500BL2</t>
  </si>
  <si>
    <t>Si063500BX2</t>
  </si>
  <si>
    <t>Si064000BL2</t>
  </si>
  <si>
    <t>Si064000BX2</t>
  </si>
  <si>
    <t>Si064500BL2</t>
  </si>
  <si>
    <t>Si064500BX2</t>
  </si>
  <si>
    <t>Si065000BL2</t>
  </si>
  <si>
    <t>Si065000BX2</t>
  </si>
  <si>
    <t>Si065500BL2</t>
  </si>
  <si>
    <t>Si065500BX2</t>
  </si>
  <si>
    <t>Si066000BL2</t>
  </si>
  <si>
    <t>Si066000BX2</t>
  </si>
  <si>
    <t>Si066500BL2</t>
  </si>
  <si>
    <t>Si066500BX2</t>
  </si>
  <si>
    <t>Si067000BL2</t>
  </si>
  <si>
    <t>Si067000BX2</t>
  </si>
  <si>
    <t>Si067500BL2</t>
  </si>
  <si>
    <t>Si067500BX2</t>
  </si>
  <si>
    <t>Si068000BL2</t>
  </si>
  <si>
    <t>Si068000BX2</t>
  </si>
  <si>
    <t>Si068500BL2</t>
  </si>
  <si>
    <t>Si068500BX2</t>
  </si>
  <si>
    <t>Si069000BL2</t>
  </si>
  <si>
    <t>Si069000BX2</t>
  </si>
  <si>
    <t>Si069500BL2</t>
  </si>
  <si>
    <t>Si069500BX2</t>
  </si>
  <si>
    <t>Si070000BL2</t>
  </si>
  <si>
    <t>Si070000BX2</t>
  </si>
  <si>
    <t>Si070500BL2</t>
  </si>
  <si>
    <t>Si070500BX2</t>
  </si>
  <si>
    <t>Si071000BL2</t>
  </si>
  <si>
    <t>Si071000BX2</t>
  </si>
  <si>
    <t>Si071500BL2</t>
  </si>
  <si>
    <t>Si071500BX2</t>
  </si>
  <si>
    <t>Si072000BL2</t>
  </si>
  <si>
    <t>Si072000BX2</t>
  </si>
  <si>
    <t>Si072500BL2</t>
  </si>
  <si>
    <t>Si072500BX2</t>
  </si>
  <si>
    <t>Si073000BL2</t>
  </si>
  <si>
    <t>Si073000BX2</t>
  </si>
  <si>
    <t>Si073500BL2</t>
  </si>
  <si>
    <t>Si073500BX2</t>
  </si>
  <si>
    <t>Si074000BL2</t>
  </si>
  <si>
    <t>Si074000BX2</t>
  </si>
  <si>
    <t>Si074500BL2</t>
  </si>
  <si>
    <t>Si074500BX2</t>
  </si>
  <si>
    <t>Si075000BL2</t>
  </si>
  <si>
    <t>Si075000BX2</t>
  </si>
  <si>
    <t>Si075500BL2</t>
  </si>
  <si>
    <t>Si075500BX2</t>
  </si>
  <si>
    <t>Si076000BL2</t>
  </si>
  <si>
    <t>Si076000BX2</t>
  </si>
  <si>
    <t>Si076500BL2</t>
  </si>
  <si>
    <t>Si076500BX2</t>
  </si>
  <si>
    <t>Si077000BL2</t>
  </si>
  <si>
    <t>Si077000BX2</t>
  </si>
  <si>
    <t>Si077500BL2</t>
  </si>
  <si>
    <t>Si077500BX2</t>
  </si>
  <si>
    <t>Si078000BL2</t>
  </si>
  <si>
    <t>Si078000BX2</t>
  </si>
  <si>
    <t>Si078500BL2</t>
  </si>
  <si>
    <t>Si078500BX2</t>
  </si>
  <si>
    <t>Si079000BL2</t>
  </si>
  <si>
    <t>Si079000BX2</t>
  </si>
  <si>
    <t>Si079500BL2</t>
  </si>
  <si>
    <t>Si079500BX2</t>
  </si>
  <si>
    <t>Si080000BL2</t>
  </si>
  <si>
    <t>Si080000BX2</t>
  </si>
  <si>
    <t>Si080500BL2</t>
  </si>
  <si>
    <t>Si080500BX2</t>
  </si>
  <si>
    <t>Si081000BL2</t>
  </si>
  <si>
    <t>Si081000BX2</t>
  </si>
  <si>
    <t>Si081500BL2</t>
  </si>
  <si>
    <t>Si081500BX2</t>
  </si>
  <si>
    <t>Si082000BL2</t>
  </si>
  <si>
    <t>Si082000BX2</t>
  </si>
  <si>
    <t>Si082500BL2</t>
  </si>
  <si>
    <t>Si082500BX2</t>
  </si>
  <si>
    <t>Si083000BL2</t>
  </si>
  <si>
    <t>Si083000BX2</t>
  </si>
  <si>
    <t>Si083500BL2</t>
  </si>
  <si>
    <t>Si083500BX2</t>
  </si>
  <si>
    <t>Si084000BL2</t>
  </si>
  <si>
    <t>Si084000BX2</t>
  </si>
  <si>
    <t>Si084500BL2</t>
  </si>
  <si>
    <t>Si084500BX2</t>
  </si>
  <si>
    <t>Si085000BL2</t>
  </si>
  <si>
    <t>Si085000BX2</t>
  </si>
  <si>
    <t>Si085500BL2</t>
  </si>
  <si>
    <t>Si085500BX2</t>
  </si>
  <si>
    <t>Si086000BL2</t>
  </si>
  <si>
    <t>Si086000BX2</t>
  </si>
  <si>
    <t>Si086500BL2</t>
  </si>
  <si>
    <t>Si086500BX2</t>
  </si>
  <si>
    <t>Si087000BL2</t>
  </si>
  <si>
    <t>Si087000BX2</t>
  </si>
  <si>
    <t>Si087500BL2</t>
  </si>
  <si>
    <t>Si087500BX2</t>
  </si>
  <si>
    <t>Si088000BL2</t>
  </si>
  <si>
    <t>Si088000BX2</t>
  </si>
  <si>
    <t>Si088500BL2</t>
  </si>
  <si>
    <t>Si088500BX2</t>
  </si>
  <si>
    <t>Si089000BL2</t>
  </si>
  <si>
    <t>Si089000BX2</t>
  </si>
  <si>
    <t>Si089500BL2</t>
  </si>
  <si>
    <t>Si089500BX2</t>
  </si>
  <si>
    <t>Si090000BL2</t>
  </si>
  <si>
    <t>Si090000BX2</t>
  </si>
  <si>
    <t>Si093000BL2</t>
  </si>
  <si>
    <t>Si093000BX2</t>
  </si>
  <si>
    <t>Si095000BL2</t>
  </si>
  <si>
    <t>Si095000BX2</t>
  </si>
  <si>
    <t>Si096000BL2</t>
  </si>
  <si>
    <t>Si096000BX2</t>
  </si>
  <si>
    <t>Si096500BL2</t>
  </si>
  <si>
    <t>Si096500BX2</t>
  </si>
  <si>
    <t>Si097000BL2</t>
  </si>
  <si>
    <t>Si097000BX2</t>
  </si>
  <si>
    <t>Si098000BL2</t>
  </si>
  <si>
    <t>Si098000BX2</t>
  </si>
  <si>
    <t>Si133000BL2</t>
  </si>
  <si>
    <t>Si133000BX2</t>
  </si>
  <si>
    <t>Si134000BL2</t>
  </si>
  <si>
    <t>Si134000BX2</t>
  </si>
  <si>
    <t>Si135000BL2</t>
  </si>
  <si>
    <t>Si135000BX2</t>
  </si>
  <si>
    <t>Si136000BL2</t>
  </si>
  <si>
    <t>Si136000BX2</t>
  </si>
  <si>
    <t>Si141000BL2</t>
  </si>
  <si>
    <t>Si141000BX2</t>
  </si>
  <si>
    <t>Si160500BL2</t>
  </si>
  <si>
    <t>Si160500BX2</t>
  </si>
  <si>
    <t>Delta Curr</t>
  </si>
  <si>
    <t>Gamma</t>
  </si>
  <si>
    <t>GF</t>
  </si>
  <si>
    <t>PriceNull</t>
  </si>
  <si>
    <t>Check</t>
  </si>
  <si>
    <t>Check2</t>
  </si>
  <si>
    <t>Check1</t>
  </si>
  <si>
    <t>DeltaInPoints</t>
  </si>
  <si>
    <t>пщтсрфк</t>
  </si>
  <si>
    <t>Sell1</t>
  </si>
  <si>
    <t>Sell2</t>
  </si>
  <si>
    <t>Buy1</t>
  </si>
  <si>
    <t>Buy2</t>
  </si>
  <si>
    <t>Current Price</t>
  </si>
  <si>
    <t>P/L</t>
  </si>
  <si>
    <t>Min Price</t>
  </si>
  <si>
    <t>Max Price</t>
  </si>
  <si>
    <t>min price</t>
  </si>
  <si>
    <t>max price</t>
  </si>
  <si>
    <t>Opt90</t>
  </si>
  <si>
    <t>Input Near</t>
  </si>
  <si>
    <t>SiU3</t>
  </si>
  <si>
    <t>SRU3</t>
  </si>
  <si>
    <t>3x</t>
  </si>
  <si>
    <t xml:space="preserve">ИнтерИгрушка 1665 - вертушка </t>
  </si>
  <si>
    <t>нет</t>
  </si>
  <si>
    <t>батарейки</t>
  </si>
  <si>
    <t>Желтый Полушар Орет</t>
  </si>
  <si>
    <t>мяч на веревке</t>
  </si>
  <si>
    <t>3 шерстяных шара</t>
  </si>
  <si>
    <t>мята 3 шт</t>
  </si>
  <si>
    <t>Очки 3 шт Лупы</t>
  </si>
  <si>
    <t>Очки 1 шт</t>
  </si>
  <si>
    <t>Очки 2 шт</t>
  </si>
  <si>
    <t>мята 1 шт</t>
  </si>
  <si>
    <t>3  = 2 синих + 1 желтый</t>
  </si>
  <si>
    <t>Sber</t>
  </si>
  <si>
    <t>Ali Orders</t>
  </si>
  <si>
    <t>Ali</t>
  </si>
  <si>
    <t>Набор отверток</t>
  </si>
  <si>
    <t>1 шт</t>
  </si>
  <si>
    <t>Oчки 2,5 3,0</t>
  </si>
  <si>
    <t>Зарядка на 6. Белая</t>
  </si>
  <si>
    <t>Channel</t>
  </si>
  <si>
    <t>Игрушка Шарик Подвесной</t>
  </si>
  <si>
    <t>Карандаш + Грифель + Стерка + Точилка</t>
  </si>
  <si>
    <t>Микро-Пинцеты</t>
  </si>
  <si>
    <t>Коробка</t>
  </si>
  <si>
    <t>Маникюр</t>
  </si>
  <si>
    <t>Шапка Астро</t>
  </si>
  <si>
    <t>Зарядка 4</t>
  </si>
  <si>
    <t>Зарядка 6</t>
  </si>
  <si>
    <t>Ножницы</t>
  </si>
  <si>
    <t>SLN</t>
  </si>
  <si>
    <t>OptionsModels1</t>
  </si>
  <si>
    <t>Project</t>
  </si>
  <si>
    <t>CaOptionModel01</t>
  </si>
  <si>
    <t>Files</t>
  </si>
  <si>
    <t>Program.cs</t>
  </si>
  <si>
    <t>GS.Options</t>
  </si>
  <si>
    <t>BlackScholesModelHelper</t>
  </si>
  <si>
    <t>DateTimerHelper.cs</t>
  </si>
  <si>
    <t>DoubleHelper.cs</t>
  </si>
  <si>
    <t>Enum.cs</t>
  </si>
  <si>
    <t>IOptionPricingModel.cs</t>
  </si>
  <si>
    <t>OptionData</t>
  </si>
  <si>
    <t>Numericals</t>
  </si>
  <si>
    <t>const.cs</t>
  </si>
  <si>
    <t>Numerical.cs</t>
  </si>
  <si>
    <t>SimpsonCookIntegrator.cs</t>
  </si>
  <si>
    <t>OptionModels</t>
  </si>
  <si>
    <t>TimeModel.SimpleTimeModel</t>
  </si>
  <si>
    <t>BlackModel.cs</t>
  </si>
  <si>
    <t>BlackModelThirdOrder.cs</t>
  </si>
  <si>
    <t>BlackScholesIntegration.cs</t>
  </si>
  <si>
    <t>BlackScolesModel.cs</t>
  </si>
  <si>
    <t>BlackScolesRaphson.cs</t>
  </si>
  <si>
    <t>BlackScholesThirdOrder.cs</t>
  </si>
  <si>
    <t>Diffs.cs</t>
  </si>
  <si>
    <t>TestOptionModel.cs</t>
  </si>
  <si>
    <t>TimeModel.cs</t>
  </si>
  <si>
    <t>OptionModelTest</t>
  </si>
  <si>
    <t>OptionsPricingModels</t>
  </si>
</sst>
</file>

<file path=xl/styles.xml><?xml version="1.0" encoding="utf-8"?>
<styleSheet xmlns="http://schemas.openxmlformats.org/spreadsheetml/2006/main">
  <numFmts count="7">
    <numFmt numFmtId="164" formatCode="dd/mm/yy;@"/>
    <numFmt numFmtId="165" formatCode="hh:mm:ss"/>
    <numFmt numFmtId="166" formatCode="0;[Red]0"/>
    <numFmt numFmtId="167" formatCode="0.00000"/>
    <numFmt numFmtId="168" formatCode="0.0000000000"/>
    <numFmt numFmtId="169" formatCode="0.000000"/>
    <numFmt numFmtId="170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3" xfId="0" applyBorder="1"/>
    <xf numFmtId="0" fontId="1" fillId="4" borderId="0" xfId="0" applyFont="1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2" borderId="10" xfId="0" applyFill="1" applyBorder="1"/>
    <xf numFmtId="0" fontId="0" fillId="5" borderId="10" xfId="0" applyFill="1" applyBorder="1"/>
    <xf numFmtId="0" fontId="0" fillId="0" borderId="12" xfId="0" applyBorder="1"/>
    <xf numFmtId="0" fontId="0" fillId="5" borderId="12" xfId="0" applyFill="1" applyBorder="1"/>
    <xf numFmtId="0" fontId="0" fillId="0" borderId="15" xfId="0" applyBorder="1"/>
    <xf numFmtId="0" fontId="0" fillId="0" borderId="18" xfId="0" applyBorder="1"/>
    <xf numFmtId="0" fontId="0" fillId="2" borderId="17" xfId="0" applyFill="1" applyBorder="1"/>
    <xf numFmtId="0" fontId="0" fillId="3" borderId="17" xfId="0" applyFill="1" applyBorder="1"/>
    <xf numFmtId="0" fontId="0" fillId="2" borderId="3" xfId="0" applyFill="1" applyBorder="1"/>
    <xf numFmtId="0" fontId="0" fillId="0" borderId="20" xfId="0" applyBorder="1"/>
    <xf numFmtId="0" fontId="0" fillId="2" borderId="21" xfId="0" applyFill="1" applyBorder="1"/>
    <xf numFmtId="0" fontId="0" fillId="3" borderId="21" xfId="0" applyFill="1" applyBorder="1"/>
    <xf numFmtId="0" fontId="0" fillId="2" borderId="22" xfId="0" applyFill="1" applyBorder="1"/>
    <xf numFmtId="0" fontId="0" fillId="0" borderId="23" xfId="0" applyBorder="1"/>
    <xf numFmtId="0" fontId="0" fillId="0" borderId="19" xfId="0" applyBorder="1"/>
    <xf numFmtId="0" fontId="0" fillId="0" borderId="10" xfId="0" applyBorder="1"/>
    <xf numFmtId="14" fontId="0" fillId="0" borderId="24" xfId="0" applyNumberFormat="1" applyBorder="1"/>
    <xf numFmtId="14" fontId="0" fillId="0" borderId="25" xfId="0" applyNumberFormat="1" applyBorder="1"/>
    <xf numFmtId="14" fontId="0" fillId="5" borderId="25" xfId="0" applyNumberFormat="1" applyFill="1" applyBorder="1"/>
    <xf numFmtId="14" fontId="0" fillId="0" borderId="26" xfId="0" applyNumberFormat="1" applyBorder="1"/>
    <xf numFmtId="2" fontId="0" fillId="0" borderId="22" xfId="0" applyNumberFormat="1" applyBorder="1"/>
    <xf numFmtId="0" fontId="0" fillId="0" borderId="27" xfId="0" applyBorder="1"/>
    <xf numFmtId="0" fontId="0" fillId="2" borderId="20" xfId="0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9" xfId="0" applyFill="1" applyBorder="1"/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3" borderId="20" xfId="0" applyFill="1" applyBorder="1"/>
    <xf numFmtId="0" fontId="0" fillId="3" borderId="22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8" xfId="0" applyFill="1" applyBorder="1"/>
    <xf numFmtId="0" fontId="0" fillId="2" borderId="30" xfId="0" applyFill="1" applyBorder="1"/>
    <xf numFmtId="0" fontId="0" fillId="2" borderId="31" xfId="0" applyFill="1" applyBorder="1"/>
    <xf numFmtId="0" fontId="0" fillId="5" borderId="31" xfId="0" applyFill="1" applyBorder="1"/>
    <xf numFmtId="0" fontId="0" fillId="2" borderId="32" xfId="0" applyFill="1" applyBorder="1"/>
    <xf numFmtId="0" fontId="0" fillId="3" borderId="23" xfId="0" applyFill="1" applyBorder="1"/>
    <xf numFmtId="0" fontId="0" fillId="3" borderId="19" xfId="0" applyFill="1" applyBorder="1"/>
    <xf numFmtId="0" fontId="0" fillId="3" borderId="10" xfId="0" applyFill="1" applyBorder="1"/>
    <xf numFmtId="0" fontId="0" fillId="3" borderId="27" xfId="0" applyFill="1" applyBorder="1"/>
    <xf numFmtId="2" fontId="0" fillId="0" borderId="18" xfId="0" applyNumberFormat="1" applyBorder="1"/>
    <xf numFmtId="2" fontId="0" fillId="0" borderId="12" xfId="0" applyNumberFormat="1" applyBorder="1"/>
    <xf numFmtId="2" fontId="0" fillId="5" borderId="12" xfId="0" applyNumberFormat="1" applyFill="1" applyBorder="1"/>
    <xf numFmtId="2" fontId="0" fillId="0" borderId="15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3" fontId="0" fillId="5" borderId="25" xfId="0" applyNumberFormat="1" applyFill="1" applyBorder="1"/>
    <xf numFmtId="3" fontId="0" fillId="0" borderId="26" xfId="0" applyNumberFormat="1" applyBorder="1"/>
    <xf numFmtId="2" fontId="0" fillId="2" borderId="10" xfId="0" applyNumberFormat="1" applyFill="1" applyBorder="1"/>
    <xf numFmtId="2" fontId="0" fillId="5" borderId="10" xfId="0" applyNumberFormat="1" applyFill="1" applyBorder="1"/>
    <xf numFmtId="2" fontId="0" fillId="2" borderId="27" xfId="0" applyNumberFormat="1" applyFill="1" applyBorder="1"/>
    <xf numFmtId="0" fontId="0" fillId="0" borderId="22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2" fontId="0" fillId="2" borderId="16" xfId="0" applyNumberFormat="1" applyFill="1" applyBorder="1"/>
    <xf numFmtId="2" fontId="0" fillId="2" borderId="11" xfId="0" applyNumberFormat="1" applyFill="1" applyBorder="1"/>
    <xf numFmtId="2" fontId="0" fillId="5" borderId="11" xfId="0" applyNumberFormat="1" applyFill="1" applyBorder="1"/>
    <xf numFmtId="2" fontId="0" fillId="2" borderId="13" xfId="0" applyNumberFormat="1" applyFill="1" applyBorder="1"/>
    <xf numFmtId="2" fontId="0" fillId="3" borderId="18" xfId="0" applyNumberFormat="1" applyFill="1" applyBorder="1"/>
    <xf numFmtId="2" fontId="0" fillId="3" borderId="12" xfId="0" applyNumberFormat="1" applyFill="1" applyBorder="1"/>
    <xf numFmtId="2" fontId="0" fillId="3" borderId="15" xfId="0" applyNumberFormat="1" applyFill="1" applyBorder="1"/>
    <xf numFmtId="2" fontId="0" fillId="0" borderId="24" xfId="0" applyNumberFormat="1" applyBorder="1"/>
    <xf numFmtId="2" fontId="0" fillId="0" borderId="25" xfId="0" applyNumberFormat="1" applyBorder="1"/>
    <xf numFmtId="2" fontId="0" fillId="5" borderId="25" xfId="0" applyNumberFormat="1" applyFill="1" applyBorder="1"/>
    <xf numFmtId="2" fontId="0" fillId="0" borderId="26" xfId="0" applyNumberFormat="1" applyBorder="1"/>
    <xf numFmtId="0" fontId="0" fillId="0" borderId="33" xfId="0" applyBorder="1"/>
    <xf numFmtId="0" fontId="0" fillId="0" borderId="34" xfId="0" applyBorder="1"/>
    <xf numFmtId="2" fontId="0" fillId="0" borderId="35" xfId="0" applyNumberFormat="1" applyBorder="1"/>
    <xf numFmtId="0" fontId="0" fillId="2" borderId="33" xfId="0" applyFill="1" applyBorder="1"/>
    <xf numFmtId="0" fontId="0" fillId="2" borderId="25" xfId="0" applyFill="1" applyBorder="1"/>
    <xf numFmtId="0" fontId="0" fillId="5" borderId="25" xfId="0" applyFill="1" applyBorder="1"/>
    <xf numFmtId="0" fontId="0" fillId="2" borderId="26" xfId="0" applyFill="1" applyBorder="1"/>
    <xf numFmtId="0" fontId="0" fillId="2" borderId="34" xfId="0" applyFill="1" applyBorder="1"/>
    <xf numFmtId="0" fontId="0" fillId="2" borderId="36" xfId="0" applyFill="1" applyBorder="1"/>
    <xf numFmtId="0" fontId="0" fillId="2" borderId="35" xfId="0" applyFill="1" applyBorder="1"/>
    <xf numFmtId="0" fontId="0" fillId="5" borderId="33" xfId="0" applyFill="1" applyBorder="1"/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3" borderId="34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38" xfId="0" applyFill="1" applyBorder="1"/>
    <xf numFmtId="0" fontId="0" fillId="5" borderId="38" xfId="0" applyFill="1" applyBorder="1"/>
    <xf numFmtId="0" fontId="0" fillId="3" borderId="39" xfId="0" applyFill="1" applyBorder="1"/>
    <xf numFmtId="0" fontId="0" fillId="0" borderId="35" xfId="0" applyBorder="1"/>
    <xf numFmtId="3" fontId="0" fillId="0" borderId="32" xfId="0" applyNumberFormat="1" applyBorder="1"/>
    <xf numFmtId="0" fontId="0" fillId="0" borderId="40" xfId="0" applyBorder="1"/>
    <xf numFmtId="2" fontId="0" fillId="0" borderId="41" xfId="0" applyNumberFormat="1" applyBorder="1"/>
    <xf numFmtId="0" fontId="0" fillId="0" borderId="42" xfId="0" applyBorder="1"/>
    <xf numFmtId="3" fontId="0" fillId="0" borderId="31" xfId="0" applyNumberFormat="1" applyBorder="1"/>
    <xf numFmtId="3" fontId="0" fillId="5" borderId="31" xfId="0" applyNumberFormat="1" applyFill="1" applyBorder="1"/>
    <xf numFmtId="0" fontId="0" fillId="2" borderId="43" xfId="0" applyFill="1" applyBorder="1"/>
    <xf numFmtId="0" fontId="0" fillId="0" borderId="38" xfId="0" applyBorder="1"/>
    <xf numFmtId="0" fontId="0" fillId="2" borderId="38" xfId="0" applyFill="1" applyBorder="1"/>
    <xf numFmtId="0" fontId="0" fillId="2" borderId="39" xfId="0" applyFill="1" applyBorder="1"/>
    <xf numFmtId="0" fontId="0" fillId="5" borderId="44" xfId="0" applyFill="1" applyBorder="1" applyAlignment="1">
      <alignment horizontal="center"/>
    </xf>
    <xf numFmtId="0" fontId="0" fillId="5" borderId="26" xfId="0" applyFill="1" applyBorder="1"/>
    <xf numFmtId="0" fontId="0" fillId="5" borderId="27" xfId="0" applyFill="1" applyBorder="1"/>
    <xf numFmtId="0" fontId="0" fillId="5" borderId="39" xfId="0" applyFill="1" applyBorder="1"/>
    <xf numFmtId="2" fontId="0" fillId="5" borderId="15" xfId="0" applyNumberFormat="1" applyFill="1" applyBorder="1"/>
    <xf numFmtId="2" fontId="0" fillId="5" borderId="27" xfId="0" applyNumberFormat="1" applyFill="1" applyBorder="1"/>
    <xf numFmtId="2" fontId="0" fillId="5" borderId="13" xfId="0" applyNumberFormat="1" applyFill="1" applyBorder="1"/>
    <xf numFmtId="0" fontId="0" fillId="5" borderId="43" xfId="0" applyFill="1" applyBorder="1"/>
    <xf numFmtId="0" fontId="0" fillId="5" borderId="37" xfId="0" applyFill="1" applyBorder="1"/>
    <xf numFmtId="0" fontId="0" fillId="5" borderId="46" xfId="0" applyFill="1" applyBorder="1"/>
    <xf numFmtId="0" fontId="0" fillId="0" borderId="0" xfId="0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45" xfId="0" applyFill="1" applyBorder="1"/>
    <xf numFmtId="2" fontId="0" fillId="0" borderId="31" xfId="0" applyNumberFormat="1" applyBorder="1"/>
    <xf numFmtId="2" fontId="0" fillId="5" borderId="31" xfId="0" applyNumberFormat="1" applyFill="1" applyBorder="1"/>
    <xf numFmtId="2" fontId="0" fillId="5" borderId="32" xfId="0" applyNumberFormat="1" applyFill="1" applyBorder="1"/>
    <xf numFmtId="2" fontId="0" fillId="0" borderId="32" xfId="0" applyNumberFormat="1" applyBorder="1"/>
    <xf numFmtId="0" fontId="0" fillId="9" borderId="5" xfId="0" applyFill="1" applyBorder="1"/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0" borderId="0" xfId="0" applyFont="1"/>
    <xf numFmtId="2" fontId="1" fillId="10" borderId="35" xfId="0" applyNumberFormat="1" applyFont="1" applyFill="1" applyBorder="1"/>
    <xf numFmtId="2" fontId="1" fillId="10" borderId="12" xfId="0" applyNumberFormat="1" applyFont="1" applyFill="1" applyBorder="1"/>
    <xf numFmtId="2" fontId="1" fillId="10" borderId="53" xfId="0" applyNumberFormat="1" applyFont="1" applyFill="1" applyBorder="1"/>
    <xf numFmtId="2" fontId="1" fillId="10" borderId="18" xfId="0" applyNumberFormat="1" applyFont="1" applyFill="1" applyBorder="1"/>
    <xf numFmtId="0" fontId="1" fillId="5" borderId="44" xfId="0" applyFont="1" applyFill="1" applyBorder="1" applyAlignment="1">
      <alignment horizontal="center"/>
    </xf>
    <xf numFmtId="0" fontId="0" fillId="0" borderId="0" xfId="0" applyFill="1" applyBorder="1"/>
    <xf numFmtId="0" fontId="0" fillId="7" borderId="25" xfId="0" applyFill="1" applyBorder="1"/>
    <xf numFmtId="0" fontId="0" fillId="7" borderId="26" xfId="0" applyFill="1" applyBorder="1"/>
    <xf numFmtId="0" fontId="0" fillId="2" borderId="27" xfId="0" applyFill="1" applyBorder="1"/>
    <xf numFmtId="0" fontId="0" fillId="7" borderId="44" xfId="0" applyFill="1" applyBorder="1"/>
    <xf numFmtId="0" fontId="0" fillId="7" borderId="33" xfId="0" applyFill="1" applyBorder="1"/>
    <xf numFmtId="0" fontId="0" fillId="9" borderId="54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33" xfId="0" applyFill="1" applyBorder="1"/>
    <xf numFmtId="0" fontId="0" fillId="8" borderId="44" xfId="0" applyFill="1" applyBorder="1"/>
    <xf numFmtId="0" fontId="0" fillId="9" borderId="51" xfId="0" applyFill="1" applyBorder="1"/>
    <xf numFmtId="0" fontId="0" fillId="9" borderId="49" xfId="0" applyFill="1" applyBorder="1"/>
    <xf numFmtId="2" fontId="0" fillId="9" borderId="50" xfId="0" applyNumberFormat="1" applyFill="1" applyBorder="1"/>
    <xf numFmtId="0" fontId="0" fillId="5" borderId="15" xfId="0" applyFill="1" applyBorder="1"/>
    <xf numFmtId="0" fontId="0" fillId="9" borderId="55" xfId="0" applyFill="1" applyBorder="1"/>
    <xf numFmtId="0" fontId="0" fillId="5" borderId="47" xfId="0" applyFill="1" applyBorder="1"/>
    <xf numFmtId="0" fontId="0" fillId="0" borderId="39" xfId="0" applyBorder="1"/>
    <xf numFmtId="0" fontId="0" fillId="0" borderId="37" xfId="0" applyBorder="1"/>
    <xf numFmtId="2" fontId="1" fillId="10" borderId="41" xfId="0" applyNumberFormat="1" applyFont="1" applyFill="1" applyBorder="1"/>
    <xf numFmtId="2" fontId="1" fillId="10" borderId="56" xfId="0" applyNumberFormat="1" applyFont="1" applyFill="1" applyBorder="1"/>
    <xf numFmtId="164" fontId="0" fillId="0" borderId="0" xfId="0" applyNumberFormat="1"/>
    <xf numFmtId="166" fontId="0" fillId="0" borderId="0" xfId="0" applyNumberFormat="1"/>
    <xf numFmtId="0" fontId="0" fillId="9" borderId="5" xfId="0" applyFill="1" applyBorder="1" applyAlignment="1">
      <alignment horizontal="center"/>
    </xf>
    <xf numFmtId="0" fontId="0" fillId="9" borderId="57" xfId="0" applyFill="1" applyBorder="1"/>
    <xf numFmtId="0" fontId="0" fillId="9" borderId="1" xfId="0" applyFill="1" applyBorder="1"/>
    <xf numFmtId="0" fontId="0" fillId="9" borderId="50" xfId="0" applyFill="1" applyBorder="1"/>
    <xf numFmtId="0" fontId="0" fillId="2" borderId="37" xfId="0" applyFill="1" applyBorder="1"/>
    <xf numFmtId="0" fontId="0" fillId="3" borderId="43" xfId="0" applyFill="1" applyBorder="1"/>
    <xf numFmtId="2" fontId="0" fillId="2" borderId="43" xfId="0" applyNumberFormat="1" applyFill="1" applyBorder="1"/>
    <xf numFmtId="2" fontId="0" fillId="2" borderId="34" xfId="0" applyNumberFormat="1" applyFill="1" applyBorder="1"/>
    <xf numFmtId="2" fontId="0" fillId="3" borderId="35" xfId="0" applyNumberFormat="1" applyFill="1" applyBorder="1"/>
    <xf numFmtId="2" fontId="0" fillId="0" borderId="42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58" xfId="0" applyBorder="1"/>
    <xf numFmtId="2" fontId="0" fillId="2" borderId="45" xfId="0" applyNumberFormat="1" applyFill="1" applyBorder="1"/>
    <xf numFmtId="2" fontId="0" fillId="2" borderId="40" xfId="0" applyNumberFormat="1" applyFill="1" applyBorder="1"/>
    <xf numFmtId="2" fontId="0" fillId="3" borderId="41" xfId="0" applyNumberFormat="1" applyFill="1" applyBorder="1"/>
    <xf numFmtId="2" fontId="0" fillId="0" borderId="52" xfId="0" applyNumberFormat="1" applyBorder="1"/>
    <xf numFmtId="0" fontId="0" fillId="5" borderId="44" xfId="0" applyFill="1" applyBorder="1"/>
    <xf numFmtId="0" fontId="0" fillId="0" borderId="59" xfId="0" applyBorder="1"/>
    <xf numFmtId="0" fontId="0" fillId="0" borderId="59" xfId="0" applyFill="1" applyBorder="1"/>
    <xf numFmtId="2" fontId="0" fillId="2" borderId="23" xfId="0" applyNumberFormat="1" applyFill="1" applyBorder="1"/>
    <xf numFmtId="2" fontId="0" fillId="2" borderId="20" xfId="0" applyNumberFormat="1" applyFill="1" applyBorder="1"/>
    <xf numFmtId="2" fontId="0" fillId="3" borderId="22" xfId="0" applyNumberFormat="1" applyFill="1" applyBorder="1"/>
    <xf numFmtId="2" fontId="0" fillId="0" borderId="8" xfId="0" applyNumberFormat="1" applyBorder="1"/>
    <xf numFmtId="0" fontId="0" fillId="5" borderId="3" xfId="0" applyFill="1" applyBorder="1"/>
    <xf numFmtId="0" fontId="0" fillId="0" borderId="14" xfId="0" applyBorder="1"/>
    <xf numFmtId="2" fontId="0" fillId="0" borderId="14" xfId="0" applyNumberFormat="1" applyBorder="1"/>
    <xf numFmtId="2" fontId="0" fillId="2" borderId="14" xfId="0" applyNumberFormat="1" applyFill="1" applyBorder="1"/>
    <xf numFmtId="2" fontId="0" fillId="3" borderId="14" xfId="0" applyNumberFormat="1" applyFill="1" applyBorder="1"/>
    <xf numFmtId="0" fontId="0" fillId="5" borderId="42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43" xfId="0" applyBorder="1"/>
    <xf numFmtId="0" fontId="0" fillId="5" borderId="19" xfId="0" applyFill="1" applyBorder="1"/>
    <xf numFmtId="14" fontId="0" fillId="0" borderId="33" xfId="0" applyNumberFormat="1" applyBorder="1"/>
    <xf numFmtId="14" fontId="0" fillId="5" borderId="26" xfId="0" applyNumberFormat="1" applyFill="1" applyBorder="1"/>
    <xf numFmtId="0" fontId="0" fillId="5" borderId="5" xfId="0" applyFill="1" applyBorder="1"/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1" fillId="0" borderId="6" xfId="0" applyFont="1" applyFill="1" applyBorder="1"/>
    <xf numFmtId="0" fontId="0" fillId="0" borderId="5" xfId="0" applyBorder="1"/>
    <xf numFmtId="0" fontId="0" fillId="0" borderId="26" xfId="0" applyBorder="1"/>
    <xf numFmtId="0" fontId="1" fillId="6" borderId="6" xfId="0" applyFont="1" applyFill="1" applyBorder="1"/>
    <xf numFmtId="14" fontId="0" fillId="0" borderId="48" xfId="0" applyNumberFormat="1" applyBorder="1"/>
    <xf numFmtId="14" fontId="0" fillId="0" borderId="29" xfId="0" applyNumberFormat="1" applyBorder="1"/>
    <xf numFmtId="14" fontId="0" fillId="5" borderId="29" xfId="0" applyNumberFormat="1" applyFill="1" applyBorder="1"/>
    <xf numFmtId="14" fontId="0" fillId="5" borderId="60" xfId="0" applyNumberFormat="1" applyFill="1" applyBorder="1"/>
    <xf numFmtId="14" fontId="0" fillId="0" borderId="60" xfId="0" applyNumberFormat="1" applyBorder="1"/>
    <xf numFmtId="14" fontId="0" fillId="0" borderId="9" xfId="0" applyNumberFormat="1" applyBorder="1"/>
    <xf numFmtId="14" fontId="0" fillId="0" borderId="61" xfId="0" applyNumberFormat="1" applyBorder="1"/>
    <xf numFmtId="0" fontId="0" fillId="0" borderId="45" xfId="0" applyBorder="1"/>
    <xf numFmtId="3" fontId="0" fillId="0" borderId="33" xfId="0" applyNumberFormat="1" applyBorder="1"/>
    <xf numFmtId="3" fontId="0" fillId="5" borderId="26" xfId="0" applyNumberFormat="1" applyFill="1" applyBorder="1"/>
    <xf numFmtId="3" fontId="0" fillId="0" borderId="3" xfId="0" applyNumberFormat="1" applyBorder="1"/>
    <xf numFmtId="3" fontId="0" fillId="0" borderId="4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9" borderId="5" xfId="0" applyNumberFormat="1" applyFill="1" applyBorder="1"/>
    <xf numFmtId="164" fontId="0" fillId="0" borderId="33" xfId="0" applyNumberFormat="1" applyBorder="1"/>
    <xf numFmtId="164" fontId="0" fillId="0" borderId="25" xfId="0" applyNumberFormat="1" applyBorder="1"/>
    <xf numFmtId="164" fontId="0" fillId="5" borderId="25" xfId="0" applyNumberFormat="1" applyFill="1" applyBorder="1"/>
    <xf numFmtId="164" fontId="0" fillId="5" borderId="26" xfId="0" applyNumberFormat="1" applyFill="1" applyBorder="1"/>
    <xf numFmtId="164" fontId="0" fillId="5" borderId="5" xfId="0" applyNumberFormat="1" applyFill="1" applyBorder="1"/>
    <xf numFmtId="164" fontId="0" fillId="0" borderId="6" xfId="0" applyNumberFormat="1" applyBorder="1"/>
    <xf numFmtId="164" fontId="0" fillId="5" borderId="6" xfId="0" applyNumberFormat="1" applyFill="1" applyBorder="1"/>
    <xf numFmtId="164" fontId="0" fillId="0" borderId="7" xfId="0" applyNumberFormat="1" applyBorder="1"/>
    <xf numFmtId="164" fontId="1" fillId="0" borderId="6" xfId="0" applyNumberFormat="1" applyFont="1" applyFill="1" applyBorder="1"/>
    <xf numFmtId="164" fontId="0" fillId="0" borderId="5" xfId="0" applyNumberFormat="1" applyBorder="1"/>
    <xf numFmtId="164" fontId="0" fillId="0" borderId="26" xfId="0" applyNumberFormat="1" applyBorder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62" xfId="0" applyBorder="1"/>
    <xf numFmtId="0" fontId="0" fillId="0" borderId="63" xfId="0" applyBorder="1"/>
    <xf numFmtId="0" fontId="0" fillId="11" borderId="59" xfId="0" applyFill="1" applyBorder="1"/>
    <xf numFmtId="2" fontId="0" fillId="11" borderId="20" xfId="0" applyNumberFormat="1" applyFill="1" applyBorder="1"/>
    <xf numFmtId="2" fontId="0" fillId="11" borderId="22" xfId="0" applyNumberFormat="1" applyFill="1" applyBorder="1"/>
    <xf numFmtId="0" fontId="0" fillId="11" borderId="0" xfId="0" applyFill="1"/>
    <xf numFmtId="0" fontId="0" fillId="11" borderId="7" xfId="0" applyFill="1" applyBorder="1" applyAlignment="1">
      <alignment horizontal="center"/>
    </xf>
    <xf numFmtId="0" fontId="0" fillId="11" borderId="58" xfId="0" applyFill="1" applyBorder="1"/>
    <xf numFmtId="2" fontId="0" fillId="11" borderId="13" xfId="0" applyNumberFormat="1" applyFill="1" applyBorder="1"/>
    <xf numFmtId="2" fontId="0" fillId="11" borderId="15" xfId="0" applyNumberFormat="1" applyFill="1" applyBorder="1"/>
    <xf numFmtId="0" fontId="0" fillId="2" borderId="0" xfId="0" applyFill="1"/>
    <xf numFmtId="0" fontId="0" fillId="11" borderId="32" xfId="0" applyFill="1" applyBorder="1" applyAlignment="1">
      <alignment horizontal="center"/>
    </xf>
    <xf numFmtId="0" fontId="0" fillId="11" borderId="7" xfId="0" applyFill="1" applyBorder="1"/>
    <xf numFmtId="14" fontId="0" fillId="11" borderId="60" xfId="0" applyNumberFormat="1" applyFill="1" applyBorder="1"/>
    <xf numFmtId="3" fontId="0" fillId="11" borderId="26" xfId="0" applyNumberFormat="1" applyFill="1" applyBorder="1"/>
    <xf numFmtId="0" fontId="0" fillId="11" borderId="27" xfId="0" applyFill="1" applyBorder="1"/>
    <xf numFmtId="2" fontId="0" fillId="11" borderId="27" xfId="0" applyNumberFormat="1" applyFill="1" applyBorder="1"/>
    <xf numFmtId="2" fontId="0" fillId="11" borderId="32" xfId="0" applyNumberFormat="1" applyFill="1" applyBorder="1"/>
    <xf numFmtId="0" fontId="0" fillId="11" borderId="26" xfId="0" applyFill="1" applyBorder="1"/>
    <xf numFmtId="0" fontId="0" fillId="11" borderId="42" xfId="0" applyFill="1" applyBorder="1" applyAlignment="1">
      <alignment horizontal="center"/>
    </xf>
    <xf numFmtId="0" fontId="0" fillId="11" borderId="5" xfId="0" applyFill="1" applyBorder="1"/>
    <xf numFmtId="0" fontId="0" fillId="11" borderId="5" xfId="0" applyFill="1" applyBorder="1" applyAlignment="1">
      <alignment horizontal="center"/>
    </xf>
    <xf numFmtId="14" fontId="0" fillId="11" borderId="9" xfId="0" applyNumberFormat="1" applyFill="1" applyBorder="1"/>
    <xf numFmtId="3" fontId="0" fillId="11" borderId="3" xfId="0" applyNumberFormat="1" applyFill="1" applyBorder="1"/>
    <xf numFmtId="0" fontId="0" fillId="11" borderId="23" xfId="0" applyFill="1" applyBorder="1"/>
    <xf numFmtId="2" fontId="0" fillId="11" borderId="23" xfId="0" applyNumberFormat="1" applyFill="1" applyBorder="1"/>
    <xf numFmtId="2" fontId="0" fillId="11" borderId="8" xfId="0" applyNumberFormat="1" applyFill="1" applyBorder="1"/>
    <xf numFmtId="0" fontId="0" fillId="11" borderId="3" xfId="0" applyFill="1" applyBorder="1"/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1" borderId="0" xfId="0" applyFill="1" applyBorder="1"/>
    <xf numFmtId="0" fontId="0" fillId="11" borderId="6" xfId="0" applyFill="1" applyBorder="1" applyAlignment="1">
      <alignment horizontal="center"/>
    </xf>
    <xf numFmtId="2" fontId="0" fillId="0" borderId="37" xfId="0" applyNumberFormat="1" applyBorder="1"/>
    <xf numFmtId="2" fontId="0" fillId="0" borderId="38" xfId="0" applyNumberFormat="1" applyBorder="1"/>
    <xf numFmtId="2" fontId="0" fillId="5" borderId="38" xfId="0" applyNumberFormat="1" applyFill="1" applyBorder="1"/>
    <xf numFmtId="2" fontId="0" fillId="5" borderId="39" xfId="0" applyNumberFormat="1" applyFill="1" applyBorder="1"/>
    <xf numFmtId="2" fontId="0" fillId="5" borderId="47" xfId="0" applyNumberFormat="1" applyFill="1" applyBorder="1"/>
    <xf numFmtId="2" fontId="0" fillId="0" borderId="39" xfId="0" applyNumberFormat="1" applyBorder="1"/>
    <xf numFmtId="2" fontId="0" fillId="0" borderId="0" xfId="0" applyNumberFormat="1" applyBorder="1"/>
    <xf numFmtId="2" fontId="0" fillId="0" borderId="58" xfId="0" applyNumberFormat="1" applyBorder="1"/>
    <xf numFmtId="2" fontId="0" fillId="0" borderId="59" xfId="0" applyNumberFormat="1" applyBorder="1"/>
    <xf numFmtId="2" fontId="0" fillId="0" borderId="0" xfId="0" applyNumberFormat="1"/>
    <xf numFmtId="2" fontId="0" fillId="11" borderId="58" xfId="0" applyNumberFormat="1" applyFill="1" applyBorder="1"/>
    <xf numFmtId="2" fontId="0" fillId="11" borderId="59" xfId="0" applyNumberFormat="1" applyFill="1" applyBorder="1"/>
    <xf numFmtId="2" fontId="0" fillId="11" borderId="0" xfId="0" applyNumberFormat="1" applyFill="1" applyBorder="1"/>
    <xf numFmtId="167" fontId="0" fillId="0" borderId="0" xfId="0" applyNumberFormat="1"/>
    <xf numFmtId="1" fontId="0" fillId="9" borderId="51" xfId="0" applyNumberFormat="1" applyFill="1" applyBorder="1"/>
    <xf numFmtId="1" fontId="0" fillId="2" borderId="43" xfId="0" applyNumberFormat="1" applyFill="1" applyBorder="1"/>
    <xf numFmtId="1" fontId="0" fillId="2" borderId="10" xfId="0" applyNumberFormat="1" applyFill="1" applyBorder="1"/>
    <xf numFmtId="1" fontId="0" fillId="5" borderId="10" xfId="0" applyNumberFormat="1" applyFill="1" applyBorder="1"/>
    <xf numFmtId="1" fontId="0" fillId="5" borderId="27" xfId="0" applyNumberFormat="1" applyFill="1" applyBorder="1"/>
    <xf numFmtId="1" fontId="0" fillId="5" borderId="43" xfId="0" applyNumberFormat="1" applyFill="1" applyBorder="1"/>
    <xf numFmtId="1" fontId="0" fillId="2" borderId="27" xfId="0" applyNumberFormat="1" applyFill="1" applyBorder="1"/>
    <xf numFmtId="1" fontId="0" fillId="0" borderId="0" xfId="0" applyNumberFormat="1" applyBorder="1"/>
    <xf numFmtId="1" fontId="0" fillId="11" borderId="58" xfId="0" applyNumberFormat="1" applyFill="1" applyBorder="1"/>
    <xf numFmtId="1" fontId="0" fillId="11" borderId="59" xfId="0" applyNumberFormat="1" applyFill="1" applyBorder="1"/>
    <xf numFmtId="1" fontId="0" fillId="11" borderId="0" xfId="0" applyNumberFormat="1" applyFill="1" applyBorder="1"/>
    <xf numFmtId="1" fontId="0" fillId="0" borderId="27" xfId="0" applyNumberFormat="1" applyBorder="1"/>
    <xf numFmtId="1" fontId="0" fillId="0" borderId="0" xfId="0" applyNumberFormat="1"/>
    <xf numFmtId="1" fontId="0" fillId="9" borderId="55" xfId="0" applyNumberFormat="1" applyFill="1" applyBorder="1"/>
    <xf numFmtId="1" fontId="0" fillId="2" borderId="35" xfId="0" applyNumberFormat="1" applyFill="1" applyBorder="1"/>
    <xf numFmtId="1" fontId="0" fillId="2" borderId="12" xfId="0" applyNumberFormat="1" applyFill="1" applyBorder="1"/>
    <xf numFmtId="1" fontId="0" fillId="5" borderId="12" xfId="0" applyNumberFormat="1" applyFill="1" applyBorder="1"/>
    <xf numFmtId="1" fontId="0" fillId="5" borderId="15" xfId="0" applyNumberFormat="1" applyFill="1" applyBorder="1"/>
    <xf numFmtId="1" fontId="0" fillId="5" borderId="37" xfId="0" applyNumberFormat="1" applyFill="1" applyBorder="1"/>
    <xf numFmtId="1" fontId="0" fillId="2" borderId="38" xfId="0" applyNumberFormat="1" applyFill="1" applyBorder="1"/>
    <xf numFmtId="1" fontId="0" fillId="5" borderId="38" xfId="0" applyNumberFormat="1" applyFill="1" applyBorder="1"/>
    <xf numFmtId="1" fontId="0" fillId="2" borderId="39" xfId="0" applyNumberFormat="1" applyFill="1" applyBorder="1"/>
    <xf numFmtId="1" fontId="0" fillId="0" borderId="14" xfId="0" applyNumberFormat="1" applyBorder="1"/>
    <xf numFmtId="0" fontId="0" fillId="6" borderId="0" xfId="0" applyFill="1"/>
    <xf numFmtId="0" fontId="0" fillId="6" borderId="5" xfId="0" applyFill="1" applyBorder="1" applyAlignment="1">
      <alignment horizontal="center"/>
    </xf>
    <xf numFmtId="0" fontId="0" fillId="0" borderId="0" xfId="0" applyFill="1"/>
    <xf numFmtId="0" fontId="0" fillId="0" borderId="25" xfId="0" applyFill="1" applyBorder="1"/>
    <xf numFmtId="0" fontId="0" fillId="0" borderId="26" xfId="0" applyFill="1" applyBorder="1"/>
    <xf numFmtId="0" fontId="0" fillId="0" borderId="58" xfId="0" applyFill="1" applyBorder="1"/>
    <xf numFmtId="0" fontId="0" fillId="0" borderId="14" xfId="0" applyFill="1" applyBorder="1"/>
    <xf numFmtId="0" fontId="0" fillId="12" borderId="0" xfId="0" applyFill="1"/>
    <xf numFmtId="0" fontId="0" fillId="12" borderId="0" xfId="0" applyFill="1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4" xfId="0" applyFill="1" applyBorder="1"/>
    <xf numFmtId="0" fontId="0" fillId="0" borderId="1" xfId="0" applyBorder="1"/>
    <xf numFmtId="0" fontId="0" fillId="0" borderId="33" xfId="0" applyFill="1" applyBorder="1" applyAlignment="1">
      <alignment horizontal="center"/>
    </xf>
    <xf numFmtId="167" fontId="0" fillId="0" borderId="59" xfId="0" applyNumberFormat="1" applyBorder="1"/>
    <xf numFmtId="0" fontId="0" fillId="0" borderId="57" xfId="0" applyBorder="1"/>
    <xf numFmtId="0" fontId="0" fillId="0" borderId="64" xfId="0" applyBorder="1"/>
    <xf numFmtId="167" fontId="0" fillId="0" borderId="0" xfId="0" applyNumberFormat="1" applyBorder="1"/>
    <xf numFmtId="0" fontId="0" fillId="6" borderId="64" xfId="0" applyFill="1" applyBorder="1"/>
    <xf numFmtId="0" fontId="0" fillId="6" borderId="0" xfId="0" applyFill="1" applyBorder="1"/>
    <xf numFmtId="167" fontId="0" fillId="6" borderId="0" xfId="0" applyNumberFormat="1" applyFill="1" applyBorder="1"/>
    <xf numFmtId="0" fontId="0" fillId="6" borderId="62" xfId="0" applyFill="1" applyBorder="1"/>
    <xf numFmtId="0" fontId="0" fillId="0" borderId="4" xfId="0" applyBorder="1"/>
    <xf numFmtId="167" fontId="0" fillId="0" borderId="58" xfId="0" applyNumberFormat="1" applyBorder="1"/>
    <xf numFmtId="168" fontId="0" fillId="0" borderId="0" xfId="0" applyNumberFormat="1"/>
    <xf numFmtId="0" fontId="0" fillId="12" borderId="64" xfId="0" applyFill="1" applyBorder="1"/>
    <xf numFmtId="168" fontId="0" fillId="12" borderId="0" xfId="0" applyNumberFormat="1" applyFill="1"/>
    <xf numFmtId="169" fontId="0" fillId="0" borderId="0" xfId="0" applyNumberFormat="1"/>
    <xf numFmtId="0" fontId="0" fillId="6" borderId="31" xfId="0" applyFill="1" applyBorder="1" applyAlignment="1">
      <alignment horizontal="center"/>
    </xf>
    <xf numFmtId="0" fontId="0" fillId="6" borderId="6" xfId="0" applyFill="1" applyBorder="1"/>
    <xf numFmtId="0" fontId="0" fillId="6" borderId="10" xfId="0" applyFill="1" applyBorder="1"/>
    <xf numFmtId="2" fontId="0" fillId="6" borderId="38" xfId="0" applyNumberFormat="1" applyFill="1" applyBorder="1"/>
    <xf numFmtId="0" fontId="0" fillId="6" borderId="25" xfId="0" applyFill="1" applyBorder="1"/>
    <xf numFmtId="0" fontId="0" fillId="6" borderId="38" xfId="0" applyFill="1" applyBorder="1"/>
    <xf numFmtId="0" fontId="0" fillId="6" borderId="25" xfId="0" applyFill="1" applyBorder="1" applyAlignment="1">
      <alignment horizontal="center"/>
    </xf>
    <xf numFmtId="14" fontId="0" fillId="6" borderId="29" xfId="0" applyNumberFormat="1" applyFill="1" applyBorder="1"/>
    <xf numFmtId="3" fontId="0" fillId="6" borderId="25" xfId="0" applyNumberFormat="1" applyFill="1" applyBorder="1"/>
    <xf numFmtId="0" fontId="0" fillId="6" borderId="45" xfId="0" applyFill="1" applyBorder="1"/>
    <xf numFmtId="2" fontId="0" fillId="6" borderId="41" xfId="0" applyNumberFormat="1" applyFill="1" applyBorder="1"/>
    <xf numFmtId="2" fontId="0" fillId="6" borderId="10" xfId="0" applyNumberFormat="1" applyFill="1" applyBorder="1"/>
    <xf numFmtId="2" fontId="0" fillId="6" borderId="12" xfId="0" applyNumberFormat="1" applyFill="1" applyBorder="1"/>
    <xf numFmtId="2" fontId="0" fillId="6" borderId="11" xfId="0" applyNumberFormat="1" applyFill="1" applyBorder="1"/>
    <xf numFmtId="2" fontId="0" fillId="6" borderId="31" xfId="0" applyNumberFormat="1" applyFill="1" applyBorder="1"/>
    <xf numFmtId="167" fontId="0" fillId="12" borderId="0" xfId="0" applyNumberFormat="1" applyFill="1"/>
    <xf numFmtId="0" fontId="2" fillId="0" borderId="0" xfId="1" applyAlignment="1" applyProtection="1"/>
    <xf numFmtId="170" fontId="0" fillId="0" borderId="0" xfId="0" applyNumberFormat="1"/>
    <xf numFmtId="2" fontId="0" fillId="6" borderId="0" xfId="0" applyNumberFormat="1" applyFill="1" applyBorder="1"/>
    <xf numFmtId="164" fontId="0" fillId="6" borderId="0" xfId="0" applyNumberFormat="1" applyFill="1" applyBorder="1"/>
    <xf numFmtId="165" fontId="0" fillId="6" borderId="0" xfId="0" applyNumberFormat="1" applyFill="1" applyBorder="1"/>
    <xf numFmtId="0" fontId="0" fillId="6" borderId="6" xfId="0" applyFill="1" applyBorder="1" applyAlignment="1">
      <alignment horizontal="center"/>
    </xf>
    <xf numFmtId="14" fontId="0" fillId="6" borderId="60" xfId="0" applyNumberFormat="1" applyFill="1" applyBorder="1"/>
    <xf numFmtId="3" fontId="0" fillId="6" borderId="26" xfId="0" applyNumberFormat="1" applyFill="1" applyBorder="1"/>
    <xf numFmtId="0" fontId="0" fillId="6" borderId="27" xfId="0" applyFill="1" applyBorder="1"/>
    <xf numFmtId="2" fontId="0" fillId="6" borderId="15" xfId="0" applyNumberFormat="1" applyFill="1" applyBorder="1"/>
    <xf numFmtId="2" fontId="0" fillId="6" borderId="27" xfId="0" applyNumberFormat="1" applyFill="1" applyBorder="1"/>
    <xf numFmtId="2" fontId="0" fillId="6" borderId="13" xfId="0" applyNumberFormat="1" applyFill="1" applyBorder="1"/>
    <xf numFmtId="2" fontId="0" fillId="6" borderId="32" xfId="0" applyNumberFormat="1" applyFill="1" applyBorder="1"/>
    <xf numFmtId="0" fontId="0" fillId="6" borderId="26" xfId="0" applyFill="1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9" borderId="5" xfId="0" applyNumberFormat="1" applyFill="1" applyBorder="1" applyAlignment="1">
      <alignment horizontal="center"/>
    </xf>
    <xf numFmtId="1" fontId="0" fillId="5" borderId="33" xfId="0" applyNumberFormat="1" applyFill="1" applyBorder="1" applyAlignment="1">
      <alignment horizontal="center"/>
    </xf>
    <xf numFmtId="1" fontId="0" fillId="5" borderId="25" xfId="0" applyNumberFormat="1" applyFill="1" applyBorder="1" applyAlignment="1">
      <alignment horizontal="center"/>
    </xf>
    <xf numFmtId="1" fontId="0" fillId="5" borderId="44" xfId="0" applyNumberFormat="1" applyFill="1" applyBorder="1" applyAlignment="1">
      <alignment horizontal="center"/>
    </xf>
    <xf numFmtId="1" fontId="0" fillId="5" borderId="26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42" xfId="0" applyFill="1" applyBorder="1"/>
    <xf numFmtId="0" fontId="0" fillId="5" borderId="32" xfId="0" applyFill="1" applyBorder="1"/>
    <xf numFmtId="0" fontId="0" fillId="5" borderId="8" xfId="0" applyFill="1" applyBorder="1"/>
    <xf numFmtId="0" fontId="0" fillId="0" borderId="56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56" xfId="0" applyNumberFormat="1" applyFill="1" applyBorder="1" applyAlignment="1">
      <alignment horizontal="center"/>
    </xf>
    <xf numFmtId="1" fontId="0" fillId="4" borderId="0" xfId="0" applyNumberFormat="1" applyFill="1"/>
    <xf numFmtId="1" fontId="0" fillId="6" borderId="0" xfId="0" applyNumberFormat="1" applyFill="1"/>
    <xf numFmtId="1" fontId="0" fillId="13" borderId="0" xfId="0" applyNumberFormat="1" applyFill="1"/>
    <xf numFmtId="1" fontId="0" fillId="14" borderId="0" xfId="0" applyNumberFormat="1" applyFill="1"/>
    <xf numFmtId="1" fontId="0" fillId="7" borderId="3" xfId="0" applyNumberFormat="1" applyFill="1" applyBorder="1" applyAlignment="1">
      <alignment horizontal="center"/>
    </xf>
    <xf numFmtId="0" fontId="0" fillId="6" borderId="3" xfId="0" applyFill="1" applyBorder="1"/>
    <xf numFmtId="0" fontId="0" fillId="4" borderId="5" xfId="0" applyFill="1" applyBorder="1"/>
    <xf numFmtId="0" fontId="0" fillId="8" borderId="3" xfId="0" applyFill="1" applyBorder="1"/>
    <xf numFmtId="1" fontId="0" fillId="15" borderId="5" xfId="0" applyNumberFormat="1" applyFill="1" applyBorder="1" applyAlignment="1">
      <alignment horizontal="center"/>
    </xf>
    <xf numFmtId="0" fontId="0" fillId="15" borderId="3" xfId="0" applyFill="1" applyBorder="1"/>
    <xf numFmtId="1" fontId="0" fillId="16" borderId="9" xfId="0" applyNumberFormat="1" applyFill="1" applyBorder="1"/>
    <xf numFmtId="1" fontId="0" fillId="16" borderId="3" xfId="0" applyNumberFormat="1" applyFill="1" applyBorder="1"/>
    <xf numFmtId="1" fontId="0" fillId="12" borderId="3" xfId="0" applyNumberFormat="1" applyFill="1" applyBorder="1"/>
    <xf numFmtId="0" fontId="0" fillId="4" borderId="3" xfId="0" applyFill="1" applyBorder="1"/>
    <xf numFmtId="22" fontId="0" fillId="0" borderId="0" xfId="0" applyNumberFormat="1"/>
    <xf numFmtId="0" fontId="0" fillId="17" borderId="0" xfId="0" applyFill="1"/>
    <xf numFmtId="0" fontId="0" fillId="5" borderId="0" xfId="0" applyFill="1"/>
    <xf numFmtId="2" fontId="0" fillId="17" borderId="0" xfId="0" applyNumberFormat="1" applyFill="1"/>
    <xf numFmtId="2" fontId="0" fillId="5" borderId="0" xfId="0" applyNumberFormat="1" applyFill="1"/>
    <xf numFmtId="2" fontId="0" fillId="5" borderId="1" xfId="0" applyNumberFormat="1" applyFill="1" applyBorder="1"/>
    <xf numFmtId="2" fontId="0" fillId="5" borderId="4" xfId="0" applyNumberFormat="1" applyFill="1" applyBorder="1"/>
    <xf numFmtId="0" fontId="0" fillId="5" borderId="7" xfId="0" applyFill="1" applyBorder="1"/>
    <xf numFmtId="1" fontId="0" fillId="11" borderId="0" xfId="0" applyNumberFormat="1" applyFill="1"/>
    <xf numFmtId="1" fontId="0" fillId="5" borderId="0" xfId="0" applyNumberFormat="1" applyFill="1"/>
    <xf numFmtId="0" fontId="0" fillId="18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6939240478757581"/>
          <c:y val="4.7393403001409026E-2"/>
        </c:manualLayout>
      </c:layout>
      <c:txPr>
        <a:bodyPr/>
        <a:lstStyle/>
        <a:p>
          <a:pPr>
            <a:defRPr sz="1000" baseline="0"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9.5382480175052742E-2"/>
          <c:y val="4.6770961017735584E-2"/>
          <c:w val="0.89047719781292123"/>
          <c:h val="0.81529591059184592"/>
        </c:manualLayout>
      </c:layout>
      <c:lineChart>
        <c:grouping val="standard"/>
        <c:ser>
          <c:idx val="0"/>
          <c:order val="0"/>
          <c:tx>
            <c:strRef>
              <c:f>'SR01'!$B$23:$G$23</c:f>
              <c:strCache>
                <c:ptCount val="1"/>
                <c:pt idx="0">
                  <c:v>16.03.2022 25756 02.03.00 SR024000BC2 26.09.02 00:00:00</c:v>
                </c:pt>
              </c:strCache>
            </c:strRef>
          </c:tx>
          <c:cat>
            <c:numRef>
              <c:f>'SR01'!$A$2:$A$21</c:f>
              <c:numCache>
                <c:formatCode>General</c:formatCode>
                <c:ptCount val="20"/>
                <c:pt idx="0">
                  <c:v>13500</c:v>
                </c:pt>
                <c:pt idx="1">
                  <c:v>14000</c:v>
                </c:pt>
                <c:pt idx="2">
                  <c:v>14500</c:v>
                </c:pt>
                <c:pt idx="3">
                  <c:v>15000</c:v>
                </c:pt>
                <c:pt idx="4">
                  <c:v>15500</c:v>
                </c:pt>
                <c:pt idx="5">
                  <c:v>16000</c:v>
                </c:pt>
                <c:pt idx="6">
                  <c:v>16500</c:v>
                </c:pt>
                <c:pt idx="7">
                  <c:v>17000</c:v>
                </c:pt>
                <c:pt idx="8">
                  <c:v>17500</c:v>
                </c:pt>
                <c:pt idx="9">
                  <c:v>18000</c:v>
                </c:pt>
                <c:pt idx="10">
                  <c:v>18500</c:v>
                </c:pt>
                <c:pt idx="11">
                  <c:v>19000</c:v>
                </c:pt>
                <c:pt idx="12">
                  <c:v>19500</c:v>
                </c:pt>
                <c:pt idx="13">
                  <c:v>20000</c:v>
                </c:pt>
                <c:pt idx="14">
                  <c:v>20500</c:v>
                </c:pt>
                <c:pt idx="15">
                  <c:v>21000</c:v>
                </c:pt>
                <c:pt idx="16">
                  <c:v>21500</c:v>
                </c:pt>
                <c:pt idx="17">
                  <c:v>22000</c:v>
                </c:pt>
                <c:pt idx="18">
                  <c:v>22500</c:v>
                </c:pt>
                <c:pt idx="19">
                  <c:v>23000</c:v>
                </c:pt>
              </c:numCache>
            </c:numRef>
          </c:cat>
          <c:val>
            <c:numRef>
              <c:f>'SR01'!$D$2:$D$21</c:f>
              <c:numCache>
                <c:formatCode>General</c:formatCode>
                <c:ptCount val="20"/>
                <c:pt idx="0">
                  <c:v>106.967</c:v>
                </c:pt>
                <c:pt idx="1">
                  <c:v>105.233</c:v>
                </c:pt>
                <c:pt idx="2">
                  <c:v>103.337</c:v>
                </c:pt>
                <c:pt idx="3">
                  <c:v>101.295</c:v>
                </c:pt>
                <c:pt idx="4">
                  <c:v>99.126000000000005</c:v>
                </c:pt>
                <c:pt idx="5">
                  <c:v>96.850999999999999</c:v>
                </c:pt>
                <c:pt idx="6">
                  <c:v>94.494</c:v>
                </c:pt>
                <c:pt idx="7">
                  <c:v>92.078999999999994</c:v>
                </c:pt>
                <c:pt idx="8">
                  <c:v>89.631</c:v>
                </c:pt>
                <c:pt idx="9">
                  <c:v>87.173000000000002</c:v>
                </c:pt>
                <c:pt idx="10">
                  <c:v>84.727999999999994</c:v>
                </c:pt>
                <c:pt idx="11">
                  <c:v>82.316999999999993</c:v>
                </c:pt>
                <c:pt idx="12">
                  <c:v>79.959000000000003</c:v>
                </c:pt>
                <c:pt idx="13">
                  <c:v>77.668999999999997</c:v>
                </c:pt>
                <c:pt idx="14">
                  <c:v>75.459999999999994</c:v>
                </c:pt>
                <c:pt idx="15">
                  <c:v>73.343000000000004</c:v>
                </c:pt>
                <c:pt idx="16">
                  <c:v>71.322000000000003</c:v>
                </c:pt>
                <c:pt idx="17">
                  <c:v>69.402000000000001</c:v>
                </c:pt>
                <c:pt idx="18">
                  <c:v>67.581000000000003</c:v>
                </c:pt>
                <c:pt idx="19">
                  <c:v>65.856999999999999</c:v>
                </c:pt>
              </c:numCache>
            </c:numRef>
          </c:val>
        </c:ser>
        <c:marker val="1"/>
        <c:axId val="102168064"/>
        <c:axId val="102169600"/>
      </c:lineChart>
      <c:catAx>
        <c:axId val="10216806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900" baseline="0"/>
            </a:pPr>
            <a:endParaRPr lang="ru-RU"/>
          </a:p>
        </c:txPr>
        <c:crossAx val="102169600"/>
        <c:crosses val="autoZero"/>
        <c:lblAlgn val="ctr"/>
        <c:lblOffset val="100"/>
        <c:tickLblSkip val="1"/>
        <c:tickMarkSkip val="1"/>
      </c:catAx>
      <c:valAx>
        <c:axId val="102169600"/>
        <c:scaling>
          <c:orientation val="minMax"/>
          <c:min val="35"/>
        </c:scaling>
        <c:axPos val="l"/>
        <c:majorGridlines/>
        <c:numFmt formatCode="General" sourceLinked="1"/>
        <c:tickLblPos val="nextTo"/>
        <c:crossAx val="102168064"/>
        <c:crossesAt val="1"/>
        <c:crossBetween val="between"/>
      </c:valAx>
      <c:spPr>
        <a:noFill/>
        <a:ln w="25400">
          <a:noFill/>
        </a:ln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5.0915662192783234E-2"/>
          <c:y val="3.8069696733452868E-2"/>
          <c:w val="0.96010697240956566"/>
          <c:h val="0.79134538038860269"/>
        </c:manualLayout>
      </c:layout>
      <c:lineChart>
        <c:grouping val="standard"/>
        <c:ser>
          <c:idx val="0"/>
          <c:order val="0"/>
          <c:tx>
            <c:strRef>
              <c:f>Si_Ch01!$B$36:$G$36</c:f>
              <c:strCache>
                <c:ptCount val="1"/>
                <c:pt idx="0">
                  <c:v>Si 15.12.2022 DT: 30.08.23 19:58:08</c:v>
                </c:pt>
              </c:strCache>
            </c:strRef>
          </c:tx>
          <c:cat>
            <c:numRef>
              <c:f>'Si03'!$K$2:$K$51</c:f>
              <c:numCache>
                <c:formatCode>General</c:formatCode>
                <c:ptCount val="5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69500</c:v>
                </c:pt>
                <c:pt idx="47">
                  <c:v>70000</c:v>
                </c:pt>
                <c:pt idx="48">
                  <c:v>70500</c:v>
                </c:pt>
                <c:pt idx="49">
                  <c:v>71000</c:v>
                </c:pt>
              </c:numCache>
            </c:numRef>
          </c:cat>
          <c:val>
            <c:numRef>
              <c:f>'Si03'!$D$2:$D$51</c:f>
              <c:numCache>
                <c:formatCode>0.00</c:formatCode>
                <c:ptCount val="50"/>
                <c:pt idx="0">
                  <c:v>47.72</c:v>
                </c:pt>
                <c:pt idx="1">
                  <c:v>47.61</c:v>
                </c:pt>
                <c:pt idx="2">
                  <c:v>47.508000000000003</c:v>
                </c:pt>
                <c:pt idx="3">
                  <c:v>47.414000000000001</c:v>
                </c:pt>
                <c:pt idx="4">
                  <c:v>47.328000000000003</c:v>
                </c:pt>
                <c:pt idx="5">
                  <c:v>47.25</c:v>
                </c:pt>
                <c:pt idx="6">
                  <c:v>47.179000000000002</c:v>
                </c:pt>
                <c:pt idx="7">
                  <c:v>47.116</c:v>
                </c:pt>
                <c:pt idx="8">
                  <c:v>47.06</c:v>
                </c:pt>
                <c:pt idx="9">
                  <c:v>47.011000000000003</c:v>
                </c:pt>
                <c:pt idx="10">
                  <c:v>46.969000000000001</c:v>
                </c:pt>
                <c:pt idx="11">
                  <c:v>46.933</c:v>
                </c:pt>
                <c:pt idx="12">
                  <c:v>46.904000000000003</c:v>
                </c:pt>
                <c:pt idx="13">
                  <c:v>46.881999999999998</c:v>
                </c:pt>
                <c:pt idx="14">
                  <c:v>46.865000000000002</c:v>
                </c:pt>
                <c:pt idx="15">
                  <c:v>46.854999999999997</c:v>
                </c:pt>
                <c:pt idx="16">
                  <c:v>46.85</c:v>
                </c:pt>
                <c:pt idx="17">
                  <c:v>46.850999999999999</c:v>
                </c:pt>
                <c:pt idx="18">
                  <c:v>46.857999999999997</c:v>
                </c:pt>
                <c:pt idx="19">
                  <c:v>46.87</c:v>
                </c:pt>
                <c:pt idx="20">
                  <c:v>46.887</c:v>
                </c:pt>
                <c:pt idx="21">
                  <c:v>46.908999999999999</c:v>
                </c:pt>
                <c:pt idx="22">
                  <c:v>46.936</c:v>
                </c:pt>
                <c:pt idx="23">
                  <c:v>46.968000000000004</c:v>
                </c:pt>
                <c:pt idx="24">
                  <c:v>47.003999999999998</c:v>
                </c:pt>
                <c:pt idx="25">
                  <c:v>47.045000000000002</c:v>
                </c:pt>
                <c:pt idx="26">
                  <c:v>47.09</c:v>
                </c:pt>
                <c:pt idx="27">
                  <c:v>47.139000000000003</c:v>
                </c:pt>
                <c:pt idx="28">
                  <c:v>47.192999999999998</c:v>
                </c:pt>
                <c:pt idx="29">
                  <c:v>47.25</c:v>
                </c:pt>
                <c:pt idx="30">
                  <c:v>47.311</c:v>
                </c:pt>
                <c:pt idx="31">
                  <c:v>47.375</c:v>
                </c:pt>
                <c:pt idx="32">
                  <c:v>47.442999999999998</c:v>
                </c:pt>
                <c:pt idx="33">
                  <c:v>47.514000000000003</c:v>
                </c:pt>
                <c:pt idx="34">
                  <c:v>47.588999999999999</c:v>
                </c:pt>
                <c:pt idx="35">
                  <c:v>47.667000000000002</c:v>
                </c:pt>
                <c:pt idx="36">
                  <c:v>47.747</c:v>
                </c:pt>
                <c:pt idx="37">
                  <c:v>47.831000000000003</c:v>
                </c:pt>
                <c:pt idx="38">
                  <c:v>47.917000000000002</c:v>
                </c:pt>
                <c:pt idx="39">
                  <c:v>48.006</c:v>
                </c:pt>
                <c:pt idx="40">
                  <c:v>48.097999999999999</c:v>
                </c:pt>
                <c:pt idx="41">
                  <c:v>48.192</c:v>
                </c:pt>
                <c:pt idx="42">
                  <c:v>48.287999999999997</c:v>
                </c:pt>
                <c:pt idx="43">
                  <c:v>48.386000000000003</c:v>
                </c:pt>
                <c:pt idx="44">
                  <c:v>48.487000000000002</c:v>
                </c:pt>
                <c:pt idx="45">
                  <c:v>48.59</c:v>
                </c:pt>
                <c:pt idx="46">
                  <c:v>48.694000000000003</c:v>
                </c:pt>
                <c:pt idx="47">
                  <c:v>48.801000000000002</c:v>
                </c:pt>
                <c:pt idx="48">
                  <c:v>48.908999999999999</c:v>
                </c:pt>
                <c:pt idx="49">
                  <c:v>49.018999999999998</c:v>
                </c:pt>
              </c:numCache>
            </c:numRef>
          </c:val>
        </c:ser>
        <c:marker val="1"/>
        <c:axId val="112935680"/>
        <c:axId val="112937216"/>
      </c:lineChart>
      <c:catAx>
        <c:axId val="112935680"/>
        <c:scaling>
          <c:orientation val="minMax"/>
        </c:scaling>
        <c:axPos val="b"/>
        <c:numFmt formatCode="General" sourceLinked="1"/>
        <c:tickLblPos val="nextTo"/>
        <c:crossAx val="112937216"/>
        <c:crosses val="autoZero"/>
        <c:auto val="1"/>
        <c:lblAlgn val="ctr"/>
        <c:lblOffset val="100"/>
      </c:catAx>
      <c:valAx>
        <c:axId val="112937216"/>
        <c:scaling>
          <c:orientation val="minMax"/>
          <c:min val="11"/>
        </c:scaling>
        <c:axPos val="l"/>
        <c:majorGridlines/>
        <c:numFmt formatCode="0.00" sourceLinked="1"/>
        <c:tickLblPos val="nextTo"/>
        <c:crossAx val="112935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2.0959143098036113E-2"/>
          <c:y val="3.5459357242084592E-2"/>
          <c:w val="1"/>
          <c:h val="0.79420848759315965"/>
        </c:manualLayout>
      </c:layout>
      <c:lineChart>
        <c:grouping val="standard"/>
        <c:ser>
          <c:idx val="0"/>
          <c:order val="0"/>
          <c:tx>
            <c:strRef>
              <c:f>Si_Ch01!$B$2:$D$2</c:f>
              <c:strCache>
                <c:ptCount val="1"/>
                <c:pt idx="0">
                  <c:v>Si 18.08.2022</c:v>
                </c:pt>
              </c:strCache>
            </c:strRef>
          </c:tx>
          <c:cat>
            <c:numRef>
              <c:f>'Si01'!$K$2:$K$51</c:f>
              <c:numCache>
                <c:formatCode>General</c:formatCode>
                <c:ptCount val="5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</c:numCache>
            </c:numRef>
          </c:cat>
          <c:val>
            <c:numRef>
              <c:f>'Si01'!$D$2:$D$51</c:f>
              <c:numCache>
                <c:formatCode>General</c:formatCode>
                <c:ptCount val="50"/>
                <c:pt idx="0">
                  <c:v>51.284999999999997</c:v>
                </c:pt>
                <c:pt idx="1">
                  <c:v>51.076999999999998</c:v>
                </c:pt>
                <c:pt idx="2">
                  <c:v>50.905999999999999</c:v>
                </c:pt>
                <c:pt idx="3">
                  <c:v>50.773000000000003</c:v>
                </c:pt>
                <c:pt idx="4">
                  <c:v>50.677</c:v>
                </c:pt>
                <c:pt idx="5">
                  <c:v>50.618000000000002</c:v>
                </c:pt>
                <c:pt idx="6">
                  <c:v>50.593000000000004</c:v>
                </c:pt>
                <c:pt idx="7">
                  <c:v>50.601999999999997</c:v>
                </c:pt>
                <c:pt idx="8">
                  <c:v>50.643999999999998</c:v>
                </c:pt>
                <c:pt idx="9">
                  <c:v>50.718000000000004</c:v>
                </c:pt>
                <c:pt idx="10">
                  <c:v>50.822000000000003</c:v>
                </c:pt>
                <c:pt idx="11">
                  <c:v>50.954999999999998</c:v>
                </c:pt>
                <c:pt idx="12">
                  <c:v>51.115000000000002</c:v>
                </c:pt>
                <c:pt idx="13">
                  <c:v>51.301000000000002</c:v>
                </c:pt>
                <c:pt idx="14">
                  <c:v>51.512</c:v>
                </c:pt>
                <c:pt idx="15">
                  <c:v>51.746000000000002</c:v>
                </c:pt>
                <c:pt idx="16">
                  <c:v>52.002000000000002</c:v>
                </c:pt>
                <c:pt idx="17">
                  <c:v>52.277999999999999</c:v>
                </c:pt>
                <c:pt idx="18">
                  <c:v>52.572000000000003</c:v>
                </c:pt>
                <c:pt idx="19">
                  <c:v>52.883000000000003</c:v>
                </c:pt>
                <c:pt idx="20">
                  <c:v>53.209000000000003</c:v>
                </c:pt>
                <c:pt idx="21" formatCode="dd/mm/yy;@">
                  <c:v>53.55</c:v>
                </c:pt>
                <c:pt idx="22">
                  <c:v>53.902999999999999</c:v>
                </c:pt>
                <c:pt idx="23">
                  <c:v>54.268000000000001</c:v>
                </c:pt>
                <c:pt idx="24">
                  <c:v>54.643000000000001</c:v>
                </c:pt>
                <c:pt idx="25">
                  <c:v>55.026000000000003</c:v>
                </c:pt>
                <c:pt idx="26">
                  <c:v>55.415999999999997</c:v>
                </c:pt>
                <c:pt idx="27">
                  <c:v>55.813000000000002</c:v>
                </c:pt>
                <c:pt idx="28">
                  <c:v>56.215000000000003</c:v>
                </c:pt>
                <c:pt idx="29">
                  <c:v>56.62</c:v>
                </c:pt>
                <c:pt idx="30">
                  <c:v>57.029000000000003</c:v>
                </c:pt>
                <c:pt idx="31">
                  <c:v>57.44</c:v>
                </c:pt>
                <c:pt idx="32">
                  <c:v>57.850999999999999</c:v>
                </c:pt>
                <c:pt idx="33">
                  <c:v>58.262999999999998</c:v>
                </c:pt>
                <c:pt idx="34">
                  <c:v>58.673999999999999</c:v>
                </c:pt>
                <c:pt idx="35">
                  <c:v>59.082999999999998</c:v>
                </c:pt>
                <c:pt idx="36">
                  <c:v>59.491</c:v>
                </c:pt>
                <c:pt idx="37">
                  <c:v>59.895000000000003</c:v>
                </c:pt>
                <c:pt idx="38">
                  <c:v>60.295999999999999</c:v>
                </c:pt>
                <c:pt idx="39">
                  <c:v>60.692999999999998</c:v>
                </c:pt>
                <c:pt idx="40">
                  <c:v>61.085999999999999</c:v>
                </c:pt>
                <c:pt idx="41">
                  <c:v>61.472999999999999</c:v>
                </c:pt>
                <c:pt idx="42">
                  <c:v>61.856000000000002</c:v>
                </c:pt>
                <c:pt idx="43">
                  <c:v>62.231999999999999</c:v>
                </c:pt>
                <c:pt idx="44">
                  <c:v>62.601999999999997</c:v>
                </c:pt>
                <c:pt idx="45">
                  <c:v>62.966000000000001</c:v>
                </c:pt>
                <c:pt idx="46">
                  <c:v>61.856000000000002</c:v>
                </c:pt>
                <c:pt idx="47">
                  <c:v>62.231999999999999</c:v>
                </c:pt>
                <c:pt idx="48">
                  <c:v>62.601999999999997</c:v>
                </c:pt>
                <c:pt idx="49">
                  <c:v>62.966000000000001</c:v>
                </c:pt>
              </c:numCache>
            </c:numRef>
          </c:val>
        </c:ser>
        <c:ser>
          <c:idx val="1"/>
          <c:order val="1"/>
          <c:tx>
            <c:strRef>
              <c:f>Si_Ch01!$B$19:$D$19</c:f>
              <c:strCache>
                <c:ptCount val="1"/>
                <c:pt idx="0">
                  <c:v>Si 15.09.2022</c:v>
                </c:pt>
              </c:strCache>
            </c:strRef>
          </c:tx>
          <c:val>
            <c:numRef>
              <c:f>'Si02'!$D$2:$D$51</c:f>
              <c:numCache>
                <c:formatCode>0.00</c:formatCode>
                <c:ptCount val="50"/>
                <c:pt idx="0">
                  <c:v>50.847999999999999</c:v>
                </c:pt>
                <c:pt idx="1">
                  <c:v>50.758000000000003</c:v>
                </c:pt>
                <c:pt idx="2">
                  <c:v>50.689</c:v>
                </c:pt>
                <c:pt idx="3">
                  <c:v>50.637999999999998</c:v>
                </c:pt>
                <c:pt idx="4">
                  <c:v>50.607999999999997</c:v>
                </c:pt>
                <c:pt idx="5">
                  <c:v>50.594999999999999</c:v>
                </c:pt>
                <c:pt idx="6">
                  <c:v>50.600999999999999</c:v>
                </c:pt>
                <c:pt idx="7">
                  <c:v>50.624000000000002</c:v>
                </c:pt>
                <c:pt idx="8">
                  <c:v>50.664000000000001</c:v>
                </c:pt>
                <c:pt idx="9">
                  <c:v>50.720999999999997</c:v>
                </c:pt>
                <c:pt idx="10">
                  <c:v>50.792999999999999</c:v>
                </c:pt>
                <c:pt idx="11">
                  <c:v>50.878999999999998</c:v>
                </c:pt>
                <c:pt idx="12">
                  <c:v>50.981000000000002</c:v>
                </c:pt>
                <c:pt idx="13">
                  <c:v>51.095999999999997</c:v>
                </c:pt>
                <c:pt idx="14">
                  <c:v>51.222999999999999</c:v>
                </c:pt>
                <c:pt idx="15">
                  <c:v>51.363999999999997</c:v>
                </c:pt>
                <c:pt idx="16">
                  <c:v>51.515999999999998</c:v>
                </c:pt>
                <c:pt idx="17">
                  <c:v>51.679000000000002</c:v>
                </c:pt>
                <c:pt idx="18">
                  <c:v>51.853000000000002</c:v>
                </c:pt>
                <c:pt idx="19">
                  <c:v>52.036999999999999</c:v>
                </c:pt>
                <c:pt idx="20">
                  <c:v>52.23</c:v>
                </c:pt>
                <c:pt idx="21">
                  <c:v>52.432000000000002</c:v>
                </c:pt>
                <c:pt idx="22">
                  <c:v>52.642000000000003</c:v>
                </c:pt>
                <c:pt idx="23">
                  <c:v>52.86</c:v>
                </c:pt>
                <c:pt idx="24">
                  <c:v>53.085000000000001</c:v>
                </c:pt>
                <c:pt idx="25">
                  <c:v>53.317</c:v>
                </c:pt>
                <c:pt idx="26">
                  <c:v>53.554000000000002</c:v>
                </c:pt>
                <c:pt idx="27">
                  <c:v>53.796999999999997</c:v>
                </c:pt>
                <c:pt idx="28">
                  <c:v>54.045000000000002</c:v>
                </c:pt>
                <c:pt idx="29">
                  <c:v>54.296999999999997</c:v>
                </c:pt>
                <c:pt idx="30">
                  <c:v>54.554000000000002</c:v>
                </c:pt>
                <c:pt idx="31">
                  <c:v>54.814</c:v>
                </c:pt>
                <c:pt idx="32">
                  <c:v>55.078000000000003</c:v>
                </c:pt>
                <c:pt idx="33">
                  <c:v>55.344000000000001</c:v>
                </c:pt>
                <c:pt idx="34">
                  <c:v>55.613</c:v>
                </c:pt>
                <c:pt idx="35">
                  <c:v>55.884</c:v>
                </c:pt>
                <c:pt idx="36">
                  <c:v>56.156999999999996</c:v>
                </c:pt>
                <c:pt idx="37">
                  <c:v>56.43</c:v>
                </c:pt>
                <c:pt idx="38">
                  <c:v>56.704999999999998</c:v>
                </c:pt>
                <c:pt idx="39">
                  <c:v>56.981000000000002</c:v>
                </c:pt>
                <c:pt idx="40">
                  <c:v>57.256999999999998</c:v>
                </c:pt>
                <c:pt idx="41">
                  <c:v>57.533000000000001</c:v>
                </c:pt>
                <c:pt idx="42">
                  <c:v>57.808999999999997</c:v>
                </c:pt>
                <c:pt idx="43">
                  <c:v>58.084000000000003</c:v>
                </c:pt>
                <c:pt idx="44">
                  <c:v>58.359000000000002</c:v>
                </c:pt>
                <c:pt idx="45">
                  <c:v>58.633000000000003</c:v>
                </c:pt>
                <c:pt idx="46">
                  <c:v>57.808999999999997</c:v>
                </c:pt>
                <c:pt idx="47">
                  <c:v>58.084000000000003</c:v>
                </c:pt>
                <c:pt idx="48">
                  <c:v>58.359000000000002</c:v>
                </c:pt>
                <c:pt idx="49">
                  <c:v>58.633000000000003</c:v>
                </c:pt>
              </c:numCache>
            </c:numRef>
          </c:val>
        </c:ser>
        <c:ser>
          <c:idx val="2"/>
          <c:order val="2"/>
          <c:tx>
            <c:strRef>
              <c:f>Si_Ch01!$B$36:$D$36</c:f>
              <c:strCache>
                <c:ptCount val="1"/>
                <c:pt idx="0">
                  <c:v>Si 15.12.2022</c:v>
                </c:pt>
              </c:strCache>
            </c:strRef>
          </c:tx>
          <c:val>
            <c:numRef>
              <c:f>'Si03'!$D$2:$D$51</c:f>
              <c:numCache>
                <c:formatCode>0.00</c:formatCode>
                <c:ptCount val="50"/>
                <c:pt idx="0">
                  <c:v>47.72</c:v>
                </c:pt>
                <c:pt idx="1">
                  <c:v>47.61</c:v>
                </c:pt>
                <c:pt idx="2">
                  <c:v>47.508000000000003</c:v>
                </c:pt>
                <c:pt idx="3">
                  <c:v>47.414000000000001</c:v>
                </c:pt>
                <c:pt idx="4">
                  <c:v>47.328000000000003</c:v>
                </c:pt>
                <c:pt idx="5">
                  <c:v>47.25</c:v>
                </c:pt>
                <c:pt idx="6">
                  <c:v>47.179000000000002</c:v>
                </c:pt>
                <c:pt idx="7">
                  <c:v>47.116</c:v>
                </c:pt>
                <c:pt idx="8">
                  <c:v>47.06</c:v>
                </c:pt>
                <c:pt idx="9">
                  <c:v>47.011000000000003</c:v>
                </c:pt>
                <c:pt idx="10">
                  <c:v>46.969000000000001</c:v>
                </c:pt>
                <c:pt idx="11">
                  <c:v>46.933</c:v>
                </c:pt>
                <c:pt idx="12">
                  <c:v>46.904000000000003</c:v>
                </c:pt>
                <c:pt idx="13">
                  <c:v>46.881999999999998</c:v>
                </c:pt>
                <c:pt idx="14">
                  <c:v>46.865000000000002</c:v>
                </c:pt>
                <c:pt idx="15">
                  <c:v>46.854999999999997</c:v>
                </c:pt>
                <c:pt idx="16">
                  <c:v>46.85</c:v>
                </c:pt>
                <c:pt idx="17">
                  <c:v>46.850999999999999</c:v>
                </c:pt>
                <c:pt idx="18">
                  <c:v>46.857999999999997</c:v>
                </c:pt>
                <c:pt idx="19">
                  <c:v>46.87</c:v>
                </c:pt>
                <c:pt idx="20">
                  <c:v>46.887</c:v>
                </c:pt>
                <c:pt idx="21">
                  <c:v>46.908999999999999</c:v>
                </c:pt>
                <c:pt idx="22">
                  <c:v>46.936</c:v>
                </c:pt>
                <c:pt idx="23">
                  <c:v>46.968000000000004</c:v>
                </c:pt>
                <c:pt idx="24">
                  <c:v>47.003999999999998</c:v>
                </c:pt>
                <c:pt idx="25">
                  <c:v>47.045000000000002</c:v>
                </c:pt>
                <c:pt idx="26">
                  <c:v>47.09</c:v>
                </c:pt>
                <c:pt idx="27">
                  <c:v>47.139000000000003</c:v>
                </c:pt>
                <c:pt idx="28">
                  <c:v>47.192999999999998</c:v>
                </c:pt>
                <c:pt idx="29">
                  <c:v>47.25</c:v>
                </c:pt>
                <c:pt idx="30">
                  <c:v>47.311</c:v>
                </c:pt>
                <c:pt idx="31">
                  <c:v>47.375</c:v>
                </c:pt>
                <c:pt idx="32">
                  <c:v>47.442999999999998</c:v>
                </c:pt>
                <c:pt idx="33">
                  <c:v>47.514000000000003</c:v>
                </c:pt>
                <c:pt idx="34">
                  <c:v>47.588999999999999</c:v>
                </c:pt>
                <c:pt idx="35">
                  <c:v>47.667000000000002</c:v>
                </c:pt>
                <c:pt idx="36">
                  <c:v>47.747</c:v>
                </c:pt>
                <c:pt idx="37">
                  <c:v>47.831000000000003</c:v>
                </c:pt>
                <c:pt idx="38">
                  <c:v>47.917000000000002</c:v>
                </c:pt>
                <c:pt idx="39">
                  <c:v>48.006</c:v>
                </c:pt>
                <c:pt idx="40">
                  <c:v>48.097999999999999</c:v>
                </c:pt>
                <c:pt idx="41">
                  <c:v>48.192</c:v>
                </c:pt>
                <c:pt idx="42">
                  <c:v>48.287999999999997</c:v>
                </c:pt>
                <c:pt idx="43">
                  <c:v>48.386000000000003</c:v>
                </c:pt>
                <c:pt idx="44">
                  <c:v>48.487000000000002</c:v>
                </c:pt>
                <c:pt idx="45">
                  <c:v>48.59</c:v>
                </c:pt>
                <c:pt idx="46">
                  <c:v>48.694000000000003</c:v>
                </c:pt>
                <c:pt idx="47">
                  <c:v>48.801000000000002</c:v>
                </c:pt>
                <c:pt idx="48">
                  <c:v>48.908999999999999</c:v>
                </c:pt>
                <c:pt idx="49">
                  <c:v>49.018999999999998</c:v>
                </c:pt>
              </c:numCache>
            </c:numRef>
          </c:val>
        </c:ser>
        <c:marker val="1"/>
        <c:axId val="112966272"/>
        <c:axId val="112980352"/>
      </c:lineChart>
      <c:catAx>
        <c:axId val="112966272"/>
        <c:scaling>
          <c:orientation val="minMax"/>
        </c:scaling>
        <c:axPos val="b"/>
        <c:numFmt formatCode="General" sourceLinked="1"/>
        <c:tickLblPos val="nextTo"/>
        <c:crossAx val="112980352"/>
        <c:crosses val="autoZero"/>
        <c:auto val="1"/>
        <c:lblAlgn val="ctr"/>
        <c:lblOffset val="100"/>
      </c:catAx>
      <c:valAx>
        <c:axId val="112980352"/>
        <c:scaling>
          <c:orientation val="minMax"/>
          <c:min val="11"/>
        </c:scaling>
        <c:delete val="1"/>
        <c:axPos val="l"/>
        <c:majorGridlines/>
        <c:numFmt formatCode="General" sourceLinked="1"/>
        <c:tickLblPos val="none"/>
        <c:crossAx val="112966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view3D>
      <c:rotX val="20"/>
      <c:rotY val="150"/>
      <c:perspective val="0"/>
    </c:view3D>
    <c:sideWall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sideWall>
    <c:backWall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0.15091796738598623"/>
          <c:y val="4.1096530696044964E-2"/>
          <c:w val="0.95287938506014491"/>
          <c:h val="0.79134538038860269"/>
        </c:manualLayout>
      </c:layout>
      <c:surface3DChart>
        <c:ser>
          <c:idx val="0"/>
          <c:order val="0"/>
          <c:tx>
            <c:strRef>
              <c:f>Si_Ch01!$B$2:$D$2</c:f>
              <c:strCache>
                <c:ptCount val="1"/>
                <c:pt idx="0">
                  <c:v>Si 18.08.2022</c:v>
                </c:pt>
              </c:strCache>
            </c:strRef>
          </c:tx>
          <c:cat>
            <c:numRef>
              <c:f>'Si01'!$K$2:$K$51</c:f>
              <c:numCache>
                <c:formatCode>General</c:formatCode>
                <c:ptCount val="5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</c:numCache>
            </c:numRef>
          </c:cat>
          <c:val>
            <c:numRef>
              <c:f>'Si01'!$D$2:$D$51</c:f>
              <c:numCache>
                <c:formatCode>General</c:formatCode>
                <c:ptCount val="50"/>
                <c:pt idx="0">
                  <c:v>51.284999999999997</c:v>
                </c:pt>
                <c:pt idx="1">
                  <c:v>51.076999999999998</c:v>
                </c:pt>
                <c:pt idx="2">
                  <c:v>50.905999999999999</c:v>
                </c:pt>
                <c:pt idx="3">
                  <c:v>50.773000000000003</c:v>
                </c:pt>
                <c:pt idx="4">
                  <c:v>50.677</c:v>
                </c:pt>
                <c:pt idx="5">
                  <c:v>50.618000000000002</c:v>
                </c:pt>
                <c:pt idx="6">
                  <c:v>50.593000000000004</c:v>
                </c:pt>
                <c:pt idx="7">
                  <c:v>50.601999999999997</c:v>
                </c:pt>
                <c:pt idx="8">
                  <c:v>50.643999999999998</c:v>
                </c:pt>
                <c:pt idx="9">
                  <c:v>50.718000000000004</c:v>
                </c:pt>
                <c:pt idx="10">
                  <c:v>50.822000000000003</c:v>
                </c:pt>
                <c:pt idx="11">
                  <c:v>50.954999999999998</c:v>
                </c:pt>
                <c:pt idx="12">
                  <c:v>51.115000000000002</c:v>
                </c:pt>
                <c:pt idx="13">
                  <c:v>51.301000000000002</c:v>
                </c:pt>
                <c:pt idx="14">
                  <c:v>51.512</c:v>
                </c:pt>
                <c:pt idx="15">
                  <c:v>51.746000000000002</c:v>
                </c:pt>
                <c:pt idx="16">
                  <c:v>52.002000000000002</c:v>
                </c:pt>
                <c:pt idx="17">
                  <c:v>52.277999999999999</c:v>
                </c:pt>
                <c:pt idx="18">
                  <c:v>52.572000000000003</c:v>
                </c:pt>
                <c:pt idx="19">
                  <c:v>52.883000000000003</c:v>
                </c:pt>
                <c:pt idx="20">
                  <c:v>53.209000000000003</c:v>
                </c:pt>
                <c:pt idx="21" formatCode="dd/mm/yy;@">
                  <c:v>53.55</c:v>
                </c:pt>
                <c:pt idx="22">
                  <c:v>53.902999999999999</c:v>
                </c:pt>
                <c:pt idx="23">
                  <c:v>54.268000000000001</c:v>
                </c:pt>
                <c:pt idx="24">
                  <c:v>54.643000000000001</c:v>
                </c:pt>
                <c:pt idx="25">
                  <c:v>55.026000000000003</c:v>
                </c:pt>
                <c:pt idx="26">
                  <c:v>55.415999999999997</c:v>
                </c:pt>
                <c:pt idx="27">
                  <c:v>55.813000000000002</c:v>
                </c:pt>
                <c:pt idx="28">
                  <c:v>56.215000000000003</c:v>
                </c:pt>
                <c:pt idx="29">
                  <c:v>56.62</c:v>
                </c:pt>
                <c:pt idx="30">
                  <c:v>57.029000000000003</c:v>
                </c:pt>
                <c:pt idx="31">
                  <c:v>57.44</c:v>
                </c:pt>
                <c:pt idx="32">
                  <c:v>57.850999999999999</c:v>
                </c:pt>
                <c:pt idx="33">
                  <c:v>58.262999999999998</c:v>
                </c:pt>
                <c:pt idx="34">
                  <c:v>58.673999999999999</c:v>
                </c:pt>
                <c:pt idx="35">
                  <c:v>59.082999999999998</c:v>
                </c:pt>
                <c:pt idx="36">
                  <c:v>59.491</c:v>
                </c:pt>
                <c:pt idx="37">
                  <c:v>59.895000000000003</c:v>
                </c:pt>
                <c:pt idx="38">
                  <c:v>60.295999999999999</c:v>
                </c:pt>
                <c:pt idx="39">
                  <c:v>60.692999999999998</c:v>
                </c:pt>
                <c:pt idx="40">
                  <c:v>61.085999999999999</c:v>
                </c:pt>
                <c:pt idx="41">
                  <c:v>61.472999999999999</c:v>
                </c:pt>
                <c:pt idx="42">
                  <c:v>61.856000000000002</c:v>
                </c:pt>
                <c:pt idx="43">
                  <c:v>62.231999999999999</c:v>
                </c:pt>
                <c:pt idx="44">
                  <c:v>62.601999999999997</c:v>
                </c:pt>
                <c:pt idx="45">
                  <c:v>62.966000000000001</c:v>
                </c:pt>
                <c:pt idx="46">
                  <c:v>61.856000000000002</c:v>
                </c:pt>
                <c:pt idx="47">
                  <c:v>62.231999999999999</c:v>
                </c:pt>
                <c:pt idx="48">
                  <c:v>62.601999999999997</c:v>
                </c:pt>
                <c:pt idx="49">
                  <c:v>62.966000000000001</c:v>
                </c:pt>
              </c:numCache>
            </c:numRef>
          </c:val>
        </c:ser>
        <c:ser>
          <c:idx val="1"/>
          <c:order val="1"/>
          <c:tx>
            <c:strRef>
              <c:f>Si_Ch01!$B$19:$D$19</c:f>
              <c:strCache>
                <c:ptCount val="1"/>
                <c:pt idx="0">
                  <c:v>Si 15.09.2022</c:v>
                </c:pt>
              </c:strCache>
            </c:strRef>
          </c:tx>
          <c:val>
            <c:numRef>
              <c:f>'Si02'!$D$2:$D$51</c:f>
              <c:numCache>
                <c:formatCode>0.00</c:formatCode>
                <c:ptCount val="50"/>
                <c:pt idx="0">
                  <c:v>50.847999999999999</c:v>
                </c:pt>
                <c:pt idx="1">
                  <c:v>50.758000000000003</c:v>
                </c:pt>
                <c:pt idx="2">
                  <c:v>50.689</c:v>
                </c:pt>
                <c:pt idx="3">
                  <c:v>50.637999999999998</c:v>
                </c:pt>
                <c:pt idx="4">
                  <c:v>50.607999999999997</c:v>
                </c:pt>
                <c:pt idx="5">
                  <c:v>50.594999999999999</c:v>
                </c:pt>
                <c:pt idx="6">
                  <c:v>50.600999999999999</c:v>
                </c:pt>
                <c:pt idx="7">
                  <c:v>50.624000000000002</c:v>
                </c:pt>
                <c:pt idx="8">
                  <c:v>50.664000000000001</c:v>
                </c:pt>
                <c:pt idx="9">
                  <c:v>50.720999999999997</c:v>
                </c:pt>
                <c:pt idx="10">
                  <c:v>50.792999999999999</c:v>
                </c:pt>
                <c:pt idx="11">
                  <c:v>50.878999999999998</c:v>
                </c:pt>
                <c:pt idx="12">
                  <c:v>50.981000000000002</c:v>
                </c:pt>
                <c:pt idx="13">
                  <c:v>51.095999999999997</c:v>
                </c:pt>
                <c:pt idx="14">
                  <c:v>51.222999999999999</c:v>
                </c:pt>
                <c:pt idx="15">
                  <c:v>51.363999999999997</c:v>
                </c:pt>
                <c:pt idx="16">
                  <c:v>51.515999999999998</c:v>
                </c:pt>
                <c:pt idx="17">
                  <c:v>51.679000000000002</c:v>
                </c:pt>
                <c:pt idx="18">
                  <c:v>51.853000000000002</c:v>
                </c:pt>
                <c:pt idx="19">
                  <c:v>52.036999999999999</c:v>
                </c:pt>
                <c:pt idx="20">
                  <c:v>52.23</c:v>
                </c:pt>
                <c:pt idx="21">
                  <c:v>52.432000000000002</c:v>
                </c:pt>
                <c:pt idx="22">
                  <c:v>52.642000000000003</c:v>
                </c:pt>
                <c:pt idx="23">
                  <c:v>52.86</c:v>
                </c:pt>
                <c:pt idx="24">
                  <c:v>53.085000000000001</c:v>
                </c:pt>
                <c:pt idx="25">
                  <c:v>53.317</c:v>
                </c:pt>
                <c:pt idx="26">
                  <c:v>53.554000000000002</c:v>
                </c:pt>
                <c:pt idx="27">
                  <c:v>53.796999999999997</c:v>
                </c:pt>
                <c:pt idx="28">
                  <c:v>54.045000000000002</c:v>
                </c:pt>
                <c:pt idx="29">
                  <c:v>54.296999999999997</c:v>
                </c:pt>
                <c:pt idx="30">
                  <c:v>54.554000000000002</c:v>
                </c:pt>
                <c:pt idx="31">
                  <c:v>54.814</c:v>
                </c:pt>
                <c:pt idx="32">
                  <c:v>55.078000000000003</c:v>
                </c:pt>
                <c:pt idx="33">
                  <c:v>55.344000000000001</c:v>
                </c:pt>
                <c:pt idx="34">
                  <c:v>55.613</c:v>
                </c:pt>
                <c:pt idx="35">
                  <c:v>55.884</c:v>
                </c:pt>
                <c:pt idx="36">
                  <c:v>56.156999999999996</c:v>
                </c:pt>
                <c:pt idx="37">
                  <c:v>56.43</c:v>
                </c:pt>
                <c:pt idx="38">
                  <c:v>56.704999999999998</c:v>
                </c:pt>
                <c:pt idx="39">
                  <c:v>56.981000000000002</c:v>
                </c:pt>
                <c:pt idx="40">
                  <c:v>57.256999999999998</c:v>
                </c:pt>
                <c:pt idx="41">
                  <c:v>57.533000000000001</c:v>
                </c:pt>
                <c:pt idx="42">
                  <c:v>57.808999999999997</c:v>
                </c:pt>
                <c:pt idx="43">
                  <c:v>58.084000000000003</c:v>
                </c:pt>
                <c:pt idx="44">
                  <c:v>58.359000000000002</c:v>
                </c:pt>
                <c:pt idx="45">
                  <c:v>58.633000000000003</c:v>
                </c:pt>
                <c:pt idx="46">
                  <c:v>57.808999999999997</c:v>
                </c:pt>
                <c:pt idx="47">
                  <c:v>58.084000000000003</c:v>
                </c:pt>
                <c:pt idx="48">
                  <c:v>58.359000000000002</c:v>
                </c:pt>
                <c:pt idx="49">
                  <c:v>58.633000000000003</c:v>
                </c:pt>
              </c:numCache>
            </c:numRef>
          </c:val>
        </c:ser>
        <c:ser>
          <c:idx val="2"/>
          <c:order val="2"/>
          <c:tx>
            <c:strRef>
              <c:f>Si_Ch01!$B$36:$D$36</c:f>
              <c:strCache>
                <c:ptCount val="1"/>
                <c:pt idx="0">
                  <c:v>Si 15.12.2022</c:v>
                </c:pt>
              </c:strCache>
            </c:strRef>
          </c:tx>
          <c:val>
            <c:numRef>
              <c:f>'Si03'!$D$2:$D$51</c:f>
              <c:numCache>
                <c:formatCode>0.00</c:formatCode>
                <c:ptCount val="50"/>
                <c:pt idx="0">
                  <c:v>47.72</c:v>
                </c:pt>
                <c:pt idx="1">
                  <c:v>47.61</c:v>
                </c:pt>
                <c:pt idx="2">
                  <c:v>47.508000000000003</c:v>
                </c:pt>
                <c:pt idx="3">
                  <c:v>47.414000000000001</c:v>
                </c:pt>
                <c:pt idx="4">
                  <c:v>47.328000000000003</c:v>
                </c:pt>
                <c:pt idx="5">
                  <c:v>47.25</c:v>
                </c:pt>
                <c:pt idx="6">
                  <c:v>47.179000000000002</c:v>
                </c:pt>
                <c:pt idx="7">
                  <c:v>47.116</c:v>
                </c:pt>
                <c:pt idx="8">
                  <c:v>47.06</c:v>
                </c:pt>
                <c:pt idx="9">
                  <c:v>47.011000000000003</c:v>
                </c:pt>
                <c:pt idx="10">
                  <c:v>46.969000000000001</c:v>
                </c:pt>
                <c:pt idx="11">
                  <c:v>46.933</c:v>
                </c:pt>
                <c:pt idx="12">
                  <c:v>46.904000000000003</c:v>
                </c:pt>
                <c:pt idx="13">
                  <c:v>46.881999999999998</c:v>
                </c:pt>
                <c:pt idx="14">
                  <c:v>46.865000000000002</c:v>
                </c:pt>
                <c:pt idx="15">
                  <c:v>46.854999999999997</c:v>
                </c:pt>
                <c:pt idx="16">
                  <c:v>46.85</c:v>
                </c:pt>
                <c:pt idx="17">
                  <c:v>46.850999999999999</c:v>
                </c:pt>
                <c:pt idx="18">
                  <c:v>46.857999999999997</c:v>
                </c:pt>
                <c:pt idx="19">
                  <c:v>46.87</c:v>
                </c:pt>
                <c:pt idx="20">
                  <c:v>46.887</c:v>
                </c:pt>
                <c:pt idx="21">
                  <c:v>46.908999999999999</c:v>
                </c:pt>
                <c:pt idx="22">
                  <c:v>46.936</c:v>
                </c:pt>
                <c:pt idx="23">
                  <c:v>46.968000000000004</c:v>
                </c:pt>
                <c:pt idx="24">
                  <c:v>47.003999999999998</c:v>
                </c:pt>
                <c:pt idx="25">
                  <c:v>47.045000000000002</c:v>
                </c:pt>
                <c:pt idx="26">
                  <c:v>47.09</c:v>
                </c:pt>
                <c:pt idx="27">
                  <c:v>47.139000000000003</c:v>
                </c:pt>
                <c:pt idx="28">
                  <c:v>47.192999999999998</c:v>
                </c:pt>
                <c:pt idx="29">
                  <c:v>47.25</c:v>
                </c:pt>
                <c:pt idx="30">
                  <c:v>47.311</c:v>
                </c:pt>
                <c:pt idx="31">
                  <c:v>47.375</c:v>
                </c:pt>
                <c:pt idx="32">
                  <c:v>47.442999999999998</c:v>
                </c:pt>
                <c:pt idx="33">
                  <c:v>47.514000000000003</c:v>
                </c:pt>
                <c:pt idx="34">
                  <c:v>47.588999999999999</c:v>
                </c:pt>
                <c:pt idx="35">
                  <c:v>47.667000000000002</c:v>
                </c:pt>
                <c:pt idx="36">
                  <c:v>47.747</c:v>
                </c:pt>
                <c:pt idx="37">
                  <c:v>47.831000000000003</c:v>
                </c:pt>
                <c:pt idx="38">
                  <c:v>47.917000000000002</c:v>
                </c:pt>
                <c:pt idx="39">
                  <c:v>48.006</c:v>
                </c:pt>
                <c:pt idx="40">
                  <c:v>48.097999999999999</c:v>
                </c:pt>
                <c:pt idx="41">
                  <c:v>48.192</c:v>
                </c:pt>
                <c:pt idx="42">
                  <c:v>48.287999999999997</c:v>
                </c:pt>
                <c:pt idx="43">
                  <c:v>48.386000000000003</c:v>
                </c:pt>
                <c:pt idx="44">
                  <c:v>48.487000000000002</c:v>
                </c:pt>
                <c:pt idx="45">
                  <c:v>48.59</c:v>
                </c:pt>
                <c:pt idx="46">
                  <c:v>48.694000000000003</c:v>
                </c:pt>
                <c:pt idx="47">
                  <c:v>48.801000000000002</c:v>
                </c:pt>
                <c:pt idx="48">
                  <c:v>48.908999999999999</c:v>
                </c:pt>
                <c:pt idx="49">
                  <c:v>49.018999999999998</c:v>
                </c:pt>
              </c:numCache>
            </c:numRef>
          </c:val>
        </c:ser>
        <c:bandFmts/>
        <c:axId val="112821376"/>
        <c:axId val="112822912"/>
        <c:axId val="112971264"/>
      </c:surface3DChart>
      <c:catAx>
        <c:axId val="112821376"/>
        <c:scaling>
          <c:orientation val="minMax"/>
        </c:scaling>
        <c:axPos val="b"/>
        <c:numFmt formatCode="General" sourceLinked="1"/>
        <c:tickLblPos val="nextTo"/>
        <c:crossAx val="112822912"/>
        <c:crosses val="autoZero"/>
        <c:auto val="1"/>
        <c:lblAlgn val="ctr"/>
        <c:lblOffset val="100"/>
      </c:catAx>
      <c:valAx>
        <c:axId val="112822912"/>
        <c:scaling>
          <c:orientation val="minMax"/>
          <c:min val="11"/>
        </c:scaling>
        <c:axPos val="r"/>
        <c:majorGridlines/>
        <c:numFmt formatCode="General" sourceLinked="1"/>
        <c:tickLblPos val="nextTo"/>
        <c:crossAx val="112821376"/>
        <c:crosses val="autoZero"/>
        <c:crossBetween val="midCat"/>
      </c:valAx>
      <c:serAx>
        <c:axId val="112971264"/>
        <c:scaling>
          <c:orientation val="minMax"/>
        </c:scaling>
        <c:axPos val="b"/>
        <c:tickLblPos val="nextTo"/>
        <c:crossAx val="112822912"/>
        <c:crosses val="autoZero"/>
      </c:ser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0358318828222111E-2"/>
          <c:y val="9.0060103260767965E-2"/>
          <c:w val="0.95378152371491931"/>
          <c:h val="0.7935637395792895"/>
        </c:manualLayout>
      </c:layout>
      <c:lineChart>
        <c:grouping val="standard"/>
        <c:ser>
          <c:idx val="0"/>
          <c:order val="0"/>
          <c:tx>
            <c:strRef>
              <c:f>Si_Ch01!$B$2:$D$2</c:f>
              <c:strCache>
                <c:ptCount val="1"/>
                <c:pt idx="0">
                  <c:v>Si 18.08.2022</c:v>
                </c:pt>
              </c:strCache>
            </c:strRef>
          </c:tx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'Si01'!$D$2:$D$52</c:f>
              <c:numCache>
                <c:formatCode>General</c:formatCode>
                <c:ptCount val="51"/>
                <c:pt idx="0">
                  <c:v>51.284999999999997</c:v>
                </c:pt>
                <c:pt idx="1">
                  <c:v>51.076999999999998</c:v>
                </c:pt>
                <c:pt idx="2">
                  <c:v>50.905999999999999</c:v>
                </c:pt>
                <c:pt idx="3">
                  <c:v>50.773000000000003</c:v>
                </c:pt>
                <c:pt idx="4">
                  <c:v>50.677</c:v>
                </c:pt>
                <c:pt idx="5">
                  <c:v>50.618000000000002</c:v>
                </c:pt>
                <c:pt idx="6">
                  <c:v>50.593000000000004</c:v>
                </c:pt>
                <c:pt idx="7">
                  <c:v>50.601999999999997</c:v>
                </c:pt>
                <c:pt idx="8">
                  <c:v>50.643999999999998</c:v>
                </c:pt>
                <c:pt idx="9">
                  <c:v>50.718000000000004</c:v>
                </c:pt>
                <c:pt idx="10">
                  <c:v>50.822000000000003</c:v>
                </c:pt>
                <c:pt idx="11">
                  <c:v>50.954999999999998</c:v>
                </c:pt>
                <c:pt idx="12">
                  <c:v>51.115000000000002</c:v>
                </c:pt>
                <c:pt idx="13">
                  <c:v>51.301000000000002</c:v>
                </c:pt>
                <c:pt idx="14">
                  <c:v>51.512</c:v>
                </c:pt>
                <c:pt idx="15">
                  <c:v>51.746000000000002</c:v>
                </c:pt>
                <c:pt idx="16">
                  <c:v>52.002000000000002</c:v>
                </c:pt>
                <c:pt idx="17">
                  <c:v>52.277999999999999</c:v>
                </c:pt>
                <c:pt idx="18">
                  <c:v>52.572000000000003</c:v>
                </c:pt>
                <c:pt idx="19">
                  <c:v>52.883000000000003</c:v>
                </c:pt>
                <c:pt idx="20">
                  <c:v>53.209000000000003</c:v>
                </c:pt>
                <c:pt idx="21" formatCode="dd/mm/yy;@">
                  <c:v>53.55</c:v>
                </c:pt>
                <c:pt idx="22">
                  <c:v>53.902999999999999</c:v>
                </c:pt>
                <c:pt idx="23">
                  <c:v>54.268000000000001</c:v>
                </c:pt>
                <c:pt idx="24">
                  <c:v>54.643000000000001</c:v>
                </c:pt>
                <c:pt idx="25">
                  <c:v>55.026000000000003</c:v>
                </c:pt>
                <c:pt idx="26">
                  <c:v>55.415999999999997</c:v>
                </c:pt>
                <c:pt idx="27">
                  <c:v>55.813000000000002</c:v>
                </c:pt>
                <c:pt idx="28">
                  <c:v>56.215000000000003</c:v>
                </c:pt>
                <c:pt idx="29">
                  <c:v>56.62</c:v>
                </c:pt>
                <c:pt idx="30">
                  <c:v>57.029000000000003</c:v>
                </c:pt>
                <c:pt idx="31">
                  <c:v>57.44</c:v>
                </c:pt>
                <c:pt idx="32">
                  <c:v>57.850999999999999</c:v>
                </c:pt>
                <c:pt idx="33">
                  <c:v>58.262999999999998</c:v>
                </c:pt>
                <c:pt idx="34">
                  <c:v>58.673999999999999</c:v>
                </c:pt>
                <c:pt idx="35">
                  <c:v>59.082999999999998</c:v>
                </c:pt>
                <c:pt idx="36">
                  <c:v>59.491</c:v>
                </c:pt>
                <c:pt idx="37">
                  <c:v>59.895000000000003</c:v>
                </c:pt>
                <c:pt idx="38">
                  <c:v>60.295999999999999</c:v>
                </c:pt>
                <c:pt idx="39">
                  <c:v>60.692999999999998</c:v>
                </c:pt>
                <c:pt idx="40">
                  <c:v>61.085999999999999</c:v>
                </c:pt>
                <c:pt idx="41">
                  <c:v>61.472999999999999</c:v>
                </c:pt>
                <c:pt idx="42">
                  <c:v>61.856000000000002</c:v>
                </c:pt>
                <c:pt idx="43">
                  <c:v>62.231999999999999</c:v>
                </c:pt>
                <c:pt idx="44">
                  <c:v>62.601999999999997</c:v>
                </c:pt>
                <c:pt idx="45">
                  <c:v>62.966000000000001</c:v>
                </c:pt>
                <c:pt idx="46">
                  <c:v>61.856000000000002</c:v>
                </c:pt>
                <c:pt idx="47">
                  <c:v>62.231999999999999</c:v>
                </c:pt>
                <c:pt idx="48">
                  <c:v>62.601999999999997</c:v>
                </c:pt>
                <c:pt idx="49">
                  <c:v>62.966000000000001</c:v>
                </c:pt>
                <c:pt idx="50">
                  <c:v>56.156999999999996</c:v>
                </c:pt>
              </c:numCache>
            </c:numRef>
          </c:val>
        </c:ser>
        <c:ser>
          <c:idx val="1"/>
          <c:order val="1"/>
          <c:tx>
            <c:strRef>
              <c:f>Si_Ch01!$B$19:$D$19</c:f>
              <c:strCache>
                <c:ptCount val="1"/>
                <c:pt idx="0">
                  <c:v>Si 15.09.2022</c:v>
                </c:pt>
              </c:strCache>
            </c:strRef>
          </c:tx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'Si02'!$D$2:$D$52</c:f>
              <c:numCache>
                <c:formatCode>0.00</c:formatCode>
                <c:ptCount val="51"/>
                <c:pt idx="0">
                  <c:v>50.847999999999999</c:v>
                </c:pt>
                <c:pt idx="1">
                  <c:v>50.758000000000003</c:v>
                </c:pt>
                <c:pt idx="2">
                  <c:v>50.689</c:v>
                </c:pt>
                <c:pt idx="3">
                  <c:v>50.637999999999998</c:v>
                </c:pt>
                <c:pt idx="4">
                  <c:v>50.607999999999997</c:v>
                </c:pt>
                <c:pt idx="5">
                  <c:v>50.594999999999999</c:v>
                </c:pt>
                <c:pt idx="6">
                  <c:v>50.600999999999999</c:v>
                </c:pt>
                <c:pt idx="7">
                  <c:v>50.624000000000002</c:v>
                </c:pt>
                <c:pt idx="8">
                  <c:v>50.664000000000001</c:v>
                </c:pt>
                <c:pt idx="9">
                  <c:v>50.720999999999997</c:v>
                </c:pt>
                <c:pt idx="10">
                  <c:v>50.792999999999999</c:v>
                </c:pt>
                <c:pt idx="11">
                  <c:v>50.878999999999998</c:v>
                </c:pt>
                <c:pt idx="12">
                  <c:v>50.981000000000002</c:v>
                </c:pt>
                <c:pt idx="13">
                  <c:v>51.095999999999997</c:v>
                </c:pt>
                <c:pt idx="14">
                  <c:v>51.222999999999999</c:v>
                </c:pt>
                <c:pt idx="15">
                  <c:v>51.363999999999997</c:v>
                </c:pt>
                <c:pt idx="16">
                  <c:v>51.515999999999998</c:v>
                </c:pt>
                <c:pt idx="17">
                  <c:v>51.679000000000002</c:v>
                </c:pt>
                <c:pt idx="18">
                  <c:v>51.853000000000002</c:v>
                </c:pt>
                <c:pt idx="19">
                  <c:v>52.036999999999999</c:v>
                </c:pt>
                <c:pt idx="20">
                  <c:v>52.23</c:v>
                </c:pt>
                <c:pt idx="21">
                  <c:v>52.432000000000002</c:v>
                </c:pt>
                <c:pt idx="22">
                  <c:v>52.642000000000003</c:v>
                </c:pt>
                <c:pt idx="23">
                  <c:v>52.86</c:v>
                </c:pt>
                <c:pt idx="24">
                  <c:v>53.085000000000001</c:v>
                </c:pt>
                <c:pt idx="25">
                  <c:v>53.317</c:v>
                </c:pt>
                <c:pt idx="26">
                  <c:v>53.554000000000002</c:v>
                </c:pt>
                <c:pt idx="27">
                  <c:v>53.796999999999997</c:v>
                </c:pt>
                <c:pt idx="28">
                  <c:v>54.045000000000002</c:v>
                </c:pt>
                <c:pt idx="29">
                  <c:v>54.296999999999997</c:v>
                </c:pt>
                <c:pt idx="30">
                  <c:v>54.554000000000002</c:v>
                </c:pt>
                <c:pt idx="31">
                  <c:v>54.814</c:v>
                </c:pt>
                <c:pt idx="32">
                  <c:v>55.078000000000003</c:v>
                </c:pt>
                <c:pt idx="33">
                  <c:v>55.344000000000001</c:v>
                </c:pt>
                <c:pt idx="34">
                  <c:v>55.613</c:v>
                </c:pt>
                <c:pt idx="35">
                  <c:v>55.884</c:v>
                </c:pt>
                <c:pt idx="36">
                  <c:v>56.156999999999996</c:v>
                </c:pt>
                <c:pt idx="37">
                  <c:v>56.43</c:v>
                </c:pt>
                <c:pt idx="38">
                  <c:v>56.704999999999998</c:v>
                </c:pt>
                <c:pt idx="39">
                  <c:v>56.981000000000002</c:v>
                </c:pt>
                <c:pt idx="40">
                  <c:v>57.256999999999998</c:v>
                </c:pt>
                <c:pt idx="41">
                  <c:v>57.533000000000001</c:v>
                </c:pt>
                <c:pt idx="42">
                  <c:v>57.808999999999997</c:v>
                </c:pt>
                <c:pt idx="43">
                  <c:v>58.084000000000003</c:v>
                </c:pt>
                <c:pt idx="44">
                  <c:v>58.359000000000002</c:v>
                </c:pt>
                <c:pt idx="45">
                  <c:v>58.633000000000003</c:v>
                </c:pt>
                <c:pt idx="46">
                  <c:v>57.808999999999997</c:v>
                </c:pt>
                <c:pt idx="47">
                  <c:v>58.084000000000003</c:v>
                </c:pt>
                <c:pt idx="48">
                  <c:v>58.359000000000002</c:v>
                </c:pt>
                <c:pt idx="49">
                  <c:v>58.633000000000003</c:v>
                </c:pt>
                <c:pt idx="50">
                  <c:v>56.156999999999996</c:v>
                </c:pt>
              </c:numCache>
            </c:numRef>
          </c:val>
        </c:ser>
        <c:ser>
          <c:idx val="2"/>
          <c:order val="2"/>
          <c:tx>
            <c:strRef>
              <c:f>Si_Ch01!$B$36:$D$36</c:f>
              <c:strCache>
                <c:ptCount val="1"/>
                <c:pt idx="0">
                  <c:v>Si 15.12.2022</c:v>
                </c:pt>
              </c:strCache>
            </c:strRef>
          </c:tx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'Si03'!$D$2:$D$52</c:f>
              <c:numCache>
                <c:formatCode>0.00</c:formatCode>
                <c:ptCount val="51"/>
                <c:pt idx="0">
                  <c:v>47.72</c:v>
                </c:pt>
                <c:pt idx="1">
                  <c:v>47.61</c:v>
                </c:pt>
                <c:pt idx="2">
                  <c:v>47.508000000000003</c:v>
                </c:pt>
                <c:pt idx="3">
                  <c:v>47.414000000000001</c:v>
                </c:pt>
                <c:pt idx="4">
                  <c:v>47.328000000000003</c:v>
                </c:pt>
                <c:pt idx="5">
                  <c:v>47.25</c:v>
                </c:pt>
                <c:pt idx="6">
                  <c:v>47.179000000000002</c:v>
                </c:pt>
                <c:pt idx="7">
                  <c:v>47.116</c:v>
                </c:pt>
                <c:pt idx="8">
                  <c:v>47.06</c:v>
                </c:pt>
                <c:pt idx="9">
                  <c:v>47.011000000000003</c:v>
                </c:pt>
                <c:pt idx="10">
                  <c:v>46.969000000000001</c:v>
                </c:pt>
                <c:pt idx="11">
                  <c:v>46.933</c:v>
                </c:pt>
                <c:pt idx="12">
                  <c:v>46.904000000000003</c:v>
                </c:pt>
                <c:pt idx="13">
                  <c:v>46.881999999999998</c:v>
                </c:pt>
                <c:pt idx="14">
                  <c:v>46.865000000000002</c:v>
                </c:pt>
                <c:pt idx="15">
                  <c:v>46.854999999999997</c:v>
                </c:pt>
                <c:pt idx="16">
                  <c:v>46.85</c:v>
                </c:pt>
                <c:pt idx="17">
                  <c:v>46.850999999999999</c:v>
                </c:pt>
                <c:pt idx="18">
                  <c:v>46.857999999999997</c:v>
                </c:pt>
                <c:pt idx="19">
                  <c:v>46.87</c:v>
                </c:pt>
                <c:pt idx="20">
                  <c:v>46.887</c:v>
                </c:pt>
                <c:pt idx="21">
                  <c:v>46.908999999999999</c:v>
                </c:pt>
                <c:pt idx="22">
                  <c:v>46.936</c:v>
                </c:pt>
                <c:pt idx="23">
                  <c:v>46.968000000000004</c:v>
                </c:pt>
                <c:pt idx="24">
                  <c:v>47.003999999999998</c:v>
                </c:pt>
                <c:pt idx="25">
                  <c:v>47.045000000000002</c:v>
                </c:pt>
                <c:pt idx="26">
                  <c:v>47.09</c:v>
                </c:pt>
                <c:pt idx="27">
                  <c:v>47.139000000000003</c:v>
                </c:pt>
                <c:pt idx="28">
                  <c:v>47.192999999999998</c:v>
                </c:pt>
                <c:pt idx="29">
                  <c:v>47.25</c:v>
                </c:pt>
                <c:pt idx="30">
                  <c:v>47.311</c:v>
                </c:pt>
                <c:pt idx="31">
                  <c:v>47.375</c:v>
                </c:pt>
                <c:pt idx="32">
                  <c:v>47.442999999999998</c:v>
                </c:pt>
                <c:pt idx="33">
                  <c:v>47.514000000000003</c:v>
                </c:pt>
                <c:pt idx="34">
                  <c:v>47.588999999999999</c:v>
                </c:pt>
                <c:pt idx="35">
                  <c:v>47.667000000000002</c:v>
                </c:pt>
                <c:pt idx="36">
                  <c:v>47.747</c:v>
                </c:pt>
                <c:pt idx="37">
                  <c:v>47.831000000000003</c:v>
                </c:pt>
                <c:pt idx="38">
                  <c:v>47.917000000000002</c:v>
                </c:pt>
                <c:pt idx="39">
                  <c:v>48.006</c:v>
                </c:pt>
                <c:pt idx="40">
                  <c:v>48.097999999999999</c:v>
                </c:pt>
                <c:pt idx="41">
                  <c:v>48.192</c:v>
                </c:pt>
                <c:pt idx="42">
                  <c:v>48.287999999999997</c:v>
                </c:pt>
                <c:pt idx="43">
                  <c:v>48.386000000000003</c:v>
                </c:pt>
                <c:pt idx="44">
                  <c:v>48.487000000000002</c:v>
                </c:pt>
                <c:pt idx="45">
                  <c:v>48.59</c:v>
                </c:pt>
                <c:pt idx="46">
                  <c:v>48.694000000000003</c:v>
                </c:pt>
                <c:pt idx="47">
                  <c:v>48.801000000000002</c:v>
                </c:pt>
                <c:pt idx="48">
                  <c:v>48.908999999999999</c:v>
                </c:pt>
                <c:pt idx="49">
                  <c:v>49.018999999999998</c:v>
                </c:pt>
                <c:pt idx="50">
                  <c:v>46.85</c:v>
                </c:pt>
              </c:numCache>
            </c:numRef>
          </c:val>
        </c:ser>
        <c:marker val="1"/>
        <c:axId val="112984448"/>
        <c:axId val="112985984"/>
      </c:lineChart>
      <c:catAx>
        <c:axId val="112984448"/>
        <c:scaling>
          <c:orientation val="minMax"/>
        </c:scaling>
        <c:axPos val="b"/>
        <c:numFmt formatCode="General" sourceLinked="1"/>
        <c:tickLblPos val="nextTo"/>
        <c:crossAx val="112985984"/>
        <c:crosses val="autoZero"/>
        <c:auto val="1"/>
        <c:lblAlgn val="ctr"/>
        <c:lblOffset val="100"/>
      </c:catAx>
      <c:valAx>
        <c:axId val="112985984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112984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4.0971501405923927E-2"/>
          <c:y val="1.9254234478673915E-2"/>
          <c:w val="0.92338532720561406"/>
          <c:h val="5.8028775731376644E-2"/>
        </c:manualLayout>
      </c:layout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90"/>
      <c:rotY val="40"/>
      <c:rAngAx val="1"/>
    </c:view3D>
    <c:plotArea>
      <c:layout>
        <c:manualLayout>
          <c:layoutTarget val="inner"/>
          <c:xMode val="edge"/>
          <c:yMode val="edge"/>
          <c:x val="4.4445152367748555E-2"/>
          <c:y val="2.604162609276868E-2"/>
          <c:w val="0.86535547990460004"/>
          <c:h val="0.88886906718725756"/>
        </c:manualLayout>
      </c:layout>
      <c:bar3DChart>
        <c:barDir val="col"/>
        <c:grouping val="standard"/>
        <c:ser>
          <c:idx val="0"/>
          <c:order val="0"/>
          <c:tx>
            <c:strRef>
              <c:f>Si_Ch01!$B$2:$D$2</c:f>
              <c:strCache>
                <c:ptCount val="1"/>
                <c:pt idx="0">
                  <c:v>Si 18.08.2022</c:v>
                </c:pt>
              </c:strCache>
            </c:strRef>
          </c:tx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'Si01'!$I$2:$I$53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16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148</c:v>
                </c:pt>
                <c:pt idx="22">
                  <c:v>1092</c:v>
                </c:pt>
                <c:pt idx="23">
                  <c:v>56</c:v>
                </c:pt>
                <c:pt idx="24">
                  <c:v>56</c:v>
                </c:pt>
                <c:pt idx="25">
                  <c:v>38</c:v>
                </c:pt>
                <c:pt idx="26">
                  <c:v>2</c:v>
                </c:pt>
                <c:pt idx="27">
                  <c:v>400</c:v>
                </c:pt>
                <c:pt idx="28">
                  <c:v>4</c:v>
                </c:pt>
                <c:pt idx="29">
                  <c:v>130</c:v>
                </c:pt>
                <c:pt idx="30">
                  <c:v>0</c:v>
                </c:pt>
                <c:pt idx="31">
                  <c:v>24</c:v>
                </c:pt>
                <c:pt idx="32">
                  <c:v>6</c:v>
                </c:pt>
                <c:pt idx="33">
                  <c:v>264</c:v>
                </c:pt>
                <c:pt idx="34">
                  <c:v>0</c:v>
                </c:pt>
                <c:pt idx="35">
                  <c:v>14</c:v>
                </c:pt>
                <c:pt idx="36">
                  <c:v>8</c:v>
                </c:pt>
                <c:pt idx="37">
                  <c:v>244</c:v>
                </c:pt>
                <c:pt idx="38">
                  <c:v>0</c:v>
                </c:pt>
                <c:pt idx="39">
                  <c:v>78</c:v>
                </c:pt>
                <c:pt idx="40">
                  <c:v>0</c:v>
                </c:pt>
                <c:pt idx="41">
                  <c:v>124</c:v>
                </c:pt>
                <c:pt idx="42">
                  <c:v>18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24</c:v>
                </c:pt>
                <c:pt idx="48">
                  <c:v>0</c:v>
                </c:pt>
                <c:pt idx="49">
                  <c:v>0</c:v>
                </c:pt>
                <c:pt idx="50">
                  <c:v>524</c:v>
                </c:pt>
                <c:pt idx="51">
                  <c:v>7552</c:v>
                </c:pt>
              </c:numCache>
            </c:numRef>
          </c:val>
        </c:ser>
        <c:ser>
          <c:idx val="1"/>
          <c:order val="1"/>
          <c:tx>
            <c:strRef>
              <c:f>Si_Ch01!$B$2:$D$2</c:f>
              <c:strCache>
                <c:ptCount val="1"/>
                <c:pt idx="0">
                  <c:v>Si 18.08.2022</c:v>
                </c:pt>
              </c:strCache>
            </c:strRef>
          </c:tx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'Si01'!$M$2:$M$53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204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270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56</c:v>
                </c:pt>
                <c:pt idx="12">
                  <c:v>0</c:v>
                </c:pt>
                <c:pt idx="13">
                  <c:v>108</c:v>
                </c:pt>
                <c:pt idx="14">
                  <c:v>6</c:v>
                </c:pt>
                <c:pt idx="15">
                  <c:v>124</c:v>
                </c:pt>
                <c:pt idx="16">
                  <c:v>6</c:v>
                </c:pt>
                <c:pt idx="17">
                  <c:v>126</c:v>
                </c:pt>
                <c:pt idx="18">
                  <c:v>0</c:v>
                </c:pt>
                <c:pt idx="19">
                  <c:v>44</c:v>
                </c:pt>
                <c:pt idx="20">
                  <c:v>0</c:v>
                </c:pt>
                <c:pt idx="21">
                  <c:v>182</c:v>
                </c:pt>
                <c:pt idx="22">
                  <c:v>0</c:v>
                </c:pt>
                <c:pt idx="23">
                  <c:v>274</c:v>
                </c:pt>
                <c:pt idx="24">
                  <c:v>14</c:v>
                </c:pt>
                <c:pt idx="25">
                  <c:v>138</c:v>
                </c:pt>
                <c:pt idx="26">
                  <c:v>2</c:v>
                </c:pt>
                <c:pt idx="27">
                  <c:v>410</c:v>
                </c:pt>
                <c:pt idx="28">
                  <c:v>20</c:v>
                </c:pt>
                <c:pt idx="29">
                  <c:v>162</c:v>
                </c:pt>
                <c:pt idx="30">
                  <c:v>2</c:v>
                </c:pt>
                <c:pt idx="31">
                  <c:v>122</c:v>
                </c:pt>
                <c:pt idx="32">
                  <c:v>2</c:v>
                </c:pt>
                <c:pt idx="33">
                  <c:v>30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398</c:v>
                </c:pt>
                <c:pt idx="51">
                  <c:v>4026</c:v>
                </c:pt>
              </c:numCache>
            </c:numRef>
          </c:val>
        </c:ser>
        <c:ser>
          <c:idx val="2"/>
          <c:order val="2"/>
          <c:tx>
            <c:strRef>
              <c:f>Si_Ch01!$B$19:$D$19</c:f>
              <c:strCache>
                <c:ptCount val="1"/>
                <c:pt idx="0">
                  <c:v>Si 15.09.2022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'Si02'!$I$2:$I$53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62</c:v>
                </c:pt>
                <c:pt idx="12">
                  <c:v>36</c:v>
                </c:pt>
                <c:pt idx="13">
                  <c:v>8030</c:v>
                </c:pt>
                <c:pt idx="14">
                  <c:v>6</c:v>
                </c:pt>
                <c:pt idx="15">
                  <c:v>118</c:v>
                </c:pt>
                <c:pt idx="16">
                  <c:v>106</c:v>
                </c:pt>
                <c:pt idx="17">
                  <c:v>764</c:v>
                </c:pt>
                <c:pt idx="18">
                  <c:v>214</c:v>
                </c:pt>
                <c:pt idx="19">
                  <c:v>388</c:v>
                </c:pt>
                <c:pt idx="20">
                  <c:v>10</c:v>
                </c:pt>
                <c:pt idx="21">
                  <c:v>674</c:v>
                </c:pt>
                <c:pt idx="22">
                  <c:v>106</c:v>
                </c:pt>
                <c:pt idx="23">
                  <c:v>5278</c:v>
                </c:pt>
                <c:pt idx="24">
                  <c:v>26</c:v>
                </c:pt>
                <c:pt idx="25">
                  <c:v>934</c:v>
                </c:pt>
                <c:pt idx="26">
                  <c:v>722</c:v>
                </c:pt>
                <c:pt idx="27">
                  <c:v>6530</c:v>
                </c:pt>
                <c:pt idx="28">
                  <c:v>210</c:v>
                </c:pt>
                <c:pt idx="29">
                  <c:v>700</c:v>
                </c:pt>
                <c:pt idx="30">
                  <c:v>940</c:v>
                </c:pt>
                <c:pt idx="31">
                  <c:v>4262</c:v>
                </c:pt>
                <c:pt idx="32">
                  <c:v>2298</c:v>
                </c:pt>
                <c:pt idx="33">
                  <c:v>3898</c:v>
                </c:pt>
                <c:pt idx="34">
                  <c:v>764</c:v>
                </c:pt>
                <c:pt idx="35">
                  <c:v>2168</c:v>
                </c:pt>
                <c:pt idx="36">
                  <c:v>524</c:v>
                </c:pt>
                <c:pt idx="37">
                  <c:v>7552</c:v>
                </c:pt>
                <c:pt idx="38">
                  <c:v>390</c:v>
                </c:pt>
                <c:pt idx="39">
                  <c:v>694</c:v>
                </c:pt>
                <c:pt idx="40">
                  <c:v>408</c:v>
                </c:pt>
                <c:pt idx="41">
                  <c:v>1386</c:v>
                </c:pt>
                <c:pt idx="42">
                  <c:v>258</c:v>
                </c:pt>
                <c:pt idx="43">
                  <c:v>708</c:v>
                </c:pt>
                <c:pt idx="44">
                  <c:v>126</c:v>
                </c:pt>
                <c:pt idx="45">
                  <c:v>642</c:v>
                </c:pt>
                <c:pt idx="46">
                  <c:v>258</c:v>
                </c:pt>
                <c:pt idx="47">
                  <c:v>708</c:v>
                </c:pt>
                <c:pt idx="48">
                  <c:v>126</c:v>
                </c:pt>
                <c:pt idx="49">
                  <c:v>642</c:v>
                </c:pt>
                <c:pt idx="50">
                  <c:v>524</c:v>
                </c:pt>
                <c:pt idx="51">
                  <c:v>7552</c:v>
                </c:pt>
              </c:numCache>
            </c:numRef>
          </c:val>
        </c:ser>
        <c:ser>
          <c:idx val="3"/>
          <c:order val="3"/>
          <c:tx>
            <c:strRef>
              <c:f>Si_Ch01!$B$19:$D$19</c:f>
              <c:strCache>
                <c:ptCount val="1"/>
                <c:pt idx="0">
                  <c:v>Si 15.09.2022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'Si02'!$M$2:$M$53</c:f>
              <c:numCache>
                <c:formatCode>General</c:formatCode>
                <c:ptCount val="52"/>
                <c:pt idx="0">
                  <c:v>124</c:v>
                </c:pt>
                <c:pt idx="1">
                  <c:v>148</c:v>
                </c:pt>
                <c:pt idx="2">
                  <c:v>4</c:v>
                </c:pt>
                <c:pt idx="3">
                  <c:v>518</c:v>
                </c:pt>
                <c:pt idx="4">
                  <c:v>0</c:v>
                </c:pt>
                <c:pt idx="5">
                  <c:v>258</c:v>
                </c:pt>
                <c:pt idx="6">
                  <c:v>38</c:v>
                </c:pt>
                <c:pt idx="7">
                  <c:v>12474</c:v>
                </c:pt>
                <c:pt idx="8">
                  <c:v>158</c:v>
                </c:pt>
                <c:pt idx="9">
                  <c:v>86</c:v>
                </c:pt>
                <c:pt idx="10">
                  <c:v>40</c:v>
                </c:pt>
                <c:pt idx="11">
                  <c:v>780</c:v>
                </c:pt>
                <c:pt idx="12">
                  <c:v>24</c:v>
                </c:pt>
                <c:pt idx="13">
                  <c:v>12112</c:v>
                </c:pt>
                <c:pt idx="14">
                  <c:v>6</c:v>
                </c:pt>
                <c:pt idx="15">
                  <c:v>8538</c:v>
                </c:pt>
                <c:pt idx="16">
                  <c:v>116</c:v>
                </c:pt>
                <c:pt idx="17">
                  <c:v>16444</c:v>
                </c:pt>
                <c:pt idx="18">
                  <c:v>250</c:v>
                </c:pt>
                <c:pt idx="19">
                  <c:v>29726</c:v>
                </c:pt>
                <c:pt idx="20">
                  <c:v>2388</c:v>
                </c:pt>
                <c:pt idx="21">
                  <c:v>6292</c:v>
                </c:pt>
                <c:pt idx="22">
                  <c:v>1044</c:v>
                </c:pt>
                <c:pt idx="23">
                  <c:v>10310</c:v>
                </c:pt>
                <c:pt idx="24">
                  <c:v>54</c:v>
                </c:pt>
                <c:pt idx="25">
                  <c:v>318</c:v>
                </c:pt>
                <c:pt idx="26">
                  <c:v>36</c:v>
                </c:pt>
                <c:pt idx="27">
                  <c:v>1912</c:v>
                </c:pt>
                <c:pt idx="28">
                  <c:v>1290</c:v>
                </c:pt>
                <c:pt idx="29">
                  <c:v>6404</c:v>
                </c:pt>
                <c:pt idx="30">
                  <c:v>72</c:v>
                </c:pt>
                <c:pt idx="31">
                  <c:v>1398</c:v>
                </c:pt>
                <c:pt idx="32">
                  <c:v>48</c:v>
                </c:pt>
                <c:pt idx="33">
                  <c:v>566</c:v>
                </c:pt>
                <c:pt idx="34">
                  <c:v>60</c:v>
                </c:pt>
                <c:pt idx="35">
                  <c:v>386</c:v>
                </c:pt>
                <c:pt idx="36">
                  <c:v>398</c:v>
                </c:pt>
                <c:pt idx="37">
                  <c:v>4026</c:v>
                </c:pt>
                <c:pt idx="38">
                  <c:v>28</c:v>
                </c:pt>
                <c:pt idx="39">
                  <c:v>368</c:v>
                </c:pt>
                <c:pt idx="40">
                  <c:v>56</c:v>
                </c:pt>
                <c:pt idx="41">
                  <c:v>34</c:v>
                </c:pt>
                <c:pt idx="42">
                  <c:v>16</c:v>
                </c:pt>
                <c:pt idx="43">
                  <c:v>38</c:v>
                </c:pt>
                <c:pt idx="44">
                  <c:v>0</c:v>
                </c:pt>
                <c:pt idx="45">
                  <c:v>26</c:v>
                </c:pt>
                <c:pt idx="46">
                  <c:v>16</c:v>
                </c:pt>
                <c:pt idx="47">
                  <c:v>38</c:v>
                </c:pt>
                <c:pt idx="48">
                  <c:v>0</c:v>
                </c:pt>
                <c:pt idx="49">
                  <c:v>26</c:v>
                </c:pt>
                <c:pt idx="50">
                  <c:v>398</c:v>
                </c:pt>
                <c:pt idx="51">
                  <c:v>4026</c:v>
                </c:pt>
              </c:numCache>
            </c:numRef>
          </c:val>
        </c:ser>
        <c:ser>
          <c:idx val="4"/>
          <c:order val="4"/>
          <c:tx>
            <c:strRef>
              <c:f>Si_Ch01!$B$36:$D$36</c:f>
              <c:strCache>
                <c:ptCount val="1"/>
                <c:pt idx="0">
                  <c:v>Si 15.12.2022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'Si03'!$I$2:$I$53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</c:v>
                </c:pt>
                <c:pt idx="18">
                  <c:v>0</c:v>
                </c:pt>
                <c:pt idx="19">
                  <c:v>20</c:v>
                </c:pt>
                <c:pt idx="20">
                  <c:v>2</c:v>
                </c:pt>
                <c:pt idx="21">
                  <c:v>54</c:v>
                </c:pt>
                <c:pt idx="22">
                  <c:v>0</c:v>
                </c:pt>
                <c:pt idx="23">
                  <c:v>24</c:v>
                </c:pt>
                <c:pt idx="24">
                  <c:v>44</c:v>
                </c:pt>
                <c:pt idx="25">
                  <c:v>4</c:v>
                </c:pt>
                <c:pt idx="26">
                  <c:v>2</c:v>
                </c:pt>
                <c:pt idx="27">
                  <c:v>64</c:v>
                </c:pt>
                <c:pt idx="28">
                  <c:v>0</c:v>
                </c:pt>
                <c:pt idx="29">
                  <c:v>202</c:v>
                </c:pt>
                <c:pt idx="30">
                  <c:v>0</c:v>
                </c:pt>
                <c:pt idx="31">
                  <c:v>54</c:v>
                </c:pt>
                <c:pt idx="32">
                  <c:v>0</c:v>
                </c:pt>
                <c:pt idx="33">
                  <c:v>98</c:v>
                </c:pt>
                <c:pt idx="34">
                  <c:v>0</c:v>
                </c:pt>
                <c:pt idx="35">
                  <c:v>290</c:v>
                </c:pt>
                <c:pt idx="36">
                  <c:v>0</c:v>
                </c:pt>
                <c:pt idx="37">
                  <c:v>132</c:v>
                </c:pt>
                <c:pt idx="38">
                  <c:v>16</c:v>
                </c:pt>
                <c:pt idx="39">
                  <c:v>82</c:v>
                </c:pt>
                <c:pt idx="40">
                  <c:v>6</c:v>
                </c:pt>
                <c:pt idx="41">
                  <c:v>10</c:v>
                </c:pt>
                <c:pt idx="42">
                  <c:v>418</c:v>
                </c:pt>
                <c:pt idx="43">
                  <c:v>46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84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</c:numCache>
            </c:numRef>
          </c:val>
        </c:ser>
        <c:ser>
          <c:idx val="5"/>
          <c:order val="5"/>
          <c:tx>
            <c:strRef>
              <c:f>Si_Ch01!$B$36:$D$36</c:f>
              <c:strCache>
                <c:ptCount val="1"/>
                <c:pt idx="0">
                  <c:v>Si 15.12.2022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'Si01'!$A$2:$A$52</c:f>
              <c:numCache>
                <c:formatCode>General</c:formatCode>
                <c:ptCount val="51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  <c:pt idx="50">
                  <c:v>64500</c:v>
                </c:pt>
              </c:numCache>
            </c:numRef>
          </c:cat>
          <c:val>
            <c:numRef>
              <c:f>'Si03'!$M$2:$M$53</c:f>
              <c:numCache>
                <c:formatCode>General</c:formatCode>
                <c:ptCount val="52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390</c:v>
                </c:pt>
                <c:pt idx="6">
                  <c:v>0</c:v>
                </c:pt>
                <c:pt idx="7">
                  <c:v>140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171336</c:v>
                </c:pt>
                <c:pt idx="26">
                  <c:v>10</c:v>
                </c:pt>
                <c:pt idx="27">
                  <c:v>160</c:v>
                </c:pt>
                <c:pt idx="28">
                  <c:v>8</c:v>
                </c:pt>
                <c:pt idx="29">
                  <c:v>100</c:v>
                </c:pt>
                <c:pt idx="30">
                  <c:v>0</c:v>
                </c:pt>
                <c:pt idx="31">
                  <c:v>44</c:v>
                </c:pt>
                <c:pt idx="32">
                  <c:v>0</c:v>
                </c:pt>
                <c:pt idx="33">
                  <c:v>40</c:v>
                </c:pt>
                <c:pt idx="34">
                  <c:v>0</c:v>
                </c:pt>
                <c:pt idx="35">
                  <c:v>158</c:v>
                </c:pt>
                <c:pt idx="36">
                  <c:v>0</c:v>
                </c:pt>
                <c:pt idx="37">
                  <c:v>28</c:v>
                </c:pt>
                <c:pt idx="38">
                  <c:v>6</c:v>
                </c:pt>
                <c:pt idx="39">
                  <c:v>4</c:v>
                </c:pt>
                <c:pt idx="40">
                  <c:v>2</c:v>
                </c:pt>
                <c:pt idx="41">
                  <c:v>22</c:v>
                </c:pt>
                <c:pt idx="42">
                  <c:v>6</c:v>
                </c:pt>
                <c:pt idx="43">
                  <c:v>4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650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</c:numCache>
            </c:numRef>
          </c:val>
        </c:ser>
        <c:shape val="box"/>
        <c:axId val="113047040"/>
        <c:axId val="113048576"/>
        <c:axId val="113053184"/>
      </c:bar3DChart>
      <c:catAx>
        <c:axId val="113047040"/>
        <c:scaling>
          <c:orientation val="minMax"/>
        </c:scaling>
        <c:axPos val="b"/>
        <c:numFmt formatCode="General" sourceLinked="0"/>
        <c:tickLblPos val="nextTo"/>
        <c:crossAx val="113048576"/>
        <c:crosses val="autoZero"/>
        <c:auto val="1"/>
        <c:lblAlgn val="ctr"/>
        <c:lblOffset val="100"/>
      </c:catAx>
      <c:valAx>
        <c:axId val="113048576"/>
        <c:scaling>
          <c:orientation val="minMax"/>
        </c:scaling>
        <c:axPos val="l"/>
        <c:majorGridlines/>
        <c:numFmt formatCode="General" sourceLinked="1"/>
        <c:tickLblPos val="nextTo"/>
        <c:crossAx val="113047040"/>
        <c:crosses val="autoZero"/>
        <c:crossBetween val="between"/>
      </c:valAx>
      <c:serAx>
        <c:axId val="113053184"/>
        <c:scaling>
          <c:orientation val="minMax"/>
        </c:scaling>
        <c:axPos val="b"/>
        <c:tickLblPos val="nextTo"/>
        <c:crossAx val="113048576"/>
        <c:crosses val="autoZero"/>
      </c:ser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"/>
          <c:y val="8.6788541567666567E-3"/>
          <c:w val="0.99281498378289956"/>
          <c:h val="5.6670484813539423E-2"/>
        </c:manualLayout>
      </c:layout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3.2867680837554182E-2"/>
          <c:y val="2.9268679544553342E-2"/>
          <c:w val="0.95287938506014491"/>
          <c:h val="0.79134538038860269"/>
        </c:manualLayout>
      </c:layout>
      <c:lineChart>
        <c:grouping val="standard"/>
        <c:ser>
          <c:idx val="0"/>
          <c:order val="0"/>
          <c:tx>
            <c:strRef>
              <c:f>RI_Ch01!$B$2:$I$2</c:f>
              <c:strCache>
                <c:ptCount val="1"/>
                <c:pt idx="0">
                  <c:v>RIH2  15.09.2022 DT: 30.08.23 19:58:08 BAset 115090</c:v>
                </c:pt>
              </c:strCache>
            </c:strRef>
          </c:tx>
          <c:cat>
            <c:numRef>
              <c:f>'RI01'!$K$2:$K$42</c:f>
              <c:numCache>
                <c:formatCode>General</c:formatCode>
                <c:ptCount val="41"/>
                <c:pt idx="0">
                  <c:v>87500</c:v>
                </c:pt>
                <c:pt idx="1">
                  <c:v>90000</c:v>
                </c:pt>
                <c:pt idx="2">
                  <c:v>92500</c:v>
                </c:pt>
                <c:pt idx="3">
                  <c:v>95000</c:v>
                </c:pt>
                <c:pt idx="4">
                  <c:v>97500</c:v>
                </c:pt>
                <c:pt idx="5">
                  <c:v>100000</c:v>
                </c:pt>
                <c:pt idx="6">
                  <c:v>102500</c:v>
                </c:pt>
                <c:pt idx="7">
                  <c:v>105000</c:v>
                </c:pt>
                <c:pt idx="8">
                  <c:v>107500</c:v>
                </c:pt>
                <c:pt idx="9">
                  <c:v>110000</c:v>
                </c:pt>
                <c:pt idx="10">
                  <c:v>112500</c:v>
                </c:pt>
                <c:pt idx="11">
                  <c:v>115000</c:v>
                </c:pt>
                <c:pt idx="12">
                  <c:v>117500</c:v>
                </c:pt>
                <c:pt idx="13">
                  <c:v>120000</c:v>
                </c:pt>
                <c:pt idx="14">
                  <c:v>122500</c:v>
                </c:pt>
                <c:pt idx="15">
                  <c:v>125000</c:v>
                </c:pt>
                <c:pt idx="16">
                  <c:v>127500</c:v>
                </c:pt>
                <c:pt idx="17">
                  <c:v>130000</c:v>
                </c:pt>
                <c:pt idx="18">
                  <c:v>132500</c:v>
                </c:pt>
                <c:pt idx="19">
                  <c:v>135000</c:v>
                </c:pt>
                <c:pt idx="20">
                  <c:v>137500</c:v>
                </c:pt>
                <c:pt idx="21">
                  <c:v>140000</c:v>
                </c:pt>
                <c:pt idx="22">
                  <c:v>142500</c:v>
                </c:pt>
                <c:pt idx="23">
                  <c:v>145000</c:v>
                </c:pt>
                <c:pt idx="24">
                  <c:v>147500</c:v>
                </c:pt>
                <c:pt idx="25">
                  <c:v>150000</c:v>
                </c:pt>
                <c:pt idx="26">
                  <c:v>152500</c:v>
                </c:pt>
                <c:pt idx="27">
                  <c:v>155000</c:v>
                </c:pt>
                <c:pt idx="28">
                  <c:v>157500</c:v>
                </c:pt>
                <c:pt idx="29">
                  <c:v>160000</c:v>
                </c:pt>
                <c:pt idx="30">
                  <c:v>162500</c:v>
                </c:pt>
                <c:pt idx="31">
                  <c:v>165000</c:v>
                </c:pt>
                <c:pt idx="32">
                  <c:v>167500</c:v>
                </c:pt>
                <c:pt idx="33">
                  <c:v>170000</c:v>
                </c:pt>
                <c:pt idx="34">
                  <c:v>172500</c:v>
                </c:pt>
                <c:pt idx="35">
                  <c:v>175000</c:v>
                </c:pt>
                <c:pt idx="36">
                  <c:v>177500</c:v>
                </c:pt>
                <c:pt idx="37">
                  <c:v>180000</c:v>
                </c:pt>
                <c:pt idx="38">
                  <c:v>182500</c:v>
                </c:pt>
                <c:pt idx="39">
                  <c:v>185000</c:v>
                </c:pt>
                <c:pt idx="40">
                  <c:v>187500</c:v>
                </c:pt>
              </c:numCache>
            </c:numRef>
          </c:cat>
          <c:val>
            <c:numRef>
              <c:f>'RI01'!$D$2:$D$42</c:f>
              <c:numCache>
                <c:formatCode>General</c:formatCode>
                <c:ptCount val="41"/>
                <c:pt idx="0">
                  <c:v>66.549000000000007</c:v>
                </c:pt>
                <c:pt idx="1">
                  <c:v>64.656999999999996</c:v>
                </c:pt>
                <c:pt idx="2">
                  <c:v>62.872999999999998</c:v>
                </c:pt>
                <c:pt idx="3">
                  <c:v>61.189</c:v>
                </c:pt>
                <c:pt idx="4">
                  <c:v>59.597000000000001</c:v>
                </c:pt>
                <c:pt idx="5">
                  <c:v>58.09</c:v>
                </c:pt>
                <c:pt idx="6">
                  <c:v>56.661999999999999</c:v>
                </c:pt>
                <c:pt idx="7">
                  <c:v>55.307000000000002</c:v>
                </c:pt>
                <c:pt idx="8">
                  <c:v>54.018999999999998</c:v>
                </c:pt>
                <c:pt idx="9">
                  <c:v>52.795999999999999</c:v>
                </c:pt>
                <c:pt idx="10">
                  <c:v>51.636000000000003</c:v>
                </c:pt>
                <c:pt idx="11">
                  <c:v>50.536999999999999</c:v>
                </c:pt>
                <c:pt idx="12">
                  <c:v>49.500999999999998</c:v>
                </c:pt>
                <c:pt idx="13">
                  <c:v>48.530999999999999</c:v>
                </c:pt>
                <c:pt idx="14">
                  <c:v>47.63</c:v>
                </c:pt>
                <c:pt idx="15">
                  <c:v>46.802999999999997</c:v>
                </c:pt>
                <c:pt idx="16">
                  <c:v>46.052999999999997</c:v>
                </c:pt>
                <c:pt idx="17">
                  <c:v>45.386000000000003</c:v>
                </c:pt>
                <c:pt idx="18">
                  <c:v>44.802999999999997</c:v>
                </c:pt>
                <c:pt idx="19">
                  <c:v>44.305999999999997</c:v>
                </c:pt>
                <c:pt idx="20">
                  <c:v>43.896000000000001</c:v>
                </c:pt>
                <c:pt idx="21">
                  <c:v>43.570999999999998</c:v>
                </c:pt>
                <c:pt idx="22">
                  <c:v>43.331000000000003</c:v>
                </c:pt>
                <c:pt idx="23">
                  <c:v>43.17</c:v>
                </c:pt>
                <c:pt idx="24">
                  <c:v>43.087000000000003</c:v>
                </c:pt>
                <c:pt idx="25">
                  <c:v>43.076000000000001</c:v>
                </c:pt>
                <c:pt idx="26">
                  <c:v>43.134</c:v>
                </c:pt>
                <c:pt idx="27">
                  <c:v>43.255000000000003</c:v>
                </c:pt>
                <c:pt idx="28">
                  <c:v>43.436</c:v>
                </c:pt>
                <c:pt idx="29">
                  <c:v>43.671999999999997</c:v>
                </c:pt>
                <c:pt idx="30">
                  <c:v>43.957999999999998</c:v>
                </c:pt>
                <c:pt idx="31">
                  <c:v>44.292000000000002</c:v>
                </c:pt>
                <c:pt idx="32">
                  <c:v>44.667999999999999</c:v>
                </c:pt>
                <c:pt idx="33">
                  <c:v>45.085000000000001</c:v>
                </c:pt>
                <c:pt idx="34">
                  <c:v>45.536999999999999</c:v>
                </c:pt>
                <c:pt idx="35">
                  <c:v>46.023000000000003</c:v>
                </c:pt>
                <c:pt idx="36">
                  <c:v>61.389000000000003</c:v>
                </c:pt>
                <c:pt idx="37">
                  <c:v>61.627000000000002</c:v>
                </c:pt>
                <c:pt idx="38">
                  <c:v>61.972000000000001</c:v>
                </c:pt>
                <c:pt idx="39">
                  <c:v>62.415999999999997</c:v>
                </c:pt>
                <c:pt idx="40">
                  <c:v>62.947000000000003</c:v>
                </c:pt>
              </c:numCache>
            </c:numRef>
          </c:val>
        </c:ser>
        <c:marker val="1"/>
        <c:axId val="113275648"/>
        <c:axId val="113277184"/>
      </c:lineChart>
      <c:catAx>
        <c:axId val="113275648"/>
        <c:scaling>
          <c:orientation val="minMax"/>
        </c:scaling>
        <c:axPos val="b"/>
        <c:numFmt formatCode="General" sourceLinked="1"/>
        <c:tickLblPos val="nextTo"/>
        <c:crossAx val="113277184"/>
        <c:crosses val="autoZero"/>
        <c:auto val="1"/>
        <c:lblAlgn val="ctr"/>
        <c:lblOffset val="100"/>
      </c:catAx>
      <c:valAx>
        <c:axId val="113277184"/>
        <c:scaling>
          <c:orientation val="minMax"/>
          <c:min val="11"/>
        </c:scaling>
        <c:axPos val="l"/>
        <c:majorGridlines/>
        <c:numFmt formatCode="General" sourceLinked="1"/>
        <c:tickLblPos val="nextTo"/>
        <c:crossAx val="113275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3.6912335958005256E-2"/>
          <c:y val="2.9268742069492981E-2"/>
          <c:w val="0.9571949839603382"/>
          <c:h val="0.79134538038860269"/>
        </c:manualLayout>
      </c:layout>
      <c:lineChart>
        <c:grouping val="standard"/>
        <c:ser>
          <c:idx val="0"/>
          <c:order val="0"/>
          <c:tx>
            <c:strRef>
              <c:f>RI_Ch01!$B$19:$O$19</c:f>
              <c:strCache>
                <c:ptCount val="1"/>
                <c:pt idx="0">
                  <c:v>RIH2  04.08.2022 DT: 30.08.23 19:58:08 BAset 115090</c:v>
                </c:pt>
              </c:strCache>
            </c:strRef>
          </c:tx>
          <c:cat>
            <c:numRef>
              <c:f>'RI02'!$K$2:$K$51</c:f>
              <c:numCache>
                <c:formatCode>General</c:formatCode>
                <c:ptCount val="50"/>
                <c:pt idx="0">
                  <c:v>87500</c:v>
                </c:pt>
                <c:pt idx="1">
                  <c:v>90000</c:v>
                </c:pt>
                <c:pt idx="2">
                  <c:v>92500</c:v>
                </c:pt>
                <c:pt idx="3">
                  <c:v>95000</c:v>
                </c:pt>
                <c:pt idx="4">
                  <c:v>97500</c:v>
                </c:pt>
                <c:pt idx="5">
                  <c:v>100000</c:v>
                </c:pt>
                <c:pt idx="6">
                  <c:v>102500</c:v>
                </c:pt>
                <c:pt idx="7">
                  <c:v>105000</c:v>
                </c:pt>
                <c:pt idx="8">
                  <c:v>107500</c:v>
                </c:pt>
                <c:pt idx="9">
                  <c:v>110000</c:v>
                </c:pt>
                <c:pt idx="10">
                  <c:v>112500</c:v>
                </c:pt>
                <c:pt idx="11">
                  <c:v>115000</c:v>
                </c:pt>
                <c:pt idx="12">
                  <c:v>117500</c:v>
                </c:pt>
                <c:pt idx="13">
                  <c:v>120000</c:v>
                </c:pt>
                <c:pt idx="14">
                  <c:v>122500</c:v>
                </c:pt>
                <c:pt idx="15">
                  <c:v>125000</c:v>
                </c:pt>
                <c:pt idx="16">
                  <c:v>127500</c:v>
                </c:pt>
                <c:pt idx="17">
                  <c:v>130000</c:v>
                </c:pt>
                <c:pt idx="18">
                  <c:v>132500</c:v>
                </c:pt>
                <c:pt idx="19">
                  <c:v>135000</c:v>
                </c:pt>
                <c:pt idx="20">
                  <c:v>137500</c:v>
                </c:pt>
                <c:pt idx="21">
                  <c:v>140000</c:v>
                </c:pt>
                <c:pt idx="22">
                  <c:v>142500</c:v>
                </c:pt>
                <c:pt idx="23">
                  <c:v>145000</c:v>
                </c:pt>
                <c:pt idx="24">
                  <c:v>147500</c:v>
                </c:pt>
                <c:pt idx="25">
                  <c:v>150000</c:v>
                </c:pt>
                <c:pt idx="26">
                  <c:v>152500</c:v>
                </c:pt>
                <c:pt idx="27">
                  <c:v>155000</c:v>
                </c:pt>
                <c:pt idx="28">
                  <c:v>157500</c:v>
                </c:pt>
                <c:pt idx="29">
                  <c:v>160000</c:v>
                </c:pt>
                <c:pt idx="30">
                  <c:v>162500</c:v>
                </c:pt>
                <c:pt idx="31">
                  <c:v>165000</c:v>
                </c:pt>
                <c:pt idx="32">
                  <c:v>167500</c:v>
                </c:pt>
                <c:pt idx="33">
                  <c:v>170000</c:v>
                </c:pt>
                <c:pt idx="34">
                  <c:v>172500</c:v>
                </c:pt>
                <c:pt idx="35">
                  <c:v>175000</c:v>
                </c:pt>
                <c:pt idx="36">
                  <c:v>177500</c:v>
                </c:pt>
                <c:pt idx="37">
                  <c:v>180000</c:v>
                </c:pt>
                <c:pt idx="38">
                  <c:v>182500</c:v>
                </c:pt>
                <c:pt idx="39">
                  <c:v>185000</c:v>
                </c:pt>
                <c:pt idx="40">
                  <c:v>187500</c:v>
                </c:pt>
              </c:numCache>
            </c:numRef>
          </c:cat>
          <c:val>
            <c:numRef>
              <c:f>'RI02'!$D$2:$D$42</c:f>
              <c:numCache>
                <c:formatCode>General</c:formatCode>
                <c:ptCount val="41"/>
                <c:pt idx="0">
                  <c:v>80.897000000000006</c:v>
                </c:pt>
                <c:pt idx="1">
                  <c:v>79.445999999999998</c:v>
                </c:pt>
                <c:pt idx="2">
                  <c:v>77.748000000000005</c:v>
                </c:pt>
                <c:pt idx="3">
                  <c:v>75.837000000000003</c:v>
                </c:pt>
                <c:pt idx="4">
                  <c:v>73.763000000000005</c:v>
                </c:pt>
                <c:pt idx="5">
                  <c:v>71.587000000000003</c:v>
                </c:pt>
                <c:pt idx="6">
                  <c:v>69.37</c:v>
                </c:pt>
                <c:pt idx="7">
                  <c:v>67.164000000000001</c:v>
                </c:pt>
                <c:pt idx="8">
                  <c:v>65.004999999999995</c:v>
                </c:pt>
                <c:pt idx="9">
                  <c:v>62.912999999999997</c:v>
                </c:pt>
                <c:pt idx="10">
                  <c:v>60.914999999999999</c:v>
                </c:pt>
                <c:pt idx="11">
                  <c:v>59.082000000000001</c:v>
                </c:pt>
                <c:pt idx="12">
                  <c:v>57.548999999999999</c:v>
                </c:pt>
                <c:pt idx="13">
                  <c:v>56.456000000000003</c:v>
                </c:pt>
                <c:pt idx="14">
                  <c:v>55.871000000000002</c:v>
                </c:pt>
                <c:pt idx="15">
                  <c:v>55.762</c:v>
                </c:pt>
                <c:pt idx="16">
                  <c:v>56.043999999999997</c:v>
                </c:pt>
                <c:pt idx="17">
                  <c:v>56.62</c:v>
                </c:pt>
                <c:pt idx="18">
                  <c:v>57.396000000000001</c:v>
                </c:pt>
                <c:pt idx="19">
                  <c:v>58.293999999999997</c:v>
                </c:pt>
                <c:pt idx="20">
                  <c:v>59.25</c:v>
                </c:pt>
                <c:pt idx="21">
                  <c:v>60.215000000000003</c:v>
                </c:pt>
                <c:pt idx="22">
                  <c:v>61.151000000000003</c:v>
                </c:pt>
                <c:pt idx="23">
                  <c:v>62.031999999999996</c:v>
                </c:pt>
                <c:pt idx="24">
                  <c:v>62.84</c:v>
                </c:pt>
                <c:pt idx="25">
                  <c:v>63.567</c:v>
                </c:pt>
                <c:pt idx="26">
                  <c:v>64.206999999999994</c:v>
                </c:pt>
                <c:pt idx="27">
                  <c:v>64.763000000000005</c:v>
                </c:pt>
                <c:pt idx="28">
                  <c:v>65.236999999999995</c:v>
                </c:pt>
                <c:pt idx="29">
                  <c:v>58.067</c:v>
                </c:pt>
                <c:pt idx="30">
                  <c:v>57.677</c:v>
                </c:pt>
                <c:pt idx="31">
                  <c:v>57.329000000000001</c:v>
                </c:pt>
                <c:pt idx="32">
                  <c:v>57.021000000000001</c:v>
                </c:pt>
                <c:pt idx="33">
                  <c:v>56.750999999999998</c:v>
                </c:pt>
                <c:pt idx="34">
                  <c:v>56.518999999999998</c:v>
                </c:pt>
                <c:pt idx="35">
                  <c:v>56.322000000000003</c:v>
                </c:pt>
                <c:pt idx="36">
                  <c:v>56.16</c:v>
                </c:pt>
                <c:pt idx="37">
                  <c:v>56.029000000000003</c:v>
                </c:pt>
                <c:pt idx="38">
                  <c:v>55.93</c:v>
                </c:pt>
                <c:pt idx="39">
                  <c:v>55.859000000000002</c:v>
                </c:pt>
                <c:pt idx="40">
                  <c:v>55.814999999999998</c:v>
                </c:pt>
              </c:numCache>
            </c:numRef>
          </c:val>
        </c:ser>
        <c:marker val="1"/>
        <c:axId val="113309184"/>
        <c:axId val="113310720"/>
      </c:lineChart>
      <c:catAx>
        <c:axId val="113309184"/>
        <c:scaling>
          <c:orientation val="minMax"/>
        </c:scaling>
        <c:axPos val="b"/>
        <c:numFmt formatCode="General" sourceLinked="1"/>
        <c:tickLblPos val="nextTo"/>
        <c:crossAx val="113310720"/>
        <c:crosses val="autoZero"/>
        <c:auto val="1"/>
        <c:lblAlgn val="ctr"/>
        <c:lblOffset val="100"/>
      </c:catAx>
      <c:valAx>
        <c:axId val="113310720"/>
        <c:scaling>
          <c:orientation val="minMax"/>
          <c:min val="11"/>
        </c:scaling>
        <c:axPos val="l"/>
        <c:majorGridlines/>
        <c:numFmt formatCode="General" sourceLinked="1"/>
        <c:tickLblPos val="nextTo"/>
        <c:crossAx val="1133091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3.687136347524702E-2"/>
          <c:y val="2.9268816645444076E-2"/>
          <c:w val="0.96010697240956588"/>
          <c:h val="0.79134538038860269"/>
        </c:manualLayout>
      </c:layout>
      <c:lineChart>
        <c:grouping val="standard"/>
        <c:ser>
          <c:idx val="0"/>
          <c:order val="0"/>
          <c:tx>
            <c:strRef>
              <c:f>RI_Ch01!$B$36:$G$36</c:f>
              <c:strCache>
                <c:ptCount val="1"/>
                <c:pt idx="0">
                  <c:v>RIH2  21.07.2022 DT: 30.08.23 19:58:08</c:v>
                </c:pt>
              </c:strCache>
            </c:strRef>
          </c:tx>
          <c:cat>
            <c:numRef>
              <c:f>'RI03'!$K$2:$K$51</c:f>
              <c:numCache>
                <c:formatCode>General</c:formatCode>
                <c:ptCount val="50"/>
                <c:pt idx="0">
                  <c:v>87500</c:v>
                </c:pt>
                <c:pt idx="1">
                  <c:v>90000</c:v>
                </c:pt>
                <c:pt idx="2">
                  <c:v>92500</c:v>
                </c:pt>
                <c:pt idx="3">
                  <c:v>95000</c:v>
                </c:pt>
                <c:pt idx="4">
                  <c:v>97500</c:v>
                </c:pt>
                <c:pt idx="5">
                  <c:v>100000</c:v>
                </c:pt>
                <c:pt idx="6">
                  <c:v>102500</c:v>
                </c:pt>
                <c:pt idx="7">
                  <c:v>105000</c:v>
                </c:pt>
                <c:pt idx="8">
                  <c:v>107500</c:v>
                </c:pt>
                <c:pt idx="9">
                  <c:v>110000</c:v>
                </c:pt>
                <c:pt idx="10">
                  <c:v>112500</c:v>
                </c:pt>
                <c:pt idx="11">
                  <c:v>115000</c:v>
                </c:pt>
                <c:pt idx="12">
                  <c:v>117500</c:v>
                </c:pt>
                <c:pt idx="13">
                  <c:v>120000</c:v>
                </c:pt>
                <c:pt idx="14">
                  <c:v>122500</c:v>
                </c:pt>
                <c:pt idx="15">
                  <c:v>125000</c:v>
                </c:pt>
                <c:pt idx="16">
                  <c:v>127500</c:v>
                </c:pt>
                <c:pt idx="17">
                  <c:v>130000</c:v>
                </c:pt>
                <c:pt idx="18">
                  <c:v>132500</c:v>
                </c:pt>
                <c:pt idx="19">
                  <c:v>135000</c:v>
                </c:pt>
                <c:pt idx="20">
                  <c:v>137500</c:v>
                </c:pt>
                <c:pt idx="21">
                  <c:v>140000</c:v>
                </c:pt>
                <c:pt idx="22">
                  <c:v>142500</c:v>
                </c:pt>
                <c:pt idx="23">
                  <c:v>145000</c:v>
                </c:pt>
                <c:pt idx="24">
                  <c:v>147500</c:v>
                </c:pt>
                <c:pt idx="25">
                  <c:v>150000</c:v>
                </c:pt>
                <c:pt idx="26">
                  <c:v>152500</c:v>
                </c:pt>
                <c:pt idx="27">
                  <c:v>155000</c:v>
                </c:pt>
                <c:pt idx="28">
                  <c:v>157500</c:v>
                </c:pt>
                <c:pt idx="29">
                  <c:v>160000</c:v>
                </c:pt>
                <c:pt idx="30">
                  <c:v>162500</c:v>
                </c:pt>
                <c:pt idx="31">
                  <c:v>165000</c:v>
                </c:pt>
                <c:pt idx="32">
                  <c:v>167500</c:v>
                </c:pt>
                <c:pt idx="33">
                  <c:v>170000</c:v>
                </c:pt>
                <c:pt idx="34">
                  <c:v>172500</c:v>
                </c:pt>
                <c:pt idx="35">
                  <c:v>175000</c:v>
                </c:pt>
                <c:pt idx="36">
                  <c:v>177500</c:v>
                </c:pt>
                <c:pt idx="37">
                  <c:v>180000</c:v>
                </c:pt>
                <c:pt idx="38">
                  <c:v>182500</c:v>
                </c:pt>
                <c:pt idx="39">
                  <c:v>185000</c:v>
                </c:pt>
                <c:pt idx="40">
                  <c:v>187500</c:v>
                </c:pt>
              </c:numCache>
            </c:numRef>
          </c:cat>
          <c:val>
            <c:numRef>
              <c:f>'RI03'!$D$2:$D$42</c:f>
              <c:numCache>
                <c:formatCode>General</c:formatCode>
                <c:ptCount val="41"/>
                <c:pt idx="0">
                  <c:v>155.346</c:v>
                </c:pt>
                <c:pt idx="1">
                  <c:v>142.68199999999999</c:v>
                </c:pt>
                <c:pt idx="2">
                  <c:v>129.91499999999999</c:v>
                </c:pt>
                <c:pt idx="3">
                  <c:v>117.44199999999999</c:v>
                </c:pt>
                <c:pt idx="4">
                  <c:v>105.625</c:v>
                </c:pt>
                <c:pt idx="5">
                  <c:v>94.763000000000005</c:v>
                </c:pt>
                <c:pt idx="6">
                  <c:v>85.046000000000006</c:v>
                </c:pt>
                <c:pt idx="7">
                  <c:v>76.52</c:v>
                </c:pt>
                <c:pt idx="8">
                  <c:v>69.061000000000007</c:v>
                </c:pt>
                <c:pt idx="9">
                  <c:v>62.465000000000003</c:v>
                </c:pt>
                <c:pt idx="10">
                  <c:v>56.872</c:v>
                </c:pt>
                <c:pt idx="11">
                  <c:v>53.133000000000003</c:v>
                </c:pt>
                <c:pt idx="12">
                  <c:v>52.006</c:v>
                </c:pt>
                <c:pt idx="13">
                  <c:v>53.420999999999999</c:v>
                </c:pt>
                <c:pt idx="14">
                  <c:v>56.890999999999998</c:v>
                </c:pt>
                <c:pt idx="15">
                  <c:v>61.92</c:v>
                </c:pt>
                <c:pt idx="16">
                  <c:v>68.096000000000004</c:v>
                </c:pt>
                <c:pt idx="17">
                  <c:v>75.081999999999994</c:v>
                </c:pt>
                <c:pt idx="18">
                  <c:v>82.593999999999994</c:v>
                </c:pt>
                <c:pt idx="19">
                  <c:v>90.396000000000001</c:v>
                </c:pt>
                <c:pt idx="20">
                  <c:v>98.289000000000001</c:v>
                </c:pt>
                <c:pt idx="21">
                  <c:v>106.11199999999999</c:v>
                </c:pt>
                <c:pt idx="22">
                  <c:v>113.73099999999999</c:v>
                </c:pt>
                <c:pt idx="23">
                  <c:v>121.045</c:v>
                </c:pt>
                <c:pt idx="24">
                  <c:v>127.979</c:v>
                </c:pt>
                <c:pt idx="25">
                  <c:v>134.477</c:v>
                </c:pt>
                <c:pt idx="26">
                  <c:v>140.50899999999999</c:v>
                </c:pt>
                <c:pt idx="27">
                  <c:v>146.05600000000001</c:v>
                </c:pt>
                <c:pt idx="28">
                  <c:v>151.11699999999999</c:v>
                </c:pt>
                <c:pt idx="29">
                  <c:v>155.69999999999999</c:v>
                </c:pt>
                <c:pt idx="30">
                  <c:v>159.821</c:v>
                </c:pt>
                <c:pt idx="31">
                  <c:v>163.50399999999999</c:v>
                </c:pt>
                <c:pt idx="32">
                  <c:v>166.77600000000001</c:v>
                </c:pt>
                <c:pt idx="33">
                  <c:v>169.667</c:v>
                </c:pt>
                <c:pt idx="34">
                  <c:v>172.208</c:v>
                </c:pt>
                <c:pt idx="35">
                  <c:v>174.43100000000001</c:v>
                </c:pt>
                <c:pt idx="36">
                  <c:v>55.226999999999997</c:v>
                </c:pt>
                <c:pt idx="37">
                  <c:v>55.097000000000001</c:v>
                </c:pt>
                <c:pt idx="38">
                  <c:v>54.982999999999997</c:v>
                </c:pt>
                <c:pt idx="39">
                  <c:v>54.886000000000003</c:v>
                </c:pt>
                <c:pt idx="40">
                  <c:v>54.804000000000002</c:v>
                </c:pt>
              </c:numCache>
            </c:numRef>
          </c:val>
        </c:ser>
        <c:marker val="1"/>
        <c:axId val="113334528"/>
        <c:axId val="113336320"/>
      </c:lineChart>
      <c:catAx>
        <c:axId val="113334528"/>
        <c:scaling>
          <c:orientation val="minMax"/>
        </c:scaling>
        <c:axPos val="b"/>
        <c:numFmt formatCode="General" sourceLinked="1"/>
        <c:tickLblPos val="nextTo"/>
        <c:crossAx val="113336320"/>
        <c:crosses val="autoZero"/>
        <c:auto val="1"/>
        <c:lblAlgn val="ctr"/>
        <c:lblOffset val="100"/>
      </c:catAx>
      <c:valAx>
        <c:axId val="113336320"/>
        <c:scaling>
          <c:orientation val="minMax"/>
          <c:min val="11"/>
        </c:scaling>
        <c:axPos val="l"/>
        <c:majorGridlines/>
        <c:numFmt formatCode="General" sourceLinked="1"/>
        <c:tickLblPos val="nextTo"/>
        <c:crossAx val="113334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0358318828222122E-2"/>
          <c:y val="9.0060103260767965E-2"/>
          <c:w val="0.93211651617281011"/>
          <c:h val="0.7935637395792895"/>
        </c:manualLayout>
      </c:layout>
      <c:lineChart>
        <c:grouping val="standard"/>
        <c:ser>
          <c:idx val="0"/>
          <c:order val="0"/>
          <c:tx>
            <c:strRef>
              <c:f>'RI01'!$B$2</c:f>
              <c:strCache>
                <c:ptCount val="1"/>
                <c:pt idx="0">
                  <c:v>15.09.2022</c:v>
                </c:pt>
              </c:strCache>
            </c:strRef>
          </c:tx>
          <c:cat>
            <c:numRef>
              <c:f>'RI01'!$K$2:$K$51</c:f>
              <c:numCache>
                <c:formatCode>General</c:formatCode>
                <c:ptCount val="50"/>
                <c:pt idx="0">
                  <c:v>87500</c:v>
                </c:pt>
                <c:pt idx="1">
                  <c:v>90000</c:v>
                </c:pt>
                <c:pt idx="2">
                  <c:v>92500</c:v>
                </c:pt>
                <c:pt idx="3">
                  <c:v>95000</c:v>
                </c:pt>
                <c:pt idx="4">
                  <c:v>97500</c:v>
                </c:pt>
                <c:pt idx="5">
                  <c:v>100000</c:v>
                </c:pt>
                <c:pt idx="6">
                  <c:v>102500</c:v>
                </c:pt>
                <c:pt idx="7">
                  <c:v>105000</c:v>
                </c:pt>
                <c:pt idx="8">
                  <c:v>107500</c:v>
                </c:pt>
                <c:pt idx="9">
                  <c:v>110000</c:v>
                </c:pt>
                <c:pt idx="10">
                  <c:v>112500</c:v>
                </c:pt>
                <c:pt idx="11">
                  <c:v>115000</c:v>
                </c:pt>
                <c:pt idx="12">
                  <c:v>117500</c:v>
                </c:pt>
                <c:pt idx="13">
                  <c:v>120000</c:v>
                </c:pt>
                <c:pt idx="14">
                  <c:v>122500</c:v>
                </c:pt>
                <c:pt idx="15">
                  <c:v>125000</c:v>
                </c:pt>
                <c:pt idx="16">
                  <c:v>127500</c:v>
                </c:pt>
                <c:pt idx="17">
                  <c:v>130000</c:v>
                </c:pt>
                <c:pt idx="18">
                  <c:v>132500</c:v>
                </c:pt>
                <c:pt idx="19">
                  <c:v>135000</c:v>
                </c:pt>
                <c:pt idx="20">
                  <c:v>137500</c:v>
                </c:pt>
                <c:pt idx="21">
                  <c:v>140000</c:v>
                </c:pt>
                <c:pt idx="22">
                  <c:v>142500</c:v>
                </c:pt>
                <c:pt idx="23">
                  <c:v>145000</c:v>
                </c:pt>
                <c:pt idx="24">
                  <c:v>147500</c:v>
                </c:pt>
                <c:pt idx="25">
                  <c:v>150000</c:v>
                </c:pt>
                <c:pt idx="26">
                  <c:v>152500</c:v>
                </c:pt>
                <c:pt idx="27">
                  <c:v>155000</c:v>
                </c:pt>
                <c:pt idx="28">
                  <c:v>157500</c:v>
                </c:pt>
                <c:pt idx="29">
                  <c:v>160000</c:v>
                </c:pt>
                <c:pt idx="30">
                  <c:v>162500</c:v>
                </c:pt>
                <c:pt idx="31">
                  <c:v>165000</c:v>
                </c:pt>
                <c:pt idx="32">
                  <c:v>167500</c:v>
                </c:pt>
                <c:pt idx="33">
                  <c:v>170000</c:v>
                </c:pt>
                <c:pt idx="34">
                  <c:v>172500</c:v>
                </c:pt>
                <c:pt idx="35">
                  <c:v>175000</c:v>
                </c:pt>
                <c:pt idx="36">
                  <c:v>177500</c:v>
                </c:pt>
                <c:pt idx="37">
                  <c:v>180000</c:v>
                </c:pt>
                <c:pt idx="38">
                  <c:v>182500</c:v>
                </c:pt>
                <c:pt idx="39">
                  <c:v>185000</c:v>
                </c:pt>
                <c:pt idx="40">
                  <c:v>187500</c:v>
                </c:pt>
              </c:numCache>
            </c:numRef>
          </c:cat>
          <c:val>
            <c:numRef>
              <c:f>'RI01'!$D$2:$D$42</c:f>
              <c:numCache>
                <c:formatCode>General</c:formatCode>
                <c:ptCount val="41"/>
                <c:pt idx="0">
                  <c:v>66.549000000000007</c:v>
                </c:pt>
                <c:pt idx="1">
                  <c:v>64.656999999999996</c:v>
                </c:pt>
                <c:pt idx="2">
                  <c:v>62.872999999999998</c:v>
                </c:pt>
                <c:pt idx="3">
                  <c:v>61.189</c:v>
                </c:pt>
                <c:pt idx="4">
                  <c:v>59.597000000000001</c:v>
                </c:pt>
                <c:pt idx="5">
                  <c:v>58.09</c:v>
                </c:pt>
                <c:pt idx="6">
                  <c:v>56.661999999999999</c:v>
                </c:pt>
                <c:pt idx="7">
                  <c:v>55.307000000000002</c:v>
                </c:pt>
                <c:pt idx="8">
                  <c:v>54.018999999999998</c:v>
                </c:pt>
                <c:pt idx="9">
                  <c:v>52.795999999999999</c:v>
                </c:pt>
                <c:pt idx="10">
                  <c:v>51.636000000000003</c:v>
                </c:pt>
                <c:pt idx="11">
                  <c:v>50.536999999999999</c:v>
                </c:pt>
                <c:pt idx="12">
                  <c:v>49.500999999999998</c:v>
                </c:pt>
                <c:pt idx="13">
                  <c:v>48.530999999999999</c:v>
                </c:pt>
                <c:pt idx="14">
                  <c:v>47.63</c:v>
                </c:pt>
                <c:pt idx="15">
                  <c:v>46.802999999999997</c:v>
                </c:pt>
                <c:pt idx="16">
                  <c:v>46.052999999999997</c:v>
                </c:pt>
                <c:pt idx="17">
                  <c:v>45.386000000000003</c:v>
                </c:pt>
                <c:pt idx="18">
                  <c:v>44.802999999999997</c:v>
                </c:pt>
                <c:pt idx="19">
                  <c:v>44.305999999999997</c:v>
                </c:pt>
                <c:pt idx="20">
                  <c:v>43.896000000000001</c:v>
                </c:pt>
                <c:pt idx="21">
                  <c:v>43.570999999999998</c:v>
                </c:pt>
                <c:pt idx="22">
                  <c:v>43.331000000000003</c:v>
                </c:pt>
                <c:pt idx="23">
                  <c:v>43.17</c:v>
                </c:pt>
                <c:pt idx="24">
                  <c:v>43.087000000000003</c:v>
                </c:pt>
                <c:pt idx="25">
                  <c:v>43.076000000000001</c:v>
                </c:pt>
                <c:pt idx="26">
                  <c:v>43.134</c:v>
                </c:pt>
                <c:pt idx="27">
                  <c:v>43.255000000000003</c:v>
                </c:pt>
                <c:pt idx="28">
                  <c:v>43.436</c:v>
                </c:pt>
                <c:pt idx="29">
                  <c:v>43.671999999999997</c:v>
                </c:pt>
                <c:pt idx="30">
                  <c:v>43.957999999999998</c:v>
                </c:pt>
                <c:pt idx="31">
                  <c:v>44.292000000000002</c:v>
                </c:pt>
                <c:pt idx="32">
                  <c:v>44.667999999999999</c:v>
                </c:pt>
                <c:pt idx="33">
                  <c:v>45.085000000000001</c:v>
                </c:pt>
                <c:pt idx="34">
                  <c:v>45.536999999999999</c:v>
                </c:pt>
                <c:pt idx="35">
                  <c:v>46.023000000000003</c:v>
                </c:pt>
                <c:pt idx="36">
                  <c:v>61.389000000000003</c:v>
                </c:pt>
                <c:pt idx="37">
                  <c:v>61.627000000000002</c:v>
                </c:pt>
                <c:pt idx="38">
                  <c:v>61.972000000000001</c:v>
                </c:pt>
                <c:pt idx="39">
                  <c:v>62.415999999999997</c:v>
                </c:pt>
                <c:pt idx="40">
                  <c:v>62.947000000000003</c:v>
                </c:pt>
              </c:numCache>
            </c:numRef>
          </c:val>
        </c:ser>
        <c:ser>
          <c:idx val="1"/>
          <c:order val="1"/>
          <c:tx>
            <c:strRef>
              <c:f>'RI02'!$B$7</c:f>
              <c:strCache>
                <c:ptCount val="1"/>
                <c:pt idx="0">
                  <c:v>04.08.2022</c:v>
                </c:pt>
              </c:strCache>
            </c:strRef>
          </c:tx>
          <c:cat>
            <c:numRef>
              <c:f>'RI01'!$K$2:$K$51</c:f>
              <c:numCache>
                <c:formatCode>General</c:formatCode>
                <c:ptCount val="50"/>
                <c:pt idx="0">
                  <c:v>87500</c:v>
                </c:pt>
                <c:pt idx="1">
                  <c:v>90000</c:v>
                </c:pt>
                <c:pt idx="2">
                  <c:v>92500</c:v>
                </c:pt>
                <c:pt idx="3">
                  <c:v>95000</c:v>
                </c:pt>
                <c:pt idx="4">
                  <c:v>97500</c:v>
                </c:pt>
                <c:pt idx="5">
                  <c:v>100000</c:v>
                </c:pt>
                <c:pt idx="6">
                  <c:v>102500</c:v>
                </c:pt>
                <c:pt idx="7">
                  <c:v>105000</c:v>
                </c:pt>
                <c:pt idx="8">
                  <c:v>107500</c:v>
                </c:pt>
                <c:pt idx="9">
                  <c:v>110000</c:v>
                </c:pt>
                <c:pt idx="10">
                  <c:v>112500</c:v>
                </c:pt>
                <c:pt idx="11">
                  <c:v>115000</c:v>
                </c:pt>
                <c:pt idx="12">
                  <c:v>117500</c:v>
                </c:pt>
                <c:pt idx="13">
                  <c:v>120000</c:v>
                </c:pt>
                <c:pt idx="14">
                  <c:v>122500</c:v>
                </c:pt>
                <c:pt idx="15">
                  <c:v>125000</c:v>
                </c:pt>
                <c:pt idx="16">
                  <c:v>127500</c:v>
                </c:pt>
                <c:pt idx="17">
                  <c:v>130000</c:v>
                </c:pt>
                <c:pt idx="18">
                  <c:v>132500</c:v>
                </c:pt>
                <c:pt idx="19">
                  <c:v>135000</c:v>
                </c:pt>
                <c:pt idx="20">
                  <c:v>137500</c:v>
                </c:pt>
                <c:pt idx="21">
                  <c:v>140000</c:v>
                </c:pt>
                <c:pt idx="22">
                  <c:v>142500</c:v>
                </c:pt>
                <c:pt idx="23">
                  <c:v>145000</c:v>
                </c:pt>
                <c:pt idx="24">
                  <c:v>147500</c:v>
                </c:pt>
                <c:pt idx="25">
                  <c:v>150000</c:v>
                </c:pt>
                <c:pt idx="26">
                  <c:v>152500</c:v>
                </c:pt>
                <c:pt idx="27">
                  <c:v>155000</c:v>
                </c:pt>
                <c:pt idx="28">
                  <c:v>157500</c:v>
                </c:pt>
                <c:pt idx="29">
                  <c:v>160000</c:v>
                </c:pt>
                <c:pt idx="30">
                  <c:v>162500</c:v>
                </c:pt>
                <c:pt idx="31">
                  <c:v>165000</c:v>
                </c:pt>
                <c:pt idx="32">
                  <c:v>167500</c:v>
                </c:pt>
                <c:pt idx="33">
                  <c:v>170000</c:v>
                </c:pt>
                <c:pt idx="34">
                  <c:v>172500</c:v>
                </c:pt>
                <c:pt idx="35">
                  <c:v>175000</c:v>
                </c:pt>
                <c:pt idx="36">
                  <c:v>177500</c:v>
                </c:pt>
                <c:pt idx="37">
                  <c:v>180000</c:v>
                </c:pt>
                <c:pt idx="38">
                  <c:v>182500</c:v>
                </c:pt>
                <c:pt idx="39">
                  <c:v>185000</c:v>
                </c:pt>
                <c:pt idx="40">
                  <c:v>187500</c:v>
                </c:pt>
              </c:numCache>
            </c:numRef>
          </c:cat>
          <c:val>
            <c:numRef>
              <c:f>'RI02'!$D$2:$D$42</c:f>
              <c:numCache>
                <c:formatCode>General</c:formatCode>
                <c:ptCount val="41"/>
                <c:pt idx="0">
                  <c:v>80.897000000000006</c:v>
                </c:pt>
                <c:pt idx="1">
                  <c:v>79.445999999999998</c:v>
                </c:pt>
                <c:pt idx="2">
                  <c:v>77.748000000000005</c:v>
                </c:pt>
                <c:pt idx="3">
                  <c:v>75.837000000000003</c:v>
                </c:pt>
                <c:pt idx="4">
                  <c:v>73.763000000000005</c:v>
                </c:pt>
                <c:pt idx="5">
                  <c:v>71.587000000000003</c:v>
                </c:pt>
                <c:pt idx="6">
                  <c:v>69.37</c:v>
                </c:pt>
                <c:pt idx="7">
                  <c:v>67.164000000000001</c:v>
                </c:pt>
                <c:pt idx="8">
                  <c:v>65.004999999999995</c:v>
                </c:pt>
                <c:pt idx="9">
                  <c:v>62.912999999999997</c:v>
                </c:pt>
                <c:pt idx="10">
                  <c:v>60.914999999999999</c:v>
                </c:pt>
                <c:pt idx="11">
                  <c:v>59.082000000000001</c:v>
                </c:pt>
                <c:pt idx="12">
                  <c:v>57.548999999999999</c:v>
                </c:pt>
                <c:pt idx="13">
                  <c:v>56.456000000000003</c:v>
                </c:pt>
                <c:pt idx="14">
                  <c:v>55.871000000000002</c:v>
                </c:pt>
                <c:pt idx="15">
                  <c:v>55.762</c:v>
                </c:pt>
                <c:pt idx="16">
                  <c:v>56.043999999999997</c:v>
                </c:pt>
                <c:pt idx="17">
                  <c:v>56.62</c:v>
                </c:pt>
                <c:pt idx="18">
                  <c:v>57.396000000000001</c:v>
                </c:pt>
                <c:pt idx="19">
                  <c:v>58.293999999999997</c:v>
                </c:pt>
                <c:pt idx="20">
                  <c:v>59.25</c:v>
                </c:pt>
                <c:pt idx="21">
                  <c:v>60.215000000000003</c:v>
                </c:pt>
                <c:pt idx="22">
                  <c:v>61.151000000000003</c:v>
                </c:pt>
                <c:pt idx="23">
                  <c:v>62.031999999999996</c:v>
                </c:pt>
                <c:pt idx="24">
                  <c:v>62.84</c:v>
                </c:pt>
                <c:pt idx="25">
                  <c:v>63.567</c:v>
                </c:pt>
                <c:pt idx="26">
                  <c:v>64.206999999999994</c:v>
                </c:pt>
                <c:pt idx="27">
                  <c:v>64.763000000000005</c:v>
                </c:pt>
                <c:pt idx="28">
                  <c:v>65.236999999999995</c:v>
                </c:pt>
                <c:pt idx="29">
                  <c:v>58.067</c:v>
                </c:pt>
                <c:pt idx="30">
                  <c:v>57.677</c:v>
                </c:pt>
                <c:pt idx="31">
                  <c:v>57.329000000000001</c:v>
                </c:pt>
                <c:pt idx="32">
                  <c:v>57.021000000000001</c:v>
                </c:pt>
                <c:pt idx="33">
                  <c:v>56.750999999999998</c:v>
                </c:pt>
                <c:pt idx="34">
                  <c:v>56.518999999999998</c:v>
                </c:pt>
                <c:pt idx="35">
                  <c:v>56.322000000000003</c:v>
                </c:pt>
                <c:pt idx="36">
                  <c:v>56.16</c:v>
                </c:pt>
                <c:pt idx="37">
                  <c:v>56.029000000000003</c:v>
                </c:pt>
                <c:pt idx="38">
                  <c:v>55.93</c:v>
                </c:pt>
                <c:pt idx="39">
                  <c:v>55.859000000000002</c:v>
                </c:pt>
                <c:pt idx="40">
                  <c:v>55.814999999999998</c:v>
                </c:pt>
              </c:numCache>
            </c:numRef>
          </c:val>
        </c:ser>
        <c:ser>
          <c:idx val="2"/>
          <c:order val="2"/>
          <c:tx>
            <c:strRef>
              <c:f>'RI03'!$B$2</c:f>
              <c:strCache>
                <c:ptCount val="1"/>
                <c:pt idx="0">
                  <c:v>21.07.2022</c:v>
                </c:pt>
              </c:strCache>
            </c:strRef>
          </c:tx>
          <c:cat>
            <c:numRef>
              <c:f>'RI01'!$K$2:$K$51</c:f>
              <c:numCache>
                <c:formatCode>General</c:formatCode>
                <c:ptCount val="50"/>
                <c:pt idx="0">
                  <c:v>87500</c:v>
                </c:pt>
                <c:pt idx="1">
                  <c:v>90000</c:v>
                </c:pt>
                <c:pt idx="2">
                  <c:v>92500</c:v>
                </c:pt>
                <c:pt idx="3">
                  <c:v>95000</c:v>
                </c:pt>
                <c:pt idx="4">
                  <c:v>97500</c:v>
                </c:pt>
                <c:pt idx="5">
                  <c:v>100000</c:v>
                </c:pt>
                <c:pt idx="6">
                  <c:v>102500</c:v>
                </c:pt>
                <c:pt idx="7">
                  <c:v>105000</c:v>
                </c:pt>
                <c:pt idx="8">
                  <c:v>107500</c:v>
                </c:pt>
                <c:pt idx="9">
                  <c:v>110000</c:v>
                </c:pt>
                <c:pt idx="10">
                  <c:v>112500</c:v>
                </c:pt>
                <c:pt idx="11">
                  <c:v>115000</c:v>
                </c:pt>
                <c:pt idx="12">
                  <c:v>117500</c:v>
                </c:pt>
                <c:pt idx="13">
                  <c:v>120000</c:v>
                </c:pt>
                <c:pt idx="14">
                  <c:v>122500</c:v>
                </c:pt>
                <c:pt idx="15">
                  <c:v>125000</c:v>
                </c:pt>
                <c:pt idx="16">
                  <c:v>127500</c:v>
                </c:pt>
                <c:pt idx="17">
                  <c:v>130000</c:v>
                </c:pt>
                <c:pt idx="18">
                  <c:v>132500</c:v>
                </c:pt>
                <c:pt idx="19">
                  <c:v>135000</c:v>
                </c:pt>
                <c:pt idx="20">
                  <c:v>137500</c:v>
                </c:pt>
                <c:pt idx="21">
                  <c:v>140000</c:v>
                </c:pt>
                <c:pt idx="22">
                  <c:v>142500</c:v>
                </c:pt>
                <c:pt idx="23">
                  <c:v>145000</c:v>
                </c:pt>
                <c:pt idx="24">
                  <c:v>147500</c:v>
                </c:pt>
                <c:pt idx="25">
                  <c:v>150000</c:v>
                </c:pt>
                <c:pt idx="26">
                  <c:v>152500</c:v>
                </c:pt>
                <c:pt idx="27">
                  <c:v>155000</c:v>
                </c:pt>
                <c:pt idx="28">
                  <c:v>157500</c:v>
                </c:pt>
                <c:pt idx="29">
                  <c:v>160000</c:v>
                </c:pt>
                <c:pt idx="30">
                  <c:v>162500</c:v>
                </c:pt>
                <c:pt idx="31">
                  <c:v>165000</c:v>
                </c:pt>
                <c:pt idx="32">
                  <c:v>167500</c:v>
                </c:pt>
                <c:pt idx="33">
                  <c:v>170000</c:v>
                </c:pt>
                <c:pt idx="34">
                  <c:v>172500</c:v>
                </c:pt>
                <c:pt idx="35">
                  <c:v>175000</c:v>
                </c:pt>
                <c:pt idx="36">
                  <c:v>177500</c:v>
                </c:pt>
                <c:pt idx="37">
                  <c:v>180000</c:v>
                </c:pt>
                <c:pt idx="38">
                  <c:v>182500</c:v>
                </c:pt>
                <c:pt idx="39">
                  <c:v>185000</c:v>
                </c:pt>
                <c:pt idx="40">
                  <c:v>187500</c:v>
                </c:pt>
              </c:numCache>
            </c:numRef>
          </c:cat>
          <c:val>
            <c:numRef>
              <c:f>'RI03'!$D$2:$D$42</c:f>
              <c:numCache>
                <c:formatCode>General</c:formatCode>
                <c:ptCount val="41"/>
                <c:pt idx="0">
                  <c:v>155.346</c:v>
                </c:pt>
                <c:pt idx="1">
                  <c:v>142.68199999999999</c:v>
                </c:pt>
                <c:pt idx="2">
                  <c:v>129.91499999999999</c:v>
                </c:pt>
                <c:pt idx="3">
                  <c:v>117.44199999999999</c:v>
                </c:pt>
                <c:pt idx="4">
                  <c:v>105.625</c:v>
                </c:pt>
                <c:pt idx="5">
                  <c:v>94.763000000000005</c:v>
                </c:pt>
                <c:pt idx="6">
                  <c:v>85.046000000000006</c:v>
                </c:pt>
                <c:pt idx="7">
                  <c:v>76.52</c:v>
                </c:pt>
                <c:pt idx="8">
                  <c:v>69.061000000000007</c:v>
                </c:pt>
                <c:pt idx="9">
                  <c:v>62.465000000000003</c:v>
                </c:pt>
                <c:pt idx="10">
                  <c:v>56.872</c:v>
                </c:pt>
                <c:pt idx="11">
                  <c:v>53.133000000000003</c:v>
                </c:pt>
                <c:pt idx="12">
                  <c:v>52.006</c:v>
                </c:pt>
                <c:pt idx="13">
                  <c:v>53.420999999999999</c:v>
                </c:pt>
                <c:pt idx="14">
                  <c:v>56.890999999999998</c:v>
                </c:pt>
                <c:pt idx="15">
                  <c:v>61.92</c:v>
                </c:pt>
                <c:pt idx="16">
                  <c:v>68.096000000000004</c:v>
                </c:pt>
                <c:pt idx="17">
                  <c:v>75.081999999999994</c:v>
                </c:pt>
                <c:pt idx="18">
                  <c:v>82.593999999999994</c:v>
                </c:pt>
                <c:pt idx="19">
                  <c:v>90.396000000000001</c:v>
                </c:pt>
                <c:pt idx="20">
                  <c:v>98.289000000000001</c:v>
                </c:pt>
                <c:pt idx="21">
                  <c:v>106.11199999999999</c:v>
                </c:pt>
                <c:pt idx="22">
                  <c:v>113.73099999999999</c:v>
                </c:pt>
                <c:pt idx="23">
                  <c:v>121.045</c:v>
                </c:pt>
                <c:pt idx="24">
                  <c:v>127.979</c:v>
                </c:pt>
                <c:pt idx="25">
                  <c:v>134.477</c:v>
                </c:pt>
                <c:pt idx="26">
                  <c:v>140.50899999999999</c:v>
                </c:pt>
                <c:pt idx="27">
                  <c:v>146.05600000000001</c:v>
                </c:pt>
                <c:pt idx="28">
                  <c:v>151.11699999999999</c:v>
                </c:pt>
                <c:pt idx="29">
                  <c:v>155.69999999999999</c:v>
                </c:pt>
                <c:pt idx="30">
                  <c:v>159.821</c:v>
                </c:pt>
                <c:pt idx="31">
                  <c:v>163.50399999999999</c:v>
                </c:pt>
                <c:pt idx="32">
                  <c:v>166.77600000000001</c:v>
                </c:pt>
                <c:pt idx="33">
                  <c:v>169.667</c:v>
                </c:pt>
                <c:pt idx="34">
                  <c:v>172.208</c:v>
                </c:pt>
                <c:pt idx="35">
                  <c:v>174.43100000000001</c:v>
                </c:pt>
                <c:pt idx="36">
                  <c:v>55.226999999999997</c:v>
                </c:pt>
                <c:pt idx="37">
                  <c:v>55.097000000000001</c:v>
                </c:pt>
                <c:pt idx="38">
                  <c:v>54.982999999999997</c:v>
                </c:pt>
                <c:pt idx="39">
                  <c:v>54.886000000000003</c:v>
                </c:pt>
                <c:pt idx="40">
                  <c:v>54.804000000000002</c:v>
                </c:pt>
              </c:numCache>
            </c:numRef>
          </c:val>
        </c:ser>
        <c:marker val="1"/>
        <c:axId val="113387008"/>
        <c:axId val="113388544"/>
      </c:lineChart>
      <c:catAx>
        <c:axId val="113387008"/>
        <c:scaling>
          <c:orientation val="minMax"/>
        </c:scaling>
        <c:axPos val="b"/>
        <c:numFmt formatCode="General" sourceLinked="1"/>
        <c:tickLblPos val="nextTo"/>
        <c:crossAx val="113388544"/>
        <c:crosses val="autoZero"/>
        <c:auto val="1"/>
        <c:lblAlgn val="ctr"/>
        <c:lblOffset val="100"/>
      </c:catAx>
      <c:valAx>
        <c:axId val="113388544"/>
        <c:scaling>
          <c:orientation val="minMax"/>
          <c:min val="20"/>
        </c:scaling>
        <c:axPos val="l"/>
        <c:majorGridlines/>
        <c:numFmt formatCode="General" sourceLinked="1"/>
        <c:tickLblPos val="nextTo"/>
        <c:crossAx val="1133870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4.0971501405923927E-2"/>
          <c:y val="1.9254234478673915E-2"/>
          <c:w val="0.92338532720561406"/>
          <c:h val="5.8028775731376644E-2"/>
        </c:manualLayout>
      </c:layout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Лист1!$C$3</c:f>
              <c:strCache>
                <c:ptCount val="1"/>
                <c:pt idx="0">
                  <c:v>19.01.22</c:v>
                </c:pt>
              </c:strCache>
            </c:strRef>
          </c:tx>
          <c:cat>
            <c:numRef>
              <c:f>Лист1!$B$4:$B$23</c:f>
              <c:numCache>
                <c:formatCode>General</c:formatCode>
                <c:ptCount val="20"/>
                <c:pt idx="0">
                  <c:v>25000</c:v>
                </c:pt>
                <c:pt idx="1">
                  <c:v>25500</c:v>
                </c:pt>
                <c:pt idx="2">
                  <c:v>26000</c:v>
                </c:pt>
                <c:pt idx="3">
                  <c:v>26500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  <c:pt idx="8">
                  <c:v>29000</c:v>
                </c:pt>
                <c:pt idx="9">
                  <c:v>29500</c:v>
                </c:pt>
                <c:pt idx="10">
                  <c:v>30000</c:v>
                </c:pt>
                <c:pt idx="11">
                  <c:v>30500</c:v>
                </c:pt>
                <c:pt idx="12">
                  <c:v>31000</c:v>
                </c:pt>
                <c:pt idx="13">
                  <c:v>31500</c:v>
                </c:pt>
                <c:pt idx="14">
                  <c:v>32000</c:v>
                </c:pt>
                <c:pt idx="15">
                  <c:v>32500</c:v>
                </c:pt>
                <c:pt idx="16">
                  <c:v>33000</c:v>
                </c:pt>
                <c:pt idx="17">
                  <c:v>33500</c:v>
                </c:pt>
                <c:pt idx="18">
                  <c:v>34000</c:v>
                </c:pt>
                <c:pt idx="19">
                  <c:v>34500</c:v>
                </c:pt>
              </c:numCache>
            </c:numRef>
          </c:cat>
          <c:val>
            <c:numRef>
              <c:f>Лист1!$C$4:$C$23</c:f>
              <c:numCache>
                <c:formatCode>0.00</c:formatCode>
                <c:ptCount val="20"/>
                <c:pt idx="0">
                  <c:v>45.83</c:v>
                </c:pt>
                <c:pt idx="1">
                  <c:v>44.33</c:v>
                </c:pt>
                <c:pt idx="2">
                  <c:v>42.890999999999998</c:v>
                </c:pt>
                <c:pt idx="3">
                  <c:v>41.523000000000003</c:v>
                </c:pt>
                <c:pt idx="4">
                  <c:v>40.234999999999999</c:v>
                </c:pt>
                <c:pt idx="5">
                  <c:v>39.03</c:v>
                </c:pt>
                <c:pt idx="6">
                  <c:v>37.914000000000001</c:v>
                </c:pt>
                <c:pt idx="7">
                  <c:v>36.886000000000003</c:v>
                </c:pt>
                <c:pt idx="8">
                  <c:v>35.942999999999998</c:v>
                </c:pt>
                <c:pt idx="9">
                  <c:v>35.079000000000001</c:v>
                </c:pt>
                <c:pt idx="10">
                  <c:v>34.280999999999999</c:v>
                </c:pt>
                <c:pt idx="11">
                  <c:v>33.529000000000003</c:v>
                </c:pt>
                <c:pt idx="12">
                  <c:v>32.799999999999997</c:v>
                </c:pt>
                <c:pt idx="13">
                  <c:v>32.07</c:v>
                </c:pt>
                <c:pt idx="14">
                  <c:v>31.344000000000001</c:v>
                </c:pt>
                <c:pt idx="15">
                  <c:v>30.672000000000001</c:v>
                </c:pt>
                <c:pt idx="16">
                  <c:v>30.14</c:v>
                </c:pt>
                <c:pt idx="17">
                  <c:v>29.806000000000001</c:v>
                </c:pt>
                <c:pt idx="18">
                  <c:v>29.675000000000001</c:v>
                </c:pt>
                <c:pt idx="19">
                  <c:v>29.722999999999999</c:v>
                </c:pt>
              </c:numCache>
            </c:numRef>
          </c:val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16.02.22</c:v>
                </c:pt>
              </c:strCache>
            </c:strRef>
          </c:tx>
          <c:cat>
            <c:numRef>
              <c:f>Лист1!$B$4:$B$23</c:f>
              <c:numCache>
                <c:formatCode>General</c:formatCode>
                <c:ptCount val="20"/>
                <c:pt idx="0">
                  <c:v>25000</c:v>
                </c:pt>
                <c:pt idx="1">
                  <c:v>25500</c:v>
                </c:pt>
                <c:pt idx="2">
                  <c:v>26000</c:v>
                </c:pt>
                <c:pt idx="3">
                  <c:v>26500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  <c:pt idx="8">
                  <c:v>29000</c:v>
                </c:pt>
                <c:pt idx="9">
                  <c:v>29500</c:v>
                </c:pt>
                <c:pt idx="10">
                  <c:v>30000</c:v>
                </c:pt>
                <c:pt idx="11">
                  <c:v>30500</c:v>
                </c:pt>
                <c:pt idx="12">
                  <c:v>31000</c:v>
                </c:pt>
                <c:pt idx="13">
                  <c:v>31500</c:v>
                </c:pt>
                <c:pt idx="14">
                  <c:v>32000</c:v>
                </c:pt>
                <c:pt idx="15">
                  <c:v>32500</c:v>
                </c:pt>
                <c:pt idx="16">
                  <c:v>33000</c:v>
                </c:pt>
                <c:pt idx="17">
                  <c:v>33500</c:v>
                </c:pt>
                <c:pt idx="18">
                  <c:v>34000</c:v>
                </c:pt>
                <c:pt idx="19">
                  <c:v>34500</c:v>
                </c:pt>
              </c:numCache>
            </c:numRef>
          </c:cat>
          <c:val>
            <c:numRef>
              <c:f>Лист1!$D$4:$D$23</c:f>
              <c:numCache>
                <c:formatCode>0.00</c:formatCode>
                <c:ptCount val="20"/>
                <c:pt idx="0">
                  <c:v>44.075000000000003</c:v>
                </c:pt>
                <c:pt idx="1">
                  <c:v>42.9</c:v>
                </c:pt>
                <c:pt idx="2">
                  <c:v>41.786999999999999</c:v>
                </c:pt>
                <c:pt idx="3">
                  <c:v>40.738</c:v>
                </c:pt>
                <c:pt idx="4">
                  <c:v>39.752000000000002</c:v>
                </c:pt>
                <c:pt idx="5">
                  <c:v>38.831000000000003</c:v>
                </c:pt>
                <c:pt idx="6">
                  <c:v>37.972999999999999</c:v>
                </c:pt>
                <c:pt idx="7">
                  <c:v>37.176000000000002</c:v>
                </c:pt>
                <c:pt idx="8">
                  <c:v>36.435000000000002</c:v>
                </c:pt>
                <c:pt idx="9">
                  <c:v>35.746000000000002</c:v>
                </c:pt>
                <c:pt idx="10">
                  <c:v>35.1</c:v>
                </c:pt>
                <c:pt idx="11">
                  <c:v>34.49</c:v>
                </c:pt>
                <c:pt idx="12">
                  <c:v>33.904000000000003</c:v>
                </c:pt>
                <c:pt idx="13">
                  <c:v>33.332999999999998</c:v>
                </c:pt>
                <c:pt idx="14">
                  <c:v>32.771999999999998</c:v>
                </c:pt>
                <c:pt idx="15">
                  <c:v>32.225999999999999</c:v>
                </c:pt>
                <c:pt idx="16">
                  <c:v>31.713999999999999</c:v>
                </c:pt>
                <c:pt idx="17">
                  <c:v>31.265000000000001</c:v>
                </c:pt>
                <c:pt idx="18">
                  <c:v>30.908999999999999</c:v>
                </c:pt>
                <c:pt idx="19">
                  <c:v>30.661999999999999</c:v>
                </c:pt>
              </c:numCache>
            </c:numRef>
          </c:val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16.03.22</c:v>
                </c:pt>
              </c:strCache>
            </c:strRef>
          </c:tx>
          <c:cat>
            <c:numRef>
              <c:f>Лист1!$B$4:$B$23</c:f>
              <c:numCache>
                <c:formatCode>General</c:formatCode>
                <c:ptCount val="20"/>
                <c:pt idx="0">
                  <c:v>25000</c:v>
                </c:pt>
                <c:pt idx="1">
                  <c:v>25500</c:v>
                </c:pt>
                <c:pt idx="2">
                  <c:v>26000</c:v>
                </c:pt>
                <c:pt idx="3">
                  <c:v>26500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  <c:pt idx="8">
                  <c:v>29000</c:v>
                </c:pt>
                <c:pt idx="9">
                  <c:v>29500</c:v>
                </c:pt>
                <c:pt idx="10">
                  <c:v>30000</c:v>
                </c:pt>
                <c:pt idx="11">
                  <c:v>30500</c:v>
                </c:pt>
                <c:pt idx="12">
                  <c:v>31000</c:v>
                </c:pt>
                <c:pt idx="13">
                  <c:v>31500</c:v>
                </c:pt>
                <c:pt idx="14">
                  <c:v>32000</c:v>
                </c:pt>
                <c:pt idx="15">
                  <c:v>32500</c:v>
                </c:pt>
                <c:pt idx="16">
                  <c:v>33000</c:v>
                </c:pt>
                <c:pt idx="17">
                  <c:v>33500</c:v>
                </c:pt>
                <c:pt idx="18">
                  <c:v>34000</c:v>
                </c:pt>
                <c:pt idx="19">
                  <c:v>34500</c:v>
                </c:pt>
              </c:numCache>
            </c:numRef>
          </c:cat>
          <c:val>
            <c:numRef>
              <c:f>Лист1!$E$4:$E$23</c:f>
              <c:numCache>
                <c:formatCode>0.00</c:formatCode>
                <c:ptCount val="20"/>
                <c:pt idx="0">
                  <c:v>48.923000000000002</c:v>
                </c:pt>
                <c:pt idx="1">
                  <c:v>47.933999999999997</c:v>
                </c:pt>
                <c:pt idx="2">
                  <c:v>46.985999999999997</c:v>
                </c:pt>
                <c:pt idx="3">
                  <c:v>46.08</c:v>
                </c:pt>
                <c:pt idx="4">
                  <c:v>45.216999999999999</c:v>
                </c:pt>
                <c:pt idx="5">
                  <c:v>44.396999999999998</c:v>
                </c:pt>
                <c:pt idx="6">
                  <c:v>43.62</c:v>
                </c:pt>
                <c:pt idx="7">
                  <c:v>42.887</c:v>
                </c:pt>
                <c:pt idx="8">
                  <c:v>42.195999999999998</c:v>
                </c:pt>
                <c:pt idx="9">
                  <c:v>41.546999999999997</c:v>
                </c:pt>
                <c:pt idx="10">
                  <c:v>40.939</c:v>
                </c:pt>
                <c:pt idx="11">
                  <c:v>40.369</c:v>
                </c:pt>
                <c:pt idx="12">
                  <c:v>39.835999999999999</c:v>
                </c:pt>
                <c:pt idx="13">
                  <c:v>39.335999999999999</c:v>
                </c:pt>
                <c:pt idx="14">
                  <c:v>38.866</c:v>
                </c:pt>
                <c:pt idx="15">
                  <c:v>38.421999999999997</c:v>
                </c:pt>
                <c:pt idx="16">
                  <c:v>38.000999999999998</c:v>
                </c:pt>
                <c:pt idx="17">
                  <c:v>37.597999999999999</c:v>
                </c:pt>
                <c:pt idx="18">
                  <c:v>37.207999999999998</c:v>
                </c:pt>
                <c:pt idx="19">
                  <c:v>36.832000000000001</c:v>
                </c:pt>
              </c:numCache>
            </c:numRef>
          </c:val>
        </c:ser>
        <c:marker val="1"/>
        <c:axId val="102710656"/>
        <c:axId val="102712448"/>
      </c:lineChart>
      <c:catAx>
        <c:axId val="102710656"/>
        <c:scaling>
          <c:orientation val="minMax"/>
        </c:scaling>
        <c:axPos val="b"/>
        <c:numFmt formatCode="General" sourceLinked="1"/>
        <c:tickLblPos val="nextTo"/>
        <c:crossAx val="102712448"/>
        <c:crosses val="autoZero"/>
        <c:auto val="1"/>
        <c:lblAlgn val="ctr"/>
        <c:lblOffset val="100"/>
      </c:catAx>
      <c:valAx>
        <c:axId val="102712448"/>
        <c:scaling>
          <c:orientation val="minMax"/>
          <c:min val="20"/>
        </c:scaling>
        <c:axPos val="l"/>
        <c:majorGridlines/>
        <c:numFmt formatCode="0.00" sourceLinked="1"/>
        <c:tickLblPos val="nextTo"/>
        <c:crossAx val="102710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20"/>
      <c:rotY val="50"/>
      <c:perspective val="30"/>
    </c:view3D>
    <c:plotArea>
      <c:layout>
        <c:manualLayout>
          <c:layoutTarget val="inner"/>
          <c:xMode val="edge"/>
          <c:yMode val="edge"/>
          <c:x val="9.3196850393705746E-2"/>
          <c:y val="0.10357085961269755"/>
          <c:w val="0.89013648293961956"/>
          <c:h val="0.74030138023791758"/>
        </c:manualLayout>
      </c:layout>
      <c:surface3DChart>
        <c:ser>
          <c:idx val="1"/>
          <c:order val="0"/>
          <c:tx>
            <c:strRef>
              <c:f>Лист1!$C$3</c:f>
              <c:strCache>
                <c:ptCount val="1"/>
                <c:pt idx="0">
                  <c:v>19.01.22</c:v>
                </c:pt>
              </c:strCache>
            </c:strRef>
          </c:tx>
          <c:cat>
            <c:numRef>
              <c:f>Лист1!$B$4:$B$23</c:f>
              <c:numCache>
                <c:formatCode>General</c:formatCode>
                <c:ptCount val="20"/>
                <c:pt idx="0">
                  <c:v>25000</c:v>
                </c:pt>
                <c:pt idx="1">
                  <c:v>25500</c:v>
                </c:pt>
                <c:pt idx="2">
                  <c:v>26000</c:v>
                </c:pt>
                <c:pt idx="3">
                  <c:v>26500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  <c:pt idx="8">
                  <c:v>29000</c:v>
                </c:pt>
                <c:pt idx="9">
                  <c:v>29500</c:v>
                </c:pt>
                <c:pt idx="10">
                  <c:v>30000</c:v>
                </c:pt>
                <c:pt idx="11">
                  <c:v>30500</c:v>
                </c:pt>
                <c:pt idx="12">
                  <c:v>31000</c:v>
                </c:pt>
                <c:pt idx="13">
                  <c:v>31500</c:v>
                </c:pt>
                <c:pt idx="14">
                  <c:v>32000</c:v>
                </c:pt>
                <c:pt idx="15">
                  <c:v>32500</c:v>
                </c:pt>
                <c:pt idx="16">
                  <c:v>33000</c:v>
                </c:pt>
                <c:pt idx="17">
                  <c:v>33500</c:v>
                </c:pt>
                <c:pt idx="18">
                  <c:v>34000</c:v>
                </c:pt>
                <c:pt idx="19">
                  <c:v>34500</c:v>
                </c:pt>
              </c:numCache>
            </c:numRef>
          </c:cat>
          <c:val>
            <c:numRef>
              <c:f>Лист1!$C$4:$C$23</c:f>
              <c:numCache>
                <c:formatCode>0.00</c:formatCode>
                <c:ptCount val="20"/>
                <c:pt idx="0">
                  <c:v>45.83</c:v>
                </c:pt>
                <c:pt idx="1">
                  <c:v>44.33</c:v>
                </c:pt>
                <c:pt idx="2">
                  <c:v>42.890999999999998</c:v>
                </c:pt>
                <c:pt idx="3">
                  <c:v>41.523000000000003</c:v>
                </c:pt>
                <c:pt idx="4">
                  <c:v>40.234999999999999</c:v>
                </c:pt>
                <c:pt idx="5">
                  <c:v>39.03</c:v>
                </c:pt>
                <c:pt idx="6">
                  <c:v>37.914000000000001</c:v>
                </c:pt>
                <c:pt idx="7">
                  <c:v>36.886000000000003</c:v>
                </c:pt>
                <c:pt idx="8">
                  <c:v>35.942999999999998</c:v>
                </c:pt>
                <c:pt idx="9">
                  <c:v>35.079000000000001</c:v>
                </c:pt>
                <c:pt idx="10">
                  <c:v>34.280999999999999</c:v>
                </c:pt>
                <c:pt idx="11">
                  <c:v>33.529000000000003</c:v>
                </c:pt>
                <c:pt idx="12">
                  <c:v>32.799999999999997</c:v>
                </c:pt>
                <c:pt idx="13">
                  <c:v>32.07</c:v>
                </c:pt>
                <c:pt idx="14">
                  <c:v>31.344000000000001</c:v>
                </c:pt>
                <c:pt idx="15">
                  <c:v>30.672000000000001</c:v>
                </c:pt>
                <c:pt idx="16">
                  <c:v>30.14</c:v>
                </c:pt>
                <c:pt idx="17">
                  <c:v>29.806000000000001</c:v>
                </c:pt>
                <c:pt idx="18">
                  <c:v>29.675000000000001</c:v>
                </c:pt>
                <c:pt idx="19">
                  <c:v>29.722999999999999</c:v>
                </c:pt>
              </c:numCache>
            </c:numRef>
          </c:val>
        </c:ser>
        <c:ser>
          <c:idx val="2"/>
          <c:order val="1"/>
          <c:tx>
            <c:strRef>
              <c:f>Лист1!$D$3</c:f>
              <c:strCache>
                <c:ptCount val="1"/>
                <c:pt idx="0">
                  <c:v>16.02.22</c:v>
                </c:pt>
              </c:strCache>
            </c:strRef>
          </c:tx>
          <c:cat>
            <c:numRef>
              <c:f>Лист1!$B$4:$B$23</c:f>
              <c:numCache>
                <c:formatCode>General</c:formatCode>
                <c:ptCount val="20"/>
                <c:pt idx="0">
                  <c:v>25000</c:v>
                </c:pt>
                <c:pt idx="1">
                  <c:v>25500</c:v>
                </c:pt>
                <c:pt idx="2">
                  <c:v>26000</c:v>
                </c:pt>
                <c:pt idx="3">
                  <c:v>26500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  <c:pt idx="8">
                  <c:v>29000</c:v>
                </c:pt>
                <c:pt idx="9">
                  <c:v>29500</c:v>
                </c:pt>
                <c:pt idx="10">
                  <c:v>30000</c:v>
                </c:pt>
                <c:pt idx="11">
                  <c:v>30500</c:v>
                </c:pt>
                <c:pt idx="12">
                  <c:v>31000</c:v>
                </c:pt>
                <c:pt idx="13">
                  <c:v>31500</c:v>
                </c:pt>
                <c:pt idx="14">
                  <c:v>32000</c:v>
                </c:pt>
                <c:pt idx="15">
                  <c:v>32500</c:v>
                </c:pt>
                <c:pt idx="16">
                  <c:v>33000</c:v>
                </c:pt>
                <c:pt idx="17">
                  <c:v>33500</c:v>
                </c:pt>
                <c:pt idx="18">
                  <c:v>34000</c:v>
                </c:pt>
                <c:pt idx="19">
                  <c:v>34500</c:v>
                </c:pt>
              </c:numCache>
            </c:numRef>
          </c:cat>
          <c:val>
            <c:numRef>
              <c:f>Лист1!$D$4:$D$23</c:f>
              <c:numCache>
                <c:formatCode>0.00</c:formatCode>
                <c:ptCount val="20"/>
                <c:pt idx="0">
                  <c:v>44.075000000000003</c:v>
                </c:pt>
                <c:pt idx="1">
                  <c:v>42.9</c:v>
                </c:pt>
                <c:pt idx="2">
                  <c:v>41.786999999999999</c:v>
                </c:pt>
                <c:pt idx="3">
                  <c:v>40.738</c:v>
                </c:pt>
                <c:pt idx="4">
                  <c:v>39.752000000000002</c:v>
                </c:pt>
                <c:pt idx="5">
                  <c:v>38.831000000000003</c:v>
                </c:pt>
                <c:pt idx="6">
                  <c:v>37.972999999999999</c:v>
                </c:pt>
                <c:pt idx="7">
                  <c:v>37.176000000000002</c:v>
                </c:pt>
                <c:pt idx="8">
                  <c:v>36.435000000000002</c:v>
                </c:pt>
                <c:pt idx="9">
                  <c:v>35.746000000000002</c:v>
                </c:pt>
                <c:pt idx="10">
                  <c:v>35.1</c:v>
                </c:pt>
                <c:pt idx="11">
                  <c:v>34.49</c:v>
                </c:pt>
                <c:pt idx="12">
                  <c:v>33.904000000000003</c:v>
                </c:pt>
                <c:pt idx="13">
                  <c:v>33.332999999999998</c:v>
                </c:pt>
                <c:pt idx="14">
                  <c:v>32.771999999999998</c:v>
                </c:pt>
                <c:pt idx="15">
                  <c:v>32.225999999999999</c:v>
                </c:pt>
                <c:pt idx="16">
                  <c:v>31.713999999999999</c:v>
                </c:pt>
                <c:pt idx="17">
                  <c:v>31.265000000000001</c:v>
                </c:pt>
                <c:pt idx="18">
                  <c:v>30.908999999999999</c:v>
                </c:pt>
                <c:pt idx="19">
                  <c:v>30.661999999999999</c:v>
                </c:pt>
              </c:numCache>
            </c:numRef>
          </c:val>
        </c:ser>
        <c:ser>
          <c:idx val="3"/>
          <c:order val="2"/>
          <c:tx>
            <c:strRef>
              <c:f>Лист1!$E$3</c:f>
              <c:strCache>
                <c:ptCount val="1"/>
                <c:pt idx="0">
                  <c:v>16.03.22</c:v>
                </c:pt>
              </c:strCache>
            </c:strRef>
          </c:tx>
          <c:cat>
            <c:numRef>
              <c:f>Лист1!$B$4:$B$23</c:f>
              <c:numCache>
                <c:formatCode>General</c:formatCode>
                <c:ptCount val="20"/>
                <c:pt idx="0">
                  <c:v>25000</c:v>
                </c:pt>
                <c:pt idx="1">
                  <c:v>25500</c:v>
                </c:pt>
                <c:pt idx="2">
                  <c:v>26000</c:v>
                </c:pt>
                <c:pt idx="3">
                  <c:v>26500</c:v>
                </c:pt>
                <c:pt idx="4">
                  <c:v>27000</c:v>
                </c:pt>
                <c:pt idx="5">
                  <c:v>27500</c:v>
                </c:pt>
                <c:pt idx="6">
                  <c:v>28000</c:v>
                </c:pt>
                <c:pt idx="7">
                  <c:v>28500</c:v>
                </c:pt>
                <c:pt idx="8">
                  <c:v>29000</c:v>
                </c:pt>
                <c:pt idx="9">
                  <c:v>29500</c:v>
                </c:pt>
                <c:pt idx="10">
                  <c:v>30000</c:v>
                </c:pt>
                <c:pt idx="11">
                  <c:v>30500</c:v>
                </c:pt>
                <c:pt idx="12">
                  <c:v>31000</c:v>
                </c:pt>
                <c:pt idx="13">
                  <c:v>31500</c:v>
                </c:pt>
                <c:pt idx="14">
                  <c:v>32000</c:v>
                </c:pt>
                <c:pt idx="15">
                  <c:v>32500</c:v>
                </c:pt>
                <c:pt idx="16">
                  <c:v>33000</c:v>
                </c:pt>
                <c:pt idx="17">
                  <c:v>33500</c:v>
                </c:pt>
                <c:pt idx="18">
                  <c:v>34000</c:v>
                </c:pt>
                <c:pt idx="19">
                  <c:v>34500</c:v>
                </c:pt>
              </c:numCache>
            </c:numRef>
          </c:cat>
          <c:val>
            <c:numRef>
              <c:f>Лист1!$E$4:$E$23</c:f>
              <c:numCache>
                <c:formatCode>0.00</c:formatCode>
                <c:ptCount val="20"/>
                <c:pt idx="0">
                  <c:v>48.923000000000002</c:v>
                </c:pt>
                <c:pt idx="1">
                  <c:v>47.933999999999997</c:v>
                </c:pt>
                <c:pt idx="2">
                  <c:v>46.985999999999997</c:v>
                </c:pt>
                <c:pt idx="3">
                  <c:v>46.08</c:v>
                </c:pt>
                <c:pt idx="4">
                  <c:v>45.216999999999999</c:v>
                </c:pt>
                <c:pt idx="5">
                  <c:v>44.396999999999998</c:v>
                </c:pt>
                <c:pt idx="6">
                  <c:v>43.62</c:v>
                </c:pt>
                <c:pt idx="7">
                  <c:v>42.887</c:v>
                </c:pt>
                <c:pt idx="8">
                  <c:v>42.195999999999998</c:v>
                </c:pt>
                <c:pt idx="9">
                  <c:v>41.546999999999997</c:v>
                </c:pt>
                <c:pt idx="10">
                  <c:v>40.939</c:v>
                </c:pt>
                <c:pt idx="11">
                  <c:v>40.369</c:v>
                </c:pt>
                <c:pt idx="12">
                  <c:v>39.835999999999999</c:v>
                </c:pt>
                <c:pt idx="13">
                  <c:v>39.335999999999999</c:v>
                </c:pt>
                <c:pt idx="14">
                  <c:v>38.866</c:v>
                </c:pt>
                <c:pt idx="15">
                  <c:v>38.421999999999997</c:v>
                </c:pt>
                <c:pt idx="16">
                  <c:v>38.000999999999998</c:v>
                </c:pt>
                <c:pt idx="17">
                  <c:v>37.597999999999999</c:v>
                </c:pt>
                <c:pt idx="18">
                  <c:v>37.207999999999998</c:v>
                </c:pt>
                <c:pt idx="19">
                  <c:v>36.832000000000001</c:v>
                </c:pt>
              </c:numCache>
            </c:numRef>
          </c:val>
        </c:ser>
        <c:bandFmts/>
        <c:axId val="102727040"/>
        <c:axId val="102732928"/>
        <c:axId val="102720832"/>
      </c:surface3DChart>
      <c:catAx>
        <c:axId val="102727040"/>
        <c:scaling>
          <c:orientation val="minMax"/>
        </c:scaling>
        <c:axPos val="b"/>
        <c:numFmt formatCode="General" sourceLinked="1"/>
        <c:tickLblPos val="nextTo"/>
        <c:crossAx val="102732928"/>
        <c:crosses val="autoZero"/>
        <c:auto val="1"/>
        <c:lblAlgn val="ctr"/>
        <c:lblOffset val="100"/>
      </c:catAx>
      <c:valAx>
        <c:axId val="102732928"/>
        <c:scaling>
          <c:orientation val="minMax"/>
        </c:scaling>
        <c:axPos val="l"/>
        <c:majorGridlines/>
        <c:numFmt formatCode="0.00" sourceLinked="1"/>
        <c:tickLblPos val="nextTo"/>
        <c:crossAx val="102727040"/>
        <c:crosses val="autoZero"/>
        <c:crossBetween val="midCat"/>
      </c:valAx>
      <c:serAx>
        <c:axId val="102720832"/>
        <c:scaling>
          <c:orientation val="minMax"/>
        </c:scaling>
        <c:axPos val="b"/>
        <c:tickLblPos val="nextTo"/>
        <c:crossAx val="102732928"/>
        <c:crosses val="autoZero"/>
      </c:serAx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000" baseline="0"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7.0598251241987084E-2"/>
          <c:y val="4.6362698252462524E-2"/>
          <c:w val="0.91423204867753116"/>
          <c:h val="0.79134538038860269"/>
        </c:manualLayout>
      </c:layout>
      <c:lineChart>
        <c:grouping val="standard"/>
        <c:ser>
          <c:idx val="0"/>
          <c:order val="0"/>
          <c:tx>
            <c:strRef>
              <c:f>'Si01'!$B$23:$G$23</c:f>
              <c:strCache>
                <c:ptCount val="1"/>
                <c:pt idx="0">
                  <c:v>18.08.2022 56871 22.02.00 Si057000BH2 12.01.09 00:00:00</c:v>
                </c:pt>
              </c:strCache>
            </c:strRef>
          </c:tx>
          <c:cat>
            <c:numRef>
              <c:f>'Si01'!$A$2:$A$21</c:f>
              <c:numCache>
                <c:formatCode>General</c:formatCode>
                <c:ptCount val="2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</c:numCache>
            </c:numRef>
          </c:cat>
          <c:val>
            <c:numRef>
              <c:f>'Si01'!$D$2:$D$21</c:f>
              <c:numCache>
                <c:formatCode>General</c:formatCode>
                <c:ptCount val="20"/>
                <c:pt idx="0">
                  <c:v>51.284999999999997</c:v>
                </c:pt>
                <c:pt idx="1">
                  <c:v>51.076999999999998</c:v>
                </c:pt>
                <c:pt idx="2">
                  <c:v>50.905999999999999</c:v>
                </c:pt>
                <c:pt idx="3">
                  <c:v>50.773000000000003</c:v>
                </c:pt>
                <c:pt idx="4">
                  <c:v>50.677</c:v>
                </c:pt>
                <c:pt idx="5">
                  <c:v>50.618000000000002</c:v>
                </c:pt>
                <c:pt idx="6">
                  <c:v>50.593000000000004</c:v>
                </c:pt>
                <c:pt idx="7">
                  <c:v>50.601999999999997</c:v>
                </c:pt>
                <c:pt idx="8">
                  <c:v>50.643999999999998</c:v>
                </c:pt>
                <c:pt idx="9">
                  <c:v>50.718000000000004</c:v>
                </c:pt>
                <c:pt idx="10">
                  <c:v>50.822000000000003</c:v>
                </c:pt>
                <c:pt idx="11">
                  <c:v>50.954999999999998</c:v>
                </c:pt>
                <c:pt idx="12">
                  <c:v>51.115000000000002</c:v>
                </c:pt>
                <c:pt idx="13">
                  <c:v>51.301000000000002</c:v>
                </c:pt>
                <c:pt idx="14">
                  <c:v>51.512</c:v>
                </c:pt>
                <c:pt idx="15">
                  <c:v>51.746000000000002</c:v>
                </c:pt>
                <c:pt idx="16">
                  <c:v>52.002000000000002</c:v>
                </c:pt>
                <c:pt idx="17">
                  <c:v>52.277999999999999</c:v>
                </c:pt>
                <c:pt idx="18">
                  <c:v>52.572000000000003</c:v>
                </c:pt>
                <c:pt idx="19">
                  <c:v>52.883000000000003</c:v>
                </c:pt>
              </c:numCache>
            </c:numRef>
          </c:val>
        </c:ser>
        <c:marker val="1"/>
        <c:axId val="107771392"/>
        <c:axId val="107772928"/>
      </c:lineChart>
      <c:catAx>
        <c:axId val="107771392"/>
        <c:scaling>
          <c:orientation val="minMax"/>
        </c:scaling>
        <c:axPos val="b"/>
        <c:numFmt formatCode="General" sourceLinked="1"/>
        <c:tickLblPos val="nextTo"/>
        <c:crossAx val="107772928"/>
        <c:crosses val="autoZero"/>
        <c:auto val="1"/>
        <c:lblAlgn val="ctr"/>
        <c:lblOffset val="100"/>
      </c:catAx>
      <c:valAx>
        <c:axId val="107772928"/>
        <c:scaling>
          <c:orientation val="minMax"/>
          <c:min val="11"/>
        </c:scaling>
        <c:axPos val="l"/>
        <c:majorGridlines/>
        <c:numFmt formatCode="General" sourceLinked="1"/>
        <c:tickLblPos val="nextTo"/>
        <c:crossAx val="107771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6939240478757581"/>
          <c:y val="4.7393403001409061E-2"/>
        </c:manualLayout>
      </c:layout>
      <c:txPr>
        <a:bodyPr/>
        <a:lstStyle/>
        <a:p>
          <a:pPr>
            <a:defRPr sz="1000" baseline="0"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9.5382480175052742E-2"/>
          <c:y val="4.6770961017735584E-2"/>
          <c:w val="0.89047719781292078"/>
          <c:h val="0.81529591059184614"/>
        </c:manualLayout>
      </c:layout>
      <c:lineChart>
        <c:grouping val="standard"/>
        <c:ser>
          <c:idx val="0"/>
          <c:order val="0"/>
          <c:tx>
            <c:strRef>
              <c:f>'SR01'!$B$23:$G$23</c:f>
              <c:strCache>
                <c:ptCount val="1"/>
                <c:pt idx="0">
                  <c:v>16.03.2022 25756 02.03.00 SR024000BC2 26.09.02 00:00:00</c:v>
                </c:pt>
              </c:strCache>
            </c:strRef>
          </c:tx>
          <c:cat>
            <c:numRef>
              <c:f>'SR01'!$A$2:$A$21</c:f>
              <c:numCache>
                <c:formatCode>General</c:formatCode>
                <c:ptCount val="20"/>
                <c:pt idx="0">
                  <c:v>13500</c:v>
                </c:pt>
                <c:pt idx="1">
                  <c:v>14000</c:v>
                </c:pt>
                <c:pt idx="2">
                  <c:v>14500</c:v>
                </c:pt>
                <c:pt idx="3">
                  <c:v>15000</c:v>
                </c:pt>
                <c:pt idx="4">
                  <c:v>15500</c:v>
                </c:pt>
                <c:pt idx="5">
                  <c:v>16000</c:v>
                </c:pt>
                <c:pt idx="6">
                  <c:v>16500</c:v>
                </c:pt>
                <c:pt idx="7">
                  <c:v>17000</c:v>
                </c:pt>
                <c:pt idx="8">
                  <c:v>17500</c:v>
                </c:pt>
                <c:pt idx="9">
                  <c:v>18000</c:v>
                </c:pt>
                <c:pt idx="10">
                  <c:v>18500</c:v>
                </c:pt>
                <c:pt idx="11">
                  <c:v>19000</c:v>
                </c:pt>
                <c:pt idx="12">
                  <c:v>19500</c:v>
                </c:pt>
                <c:pt idx="13">
                  <c:v>20000</c:v>
                </c:pt>
                <c:pt idx="14">
                  <c:v>20500</c:v>
                </c:pt>
                <c:pt idx="15">
                  <c:v>21000</c:v>
                </c:pt>
                <c:pt idx="16">
                  <c:v>21500</c:v>
                </c:pt>
                <c:pt idx="17">
                  <c:v>22000</c:v>
                </c:pt>
                <c:pt idx="18">
                  <c:v>22500</c:v>
                </c:pt>
                <c:pt idx="19">
                  <c:v>23000</c:v>
                </c:pt>
              </c:numCache>
            </c:numRef>
          </c:cat>
          <c:val>
            <c:numRef>
              <c:f>'SR01'!$D$2:$D$21</c:f>
              <c:numCache>
                <c:formatCode>General</c:formatCode>
                <c:ptCount val="20"/>
                <c:pt idx="0">
                  <c:v>106.967</c:v>
                </c:pt>
                <c:pt idx="1">
                  <c:v>105.233</c:v>
                </c:pt>
                <c:pt idx="2">
                  <c:v>103.337</c:v>
                </c:pt>
                <c:pt idx="3">
                  <c:v>101.295</c:v>
                </c:pt>
                <c:pt idx="4">
                  <c:v>99.126000000000005</c:v>
                </c:pt>
                <c:pt idx="5">
                  <c:v>96.850999999999999</c:v>
                </c:pt>
                <c:pt idx="6">
                  <c:v>94.494</c:v>
                </c:pt>
                <c:pt idx="7">
                  <c:v>92.078999999999994</c:v>
                </c:pt>
                <c:pt idx="8">
                  <c:v>89.631</c:v>
                </c:pt>
                <c:pt idx="9">
                  <c:v>87.173000000000002</c:v>
                </c:pt>
                <c:pt idx="10">
                  <c:v>84.727999999999994</c:v>
                </c:pt>
                <c:pt idx="11">
                  <c:v>82.316999999999993</c:v>
                </c:pt>
                <c:pt idx="12">
                  <c:v>79.959000000000003</c:v>
                </c:pt>
                <c:pt idx="13">
                  <c:v>77.668999999999997</c:v>
                </c:pt>
                <c:pt idx="14">
                  <c:v>75.459999999999994</c:v>
                </c:pt>
                <c:pt idx="15">
                  <c:v>73.343000000000004</c:v>
                </c:pt>
                <c:pt idx="16">
                  <c:v>71.322000000000003</c:v>
                </c:pt>
                <c:pt idx="17">
                  <c:v>69.402000000000001</c:v>
                </c:pt>
                <c:pt idx="18">
                  <c:v>67.581000000000003</c:v>
                </c:pt>
                <c:pt idx="19">
                  <c:v>65.856999999999999</c:v>
                </c:pt>
              </c:numCache>
            </c:numRef>
          </c:val>
        </c:ser>
        <c:marker val="1"/>
        <c:axId val="107800832"/>
        <c:axId val="108081152"/>
      </c:lineChart>
      <c:catAx>
        <c:axId val="10780083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900" baseline="0"/>
            </a:pPr>
            <a:endParaRPr lang="ru-RU"/>
          </a:p>
        </c:txPr>
        <c:crossAx val="108081152"/>
        <c:crosses val="autoZero"/>
        <c:lblAlgn val="ctr"/>
        <c:lblOffset val="100"/>
        <c:tickLblSkip val="1"/>
        <c:tickMarkSkip val="1"/>
      </c:catAx>
      <c:valAx>
        <c:axId val="108081152"/>
        <c:scaling>
          <c:orientation val="minMax"/>
          <c:min val="35"/>
        </c:scaling>
        <c:axPos val="l"/>
        <c:majorGridlines/>
        <c:numFmt formatCode="General" sourceLinked="1"/>
        <c:tickLblPos val="nextTo"/>
        <c:crossAx val="107800832"/>
        <c:crossesAt val="1"/>
        <c:crossBetween val="between"/>
      </c:valAx>
      <c:spPr>
        <a:noFill/>
        <a:ln w="25400">
          <a:noFill/>
        </a:ln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000" baseline="0"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7.1515043670388662E-2"/>
          <c:y val="2.9268679544553342E-2"/>
          <c:w val="0.91423204867753116"/>
          <c:h val="0.79134538038860269"/>
        </c:manualLayout>
      </c:layout>
      <c:lineChart>
        <c:grouping val="standard"/>
        <c:ser>
          <c:idx val="0"/>
          <c:order val="0"/>
          <c:tx>
            <c:strRef>
              <c:f>'Si01'!$B$23:$G$23</c:f>
              <c:strCache>
                <c:ptCount val="1"/>
                <c:pt idx="0">
                  <c:v>18.08.2022 56871 22.02.00 Si057000BH2 12.01.09 00:00:00</c:v>
                </c:pt>
              </c:strCache>
            </c:strRef>
          </c:tx>
          <c:cat>
            <c:numRef>
              <c:f>'Si01'!$A$2:$A$21</c:f>
              <c:numCache>
                <c:formatCode>General</c:formatCode>
                <c:ptCount val="2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</c:numCache>
            </c:numRef>
          </c:cat>
          <c:val>
            <c:numRef>
              <c:f>'Si01'!$D$2:$D$21</c:f>
              <c:numCache>
                <c:formatCode>General</c:formatCode>
                <c:ptCount val="20"/>
                <c:pt idx="0">
                  <c:v>51.284999999999997</c:v>
                </c:pt>
                <c:pt idx="1">
                  <c:v>51.076999999999998</c:v>
                </c:pt>
                <c:pt idx="2">
                  <c:v>50.905999999999999</c:v>
                </c:pt>
                <c:pt idx="3">
                  <c:v>50.773000000000003</c:v>
                </c:pt>
                <c:pt idx="4">
                  <c:v>50.677</c:v>
                </c:pt>
                <c:pt idx="5">
                  <c:v>50.618000000000002</c:v>
                </c:pt>
                <c:pt idx="6">
                  <c:v>50.593000000000004</c:v>
                </c:pt>
                <c:pt idx="7">
                  <c:v>50.601999999999997</c:v>
                </c:pt>
                <c:pt idx="8">
                  <c:v>50.643999999999998</c:v>
                </c:pt>
                <c:pt idx="9">
                  <c:v>50.718000000000004</c:v>
                </c:pt>
                <c:pt idx="10">
                  <c:v>50.822000000000003</c:v>
                </c:pt>
                <c:pt idx="11">
                  <c:v>50.954999999999998</c:v>
                </c:pt>
                <c:pt idx="12">
                  <c:v>51.115000000000002</c:v>
                </c:pt>
                <c:pt idx="13">
                  <c:v>51.301000000000002</c:v>
                </c:pt>
                <c:pt idx="14">
                  <c:v>51.512</c:v>
                </c:pt>
                <c:pt idx="15">
                  <c:v>51.746000000000002</c:v>
                </c:pt>
                <c:pt idx="16">
                  <c:v>52.002000000000002</c:v>
                </c:pt>
                <c:pt idx="17">
                  <c:v>52.277999999999999</c:v>
                </c:pt>
                <c:pt idx="18">
                  <c:v>52.572000000000003</c:v>
                </c:pt>
                <c:pt idx="19">
                  <c:v>52.883000000000003</c:v>
                </c:pt>
              </c:numCache>
            </c:numRef>
          </c:val>
        </c:ser>
        <c:marker val="1"/>
        <c:axId val="108092800"/>
        <c:axId val="108115072"/>
      </c:lineChart>
      <c:catAx>
        <c:axId val="108092800"/>
        <c:scaling>
          <c:orientation val="minMax"/>
        </c:scaling>
        <c:axPos val="b"/>
        <c:numFmt formatCode="General" sourceLinked="1"/>
        <c:tickLblPos val="nextTo"/>
        <c:crossAx val="108115072"/>
        <c:crosses val="autoZero"/>
        <c:auto val="1"/>
        <c:lblAlgn val="ctr"/>
        <c:lblOffset val="100"/>
      </c:catAx>
      <c:valAx>
        <c:axId val="108115072"/>
        <c:scaling>
          <c:orientation val="minMax"/>
          <c:min val="11"/>
        </c:scaling>
        <c:axPos val="l"/>
        <c:majorGridlines/>
        <c:numFmt formatCode="General" sourceLinked="1"/>
        <c:tickLblPos val="nextTo"/>
        <c:crossAx val="108092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6939240478757581"/>
          <c:y val="4.7393403001409061E-2"/>
        </c:manualLayout>
      </c:layout>
      <c:txPr>
        <a:bodyPr/>
        <a:lstStyle/>
        <a:p>
          <a:pPr>
            <a:defRPr sz="1000" baseline="0"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9.5382480175052742E-2"/>
          <c:y val="4.6770961017735584E-2"/>
          <c:w val="0.89047719781292078"/>
          <c:h val="0.81529591059184614"/>
        </c:manualLayout>
      </c:layout>
      <c:lineChart>
        <c:grouping val="standard"/>
        <c:ser>
          <c:idx val="0"/>
          <c:order val="0"/>
          <c:tx>
            <c:strRef>
              <c:f>'SR01'!$B$23:$G$23</c:f>
              <c:strCache>
                <c:ptCount val="1"/>
                <c:pt idx="0">
                  <c:v>16.03.2022 25756 02.03.00 SR024000BC2 26.09.02 00:00:00</c:v>
                </c:pt>
              </c:strCache>
            </c:strRef>
          </c:tx>
          <c:cat>
            <c:numRef>
              <c:f>'SR01'!$K$2:$K$29</c:f>
              <c:numCache>
                <c:formatCode>0</c:formatCode>
                <c:ptCount val="28"/>
                <c:pt idx="0">
                  <c:v>13500</c:v>
                </c:pt>
                <c:pt idx="1">
                  <c:v>14000</c:v>
                </c:pt>
                <c:pt idx="2">
                  <c:v>14500</c:v>
                </c:pt>
                <c:pt idx="3">
                  <c:v>15000</c:v>
                </c:pt>
                <c:pt idx="4">
                  <c:v>15500</c:v>
                </c:pt>
                <c:pt idx="5">
                  <c:v>16000</c:v>
                </c:pt>
                <c:pt idx="6">
                  <c:v>16500</c:v>
                </c:pt>
                <c:pt idx="7">
                  <c:v>17000</c:v>
                </c:pt>
                <c:pt idx="8">
                  <c:v>17500</c:v>
                </c:pt>
                <c:pt idx="9">
                  <c:v>18000</c:v>
                </c:pt>
                <c:pt idx="10">
                  <c:v>18500</c:v>
                </c:pt>
                <c:pt idx="11">
                  <c:v>19000</c:v>
                </c:pt>
                <c:pt idx="12">
                  <c:v>19500</c:v>
                </c:pt>
                <c:pt idx="13">
                  <c:v>20000</c:v>
                </c:pt>
                <c:pt idx="14">
                  <c:v>20500</c:v>
                </c:pt>
                <c:pt idx="15">
                  <c:v>21000</c:v>
                </c:pt>
                <c:pt idx="16">
                  <c:v>21500</c:v>
                </c:pt>
                <c:pt idx="17">
                  <c:v>22000</c:v>
                </c:pt>
                <c:pt idx="18">
                  <c:v>22500</c:v>
                </c:pt>
                <c:pt idx="19">
                  <c:v>23000</c:v>
                </c:pt>
                <c:pt idx="20">
                  <c:v>23500</c:v>
                </c:pt>
                <c:pt idx="21">
                  <c:v>24000</c:v>
                </c:pt>
                <c:pt idx="22">
                  <c:v>24500</c:v>
                </c:pt>
                <c:pt idx="23">
                  <c:v>25000</c:v>
                </c:pt>
                <c:pt idx="24">
                  <c:v>25500</c:v>
                </c:pt>
                <c:pt idx="25">
                  <c:v>26000</c:v>
                </c:pt>
                <c:pt idx="26">
                  <c:v>26500</c:v>
                </c:pt>
                <c:pt idx="27">
                  <c:v>27000</c:v>
                </c:pt>
              </c:numCache>
            </c:numRef>
          </c:cat>
          <c:val>
            <c:numRef>
              <c:f>'SR01'!$D$2:$D$51</c:f>
              <c:numCache>
                <c:formatCode>General</c:formatCode>
                <c:ptCount val="50"/>
                <c:pt idx="0">
                  <c:v>106.967</c:v>
                </c:pt>
                <c:pt idx="1">
                  <c:v>105.233</c:v>
                </c:pt>
                <c:pt idx="2">
                  <c:v>103.337</c:v>
                </c:pt>
                <c:pt idx="3">
                  <c:v>101.295</c:v>
                </c:pt>
                <c:pt idx="4">
                  <c:v>99.126000000000005</c:v>
                </c:pt>
                <c:pt idx="5">
                  <c:v>96.850999999999999</c:v>
                </c:pt>
                <c:pt idx="6">
                  <c:v>94.494</c:v>
                </c:pt>
                <c:pt idx="7">
                  <c:v>92.078999999999994</c:v>
                </c:pt>
                <c:pt idx="8">
                  <c:v>89.631</c:v>
                </c:pt>
                <c:pt idx="9">
                  <c:v>87.173000000000002</c:v>
                </c:pt>
                <c:pt idx="10">
                  <c:v>84.727999999999994</c:v>
                </c:pt>
                <c:pt idx="11">
                  <c:v>82.316999999999993</c:v>
                </c:pt>
                <c:pt idx="12">
                  <c:v>79.959000000000003</c:v>
                </c:pt>
                <c:pt idx="13">
                  <c:v>77.668999999999997</c:v>
                </c:pt>
                <c:pt idx="14">
                  <c:v>75.459999999999994</c:v>
                </c:pt>
                <c:pt idx="15">
                  <c:v>73.343000000000004</c:v>
                </c:pt>
                <c:pt idx="16">
                  <c:v>71.322000000000003</c:v>
                </c:pt>
                <c:pt idx="17">
                  <c:v>69.402000000000001</c:v>
                </c:pt>
                <c:pt idx="18">
                  <c:v>67.581000000000003</c:v>
                </c:pt>
                <c:pt idx="19">
                  <c:v>65.856999999999999</c:v>
                </c:pt>
                <c:pt idx="20">
                  <c:v>64.224000000000004</c:v>
                </c:pt>
                <c:pt idx="21" formatCode="dd/mm/yy;@">
                  <c:v>62.677</c:v>
                </c:pt>
                <c:pt idx="22">
                  <c:v>61.213000000000001</c:v>
                </c:pt>
                <c:pt idx="23">
                  <c:v>59.832000000000001</c:v>
                </c:pt>
                <c:pt idx="24">
                  <c:v>58.542999999999999</c:v>
                </c:pt>
                <c:pt idx="25">
                  <c:v>57.36</c:v>
                </c:pt>
                <c:pt idx="26">
                  <c:v>56.305999999999997</c:v>
                </c:pt>
                <c:pt idx="27">
                  <c:v>55.405000000000001</c:v>
                </c:pt>
                <c:pt idx="28">
                  <c:v>54.677999999999997</c:v>
                </c:pt>
                <c:pt idx="29">
                  <c:v>54.137</c:v>
                </c:pt>
                <c:pt idx="30">
                  <c:v>53.784999999999997</c:v>
                </c:pt>
                <c:pt idx="31">
                  <c:v>53.616999999999997</c:v>
                </c:pt>
                <c:pt idx="32">
                  <c:v>53.621000000000002</c:v>
                </c:pt>
                <c:pt idx="33">
                  <c:v>53.781999999999996</c:v>
                </c:pt>
                <c:pt idx="34">
                  <c:v>54.084000000000003</c:v>
                </c:pt>
                <c:pt idx="35">
                  <c:v>54.511000000000003</c:v>
                </c:pt>
                <c:pt idx="36">
                  <c:v>55.045999999999999</c:v>
                </c:pt>
                <c:pt idx="37">
                  <c:v>55.674999999999997</c:v>
                </c:pt>
                <c:pt idx="38">
                  <c:v>56.384</c:v>
                </c:pt>
                <c:pt idx="39">
                  <c:v>57.161000000000001</c:v>
                </c:pt>
                <c:pt idx="40">
                  <c:v>57.994</c:v>
                </c:pt>
                <c:pt idx="41">
                  <c:v>58.874000000000002</c:v>
                </c:pt>
                <c:pt idx="42">
                  <c:v>59.790999999999997</c:v>
                </c:pt>
                <c:pt idx="43">
                  <c:v>60.737000000000002</c:v>
                </c:pt>
                <c:pt idx="44">
                  <c:v>61.704999999999998</c:v>
                </c:pt>
                <c:pt idx="45">
                  <c:v>62.689</c:v>
                </c:pt>
                <c:pt idx="46">
                  <c:v>63.682000000000002</c:v>
                </c:pt>
                <c:pt idx="47">
                  <c:v>64.679000000000002</c:v>
                </c:pt>
                <c:pt idx="48">
                  <c:v>65.676000000000002</c:v>
                </c:pt>
                <c:pt idx="49">
                  <c:v>66.668999999999997</c:v>
                </c:pt>
              </c:numCache>
            </c:numRef>
          </c:val>
        </c:ser>
        <c:marker val="1"/>
        <c:axId val="112730112"/>
        <c:axId val="112731648"/>
      </c:lineChart>
      <c:catAx>
        <c:axId val="112730112"/>
        <c:scaling>
          <c:orientation val="minMax"/>
        </c:scaling>
        <c:axPos val="b"/>
        <c:numFmt formatCode="0" sourceLinked="1"/>
        <c:tickLblPos val="low"/>
        <c:txPr>
          <a:bodyPr/>
          <a:lstStyle/>
          <a:p>
            <a:pPr>
              <a:defRPr sz="900" baseline="0"/>
            </a:pPr>
            <a:endParaRPr lang="ru-RU"/>
          </a:p>
        </c:txPr>
        <c:crossAx val="112731648"/>
        <c:crosses val="autoZero"/>
        <c:lblAlgn val="ctr"/>
        <c:lblOffset val="100"/>
        <c:tickLblSkip val="1"/>
        <c:tickMarkSkip val="1"/>
      </c:catAx>
      <c:valAx>
        <c:axId val="112731648"/>
        <c:scaling>
          <c:orientation val="minMax"/>
          <c:min val="15"/>
        </c:scaling>
        <c:axPos val="l"/>
        <c:majorGridlines/>
        <c:numFmt formatCode="General" sourceLinked="1"/>
        <c:tickLblPos val="nextTo"/>
        <c:crossAx val="112730112"/>
        <c:crossesAt val="1"/>
        <c:crossBetween val="between"/>
      </c:valAx>
      <c:spPr>
        <a:noFill/>
        <a:ln w="25400">
          <a:noFill/>
        </a:ln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3.2867680837554182E-2"/>
          <c:y val="2.9268679544553342E-2"/>
          <c:w val="0.95287938506014491"/>
          <c:h val="0.79134538038860269"/>
        </c:manualLayout>
      </c:layout>
      <c:lineChart>
        <c:grouping val="standard"/>
        <c:ser>
          <c:idx val="0"/>
          <c:order val="0"/>
          <c:tx>
            <c:strRef>
              <c:f>Si_Ch01!$B$2:$I$2</c:f>
              <c:strCache>
                <c:ptCount val="1"/>
                <c:pt idx="0">
                  <c:v>Si 18.08.2022 DT: 30.08.23 19:58:08 BAset 56871</c:v>
                </c:pt>
              </c:strCache>
            </c:strRef>
          </c:tx>
          <c:cat>
            <c:numRef>
              <c:f>'Si01'!$K$2:$K$51</c:f>
              <c:numCache>
                <c:formatCode>General</c:formatCode>
                <c:ptCount val="5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</c:numCache>
            </c:numRef>
          </c:cat>
          <c:val>
            <c:numRef>
              <c:f>'Si01'!$D$2:$D$51</c:f>
              <c:numCache>
                <c:formatCode>General</c:formatCode>
                <c:ptCount val="50"/>
                <c:pt idx="0">
                  <c:v>51.284999999999997</c:v>
                </c:pt>
                <c:pt idx="1">
                  <c:v>51.076999999999998</c:v>
                </c:pt>
                <c:pt idx="2">
                  <c:v>50.905999999999999</c:v>
                </c:pt>
                <c:pt idx="3">
                  <c:v>50.773000000000003</c:v>
                </c:pt>
                <c:pt idx="4">
                  <c:v>50.677</c:v>
                </c:pt>
                <c:pt idx="5">
                  <c:v>50.618000000000002</c:v>
                </c:pt>
                <c:pt idx="6">
                  <c:v>50.593000000000004</c:v>
                </c:pt>
                <c:pt idx="7">
                  <c:v>50.601999999999997</c:v>
                </c:pt>
                <c:pt idx="8">
                  <c:v>50.643999999999998</c:v>
                </c:pt>
                <c:pt idx="9">
                  <c:v>50.718000000000004</c:v>
                </c:pt>
                <c:pt idx="10">
                  <c:v>50.822000000000003</c:v>
                </c:pt>
                <c:pt idx="11">
                  <c:v>50.954999999999998</c:v>
                </c:pt>
                <c:pt idx="12">
                  <c:v>51.115000000000002</c:v>
                </c:pt>
                <c:pt idx="13">
                  <c:v>51.301000000000002</c:v>
                </c:pt>
                <c:pt idx="14">
                  <c:v>51.512</c:v>
                </c:pt>
                <c:pt idx="15">
                  <c:v>51.746000000000002</c:v>
                </c:pt>
                <c:pt idx="16">
                  <c:v>52.002000000000002</c:v>
                </c:pt>
                <c:pt idx="17">
                  <c:v>52.277999999999999</c:v>
                </c:pt>
                <c:pt idx="18">
                  <c:v>52.572000000000003</c:v>
                </c:pt>
                <c:pt idx="19">
                  <c:v>52.883000000000003</c:v>
                </c:pt>
                <c:pt idx="20">
                  <c:v>53.209000000000003</c:v>
                </c:pt>
                <c:pt idx="21" formatCode="dd/mm/yy;@">
                  <c:v>53.55</c:v>
                </c:pt>
                <c:pt idx="22">
                  <c:v>53.902999999999999</c:v>
                </c:pt>
                <c:pt idx="23">
                  <c:v>54.268000000000001</c:v>
                </c:pt>
                <c:pt idx="24">
                  <c:v>54.643000000000001</c:v>
                </c:pt>
                <c:pt idx="25">
                  <c:v>55.026000000000003</c:v>
                </c:pt>
                <c:pt idx="26">
                  <c:v>55.415999999999997</c:v>
                </c:pt>
                <c:pt idx="27">
                  <c:v>55.813000000000002</c:v>
                </c:pt>
                <c:pt idx="28">
                  <c:v>56.215000000000003</c:v>
                </c:pt>
                <c:pt idx="29">
                  <c:v>56.62</c:v>
                </c:pt>
                <c:pt idx="30">
                  <c:v>57.029000000000003</c:v>
                </c:pt>
                <c:pt idx="31">
                  <c:v>57.44</c:v>
                </c:pt>
                <c:pt idx="32">
                  <c:v>57.850999999999999</c:v>
                </c:pt>
                <c:pt idx="33">
                  <c:v>58.262999999999998</c:v>
                </c:pt>
                <c:pt idx="34">
                  <c:v>58.673999999999999</c:v>
                </c:pt>
                <c:pt idx="35">
                  <c:v>59.082999999999998</c:v>
                </c:pt>
                <c:pt idx="36">
                  <c:v>59.491</c:v>
                </c:pt>
                <c:pt idx="37">
                  <c:v>59.895000000000003</c:v>
                </c:pt>
                <c:pt idx="38">
                  <c:v>60.295999999999999</c:v>
                </c:pt>
                <c:pt idx="39">
                  <c:v>60.692999999999998</c:v>
                </c:pt>
                <c:pt idx="40">
                  <c:v>61.085999999999999</c:v>
                </c:pt>
                <c:pt idx="41">
                  <c:v>61.472999999999999</c:v>
                </c:pt>
                <c:pt idx="42">
                  <c:v>61.856000000000002</c:v>
                </c:pt>
                <c:pt idx="43">
                  <c:v>62.231999999999999</c:v>
                </c:pt>
                <c:pt idx="44">
                  <c:v>62.601999999999997</c:v>
                </c:pt>
                <c:pt idx="45">
                  <c:v>62.966000000000001</c:v>
                </c:pt>
                <c:pt idx="46">
                  <c:v>61.856000000000002</c:v>
                </c:pt>
                <c:pt idx="47">
                  <c:v>62.231999999999999</c:v>
                </c:pt>
                <c:pt idx="48">
                  <c:v>62.601999999999997</c:v>
                </c:pt>
                <c:pt idx="49">
                  <c:v>62.966000000000001</c:v>
                </c:pt>
              </c:numCache>
            </c:numRef>
          </c:val>
        </c:ser>
        <c:marker val="1"/>
        <c:axId val="112672768"/>
        <c:axId val="112674304"/>
      </c:lineChart>
      <c:catAx>
        <c:axId val="112672768"/>
        <c:scaling>
          <c:orientation val="minMax"/>
        </c:scaling>
        <c:axPos val="b"/>
        <c:numFmt formatCode="General" sourceLinked="1"/>
        <c:tickLblPos val="nextTo"/>
        <c:crossAx val="112674304"/>
        <c:crosses val="autoZero"/>
        <c:auto val="1"/>
        <c:lblAlgn val="ctr"/>
        <c:lblOffset val="100"/>
      </c:catAx>
      <c:valAx>
        <c:axId val="112674304"/>
        <c:scaling>
          <c:orientation val="minMax"/>
          <c:min val="11"/>
        </c:scaling>
        <c:axPos val="l"/>
        <c:majorGridlines/>
        <c:numFmt formatCode="General" sourceLinked="1"/>
        <c:tickLblPos val="nextTo"/>
        <c:crossAx val="112672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3.6912335958005256E-2"/>
          <c:y val="2.9268742069492981E-2"/>
          <c:w val="0.9571949839603382"/>
          <c:h val="0.79134538038860269"/>
        </c:manualLayout>
      </c:layout>
      <c:lineChart>
        <c:grouping val="standard"/>
        <c:ser>
          <c:idx val="0"/>
          <c:order val="0"/>
          <c:tx>
            <c:strRef>
              <c:f>Si_Ch01!$B$19:$O$19</c:f>
              <c:strCache>
                <c:ptCount val="1"/>
                <c:pt idx="0">
                  <c:v>Si 15.09.2022 DT: 30.08.23 19:58:08 BAset 56871</c:v>
                </c:pt>
              </c:strCache>
            </c:strRef>
          </c:tx>
          <c:cat>
            <c:numRef>
              <c:f>'Si02'!$K$2:$K$51</c:f>
              <c:numCache>
                <c:formatCode>General</c:formatCode>
                <c:ptCount val="50"/>
                <c:pt idx="0">
                  <c:v>46500</c:v>
                </c:pt>
                <c:pt idx="1">
                  <c:v>47000</c:v>
                </c:pt>
                <c:pt idx="2">
                  <c:v>47500</c:v>
                </c:pt>
                <c:pt idx="3">
                  <c:v>48000</c:v>
                </c:pt>
                <c:pt idx="4">
                  <c:v>48500</c:v>
                </c:pt>
                <c:pt idx="5">
                  <c:v>49000</c:v>
                </c:pt>
                <c:pt idx="6">
                  <c:v>49500</c:v>
                </c:pt>
                <c:pt idx="7">
                  <c:v>50000</c:v>
                </c:pt>
                <c:pt idx="8">
                  <c:v>50500</c:v>
                </c:pt>
                <c:pt idx="9">
                  <c:v>51000</c:v>
                </c:pt>
                <c:pt idx="10">
                  <c:v>51500</c:v>
                </c:pt>
                <c:pt idx="11">
                  <c:v>52000</c:v>
                </c:pt>
                <c:pt idx="12">
                  <c:v>52500</c:v>
                </c:pt>
                <c:pt idx="13">
                  <c:v>53000</c:v>
                </c:pt>
                <c:pt idx="14">
                  <c:v>53500</c:v>
                </c:pt>
                <c:pt idx="15">
                  <c:v>54000</c:v>
                </c:pt>
                <c:pt idx="16">
                  <c:v>54500</c:v>
                </c:pt>
                <c:pt idx="17">
                  <c:v>55000</c:v>
                </c:pt>
                <c:pt idx="18">
                  <c:v>55500</c:v>
                </c:pt>
                <c:pt idx="19">
                  <c:v>56000</c:v>
                </c:pt>
                <c:pt idx="20">
                  <c:v>56500</c:v>
                </c:pt>
                <c:pt idx="21">
                  <c:v>57000</c:v>
                </c:pt>
                <c:pt idx="22">
                  <c:v>57500</c:v>
                </c:pt>
                <c:pt idx="23">
                  <c:v>58000</c:v>
                </c:pt>
                <c:pt idx="24">
                  <c:v>58500</c:v>
                </c:pt>
                <c:pt idx="25">
                  <c:v>59000</c:v>
                </c:pt>
                <c:pt idx="26">
                  <c:v>59500</c:v>
                </c:pt>
                <c:pt idx="27">
                  <c:v>60000</c:v>
                </c:pt>
                <c:pt idx="28">
                  <c:v>60500</c:v>
                </c:pt>
                <c:pt idx="29">
                  <c:v>61000</c:v>
                </c:pt>
                <c:pt idx="30">
                  <c:v>61500</c:v>
                </c:pt>
                <c:pt idx="31">
                  <c:v>62000</c:v>
                </c:pt>
                <c:pt idx="32">
                  <c:v>62500</c:v>
                </c:pt>
                <c:pt idx="33">
                  <c:v>63000</c:v>
                </c:pt>
                <c:pt idx="34">
                  <c:v>63500</c:v>
                </c:pt>
                <c:pt idx="35">
                  <c:v>64000</c:v>
                </c:pt>
                <c:pt idx="36">
                  <c:v>64500</c:v>
                </c:pt>
                <c:pt idx="37">
                  <c:v>65000</c:v>
                </c:pt>
                <c:pt idx="38">
                  <c:v>65500</c:v>
                </c:pt>
                <c:pt idx="39">
                  <c:v>66000</c:v>
                </c:pt>
                <c:pt idx="40">
                  <c:v>66500</c:v>
                </c:pt>
                <c:pt idx="41">
                  <c:v>67000</c:v>
                </c:pt>
                <c:pt idx="42">
                  <c:v>67500</c:v>
                </c:pt>
                <c:pt idx="43">
                  <c:v>68000</c:v>
                </c:pt>
                <c:pt idx="44">
                  <c:v>68500</c:v>
                </c:pt>
                <c:pt idx="45">
                  <c:v>69000</c:v>
                </c:pt>
                <c:pt idx="46">
                  <c:v>67500</c:v>
                </c:pt>
                <c:pt idx="47">
                  <c:v>68000</c:v>
                </c:pt>
                <c:pt idx="48">
                  <c:v>68500</c:v>
                </c:pt>
                <c:pt idx="49">
                  <c:v>69000</c:v>
                </c:pt>
              </c:numCache>
            </c:numRef>
          </c:cat>
          <c:val>
            <c:numRef>
              <c:f>'Si02'!$D$2:$D$51</c:f>
              <c:numCache>
                <c:formatCode>0.00</c:formatCode>
                <c:ptCount val="50"/>
                <c:pt idx="0">
                  <c:v>50.847999999999999</c:v>
                </c:pt>
                <c:pt idx="1">
                  <c:v>50.758000000000003</c:v>
                </c:pt>
                <c:pt idx="2">
                  <c:v>50.689</c:v>
                </c:pt>
                <c:pt idx="3">
                  <c:v>50.637999999999998</c:v>
                </c:pt>
                <c:pt idx="4">
                  <c:v>50.607999999999997</c:v>
                </c:pt>
                <c:pt idx="5">
                  <c:v>50.594999999999999</c:v>
                </c:pt>
                <c:pt idx="6">
                  <c:v>50.600999999999999</c:v>
                </c:pt>
                <c:pt idx="7">
                  <c:v>50.624000000000002</c:v>
                </c:pt>
                <c:pt idx="8">
                  <c:v>50.664000000000001</c:v>
                </c:pt>
                <c:pt idx="9">
                  <c:v>50.720999999999997</c:v>
                </c:pt>
                <c:pt idx="10">
                  <c:v>50.792999999999999</c:v>
                </c:pt>
                <c:pt idx="11">
                  <c:v>50.878999999999998</c:v>
                </c:pt>
                <c:pt idx="12">
                  <c:v>50.981000000000002</c:v>
                </c:pt>
                <c:pt idx="13">
                  <c:v>51.095999999999997</c:v>
                </c:pt>
                <c:pt idx="14">
                  <c:v>51.222999999999999</c:v>
                </c:pt>
                <c:pt idx="15">
                  <c:v>51.363999999999997</c:v>
                </c:pt>
                <c:pt idx="16">
                  <c:v>51.515999999999998</c:v>
                </c:pt>
                <c:pt idx="17">
                  <c:v>51.679000000000002</c:v>
                </c:pt>
                <c:pt idx="18">
                  <c:v>51.853000000000002</c:v>
                </c:pt>
                <c:pt idx="19">
                  <c:v>52.036999999999999</c:v>
                </c:pt>
                <c:pt idx="20">
                  <c:v>52.23</c:v>
                </c:pt>
                <c:pt idx="21">
                  <c:v>52.432000000000002</c:v>
                </c:pt>
                <c:pt idx="22">
                  <c:v>52.642000000000003</c:v>
                </c:pt>
                <c:pt idx="23">
                  <c:v>52.86</c:v>
                </c:pt>
                <c:pt idx="24">
                  <c:v>53.085000000000001</c:v>
                </c:pt>
                <c:pt idx="25">
                  <c:v>53.317</c:v>
                </c:pt>
                <c:pt idx="26">
                  <c:v>53.554000000000002</c:v>
                </c:pt>
                <c:pt idx="27">
                  <c:v>53.796999999999997</c:v>
                </c:pt>
                <c:pt idx="28">
                  <c:v>54.045000000000002</c:v>
                </c:pt>
                <c:pt idx="29">
                  <c:v>54.296999999999997</c:v>
                </c:pt>
                <c:pt idx="30">
                  <c:v>54.554000000000002</c:v>
                </c:pt>
                <c:pt idx="31">
                  <c:v>54.814</c:v>
                </c:pt>
                <c:pt idx="32">
                  <c:v>55.078000000000003</c:v>
                </c:pt>
                <c:pt idx="33">
                  <c:v>55.344000000000001</c:v>
                </c:pt>
                <c:pt idx="34">
                  <c:v>55.613</c:v>
                </c:pt>
                <c:pt idx="35">
                  <c:v>55.884</c:v>
                </c:pt>
                <c:pt idx="36">
                  <c:v>56.156999999999996</c:v>
                </c:pt>
                <c:pt idx="37">
                  <c:v>56.43</c:v>
                </c:pt>
                <c:pt idx="38">
                  <c:v>56.704999999999998</c:v>
                </c:pt>
                <c:pt idx="39">
                  <c:v>56.981000000000002</c:v>
                </c:pt>
                <c:pt idx="40">
                  <c:v>57.256999999999998</c:v>
                </c:pt>
                <c:pt idx="41">
                  <c:v>57.533000000000001</c:v>
                </c:pt>
                <c:pt idx="42">
                  <c:v>57.808999999999997</c:v>
                </c:pt>
                <c:pt idx="43">
                  <c:v>58.084000000000003</c:v>
                </c:pt>
                <c:pt idx="44">
                  <c:v>58.359000000000002</c:v>
                </c:pt>
                <c:pt idx="45">
                  <c:v>58.633000000000003</c:v>
                </c:pt>
                <c:pt idx="46">
                  <c:v>57.808999999999997</c:v>
                </c:pt>
                <c:pt idx="47">
                  <c:v>58.084000000000003</c:v>
                </c:pt>
                <c:pt idx="48">
                  <c:v>58.359000000000002</c:v>
                </c:pt>
                <c:pt idx="49">
                  <c:v>58.633000000000003</c:v>
                </c:pt>
              </c:numCache>
            </c:numRef>
          </c:val>
        </c:ser>
        <c:marker val="1"/>
        <c:axId val="112693632"/>
        <c:axId val="112695168"/>
      </c:lineChart>
      <c:catAx>
        <c:axId val="112693632"/>
        <c:scaling>
          <c:orientation val="minMax"/>
        </c:scaling>
        <c:axPos val="b"/>
        <c:numFmt formatCode="General" sourceLinked="1"/>
        <c:tickLblPos val="nextTo"/>
        <c:crossAx val="112695168"/>
        <c:crosses val="autoZero"/>
        <c:auto val="1"/>
        <c:lblAlgn val="ctr"/>
        <c:lblOffset val="100"/>
      </c:catAx>
      <c:valAx>
        <c:axId val="112695168"/>
        <c:scaling>
          <c:orientation val="minMax"/>
          <c:min val="11"/>
        </c:scaling>
        <c:axPos val="l"/>
        <c:majorGridlines/>
        <c:numFmt formatCode="0.00" sourceLinked="1"/>
        <c:tickLblPos val="nextTo"/>
        <c:crossAx val="112693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53</xdr:row>
      <xdr:rowOff>190499</xdr:rowOff>
    </xdr:from>
    <xdr:to>
      <xdr:col>19</xdr:col>
      <xdr:colOff>238125</xdr:colOff>
      <xdr:row>77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200024</xdr:rowOff>
    </xdr:from>
    <xdr:to>
      <xdr:col>11</xdr:col>
      <xdr:colOff>600074</xdr:colOff>
      <xdr:row>22</xdr:row>
      <xdr:rowOff>200024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9525</xdr:rowOff>
    </xdr:from>
    <xdr:to>
      <xdr:col>19</xdr:col>
      <xdr:colOff>304800</xdr:colOff>
      <xdr:row>23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26</xdr:row>
      <xdr:rowOff>9525</xdr:rowOff>
    </xdr:from>
    <xdr:to>
      <xdr:col>16</xdr:col>
      <xdr:colOff>0</xdr:colOff>
      <xdr:row>49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26</xdr:row>
      <xdr:rowOff>9525</xdr:rowOff>
    </xdr:from>
    <xdr:to>
      <xdr:col>7</xdr:col>
      <xdr:colOff>171450</xdr:colOff>
      <xdr:row>49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9525</xdr:colOff>
      <xdr:row>16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600076</xdr:colOff>
      <xdr:row>2</xdr:row>
      <xdr:rowOff>9526</xdr:rowOff>
    </xdr:from>
    <xdr:to>
      <xdr:col>18</xdr:col>
      <xdr:colOff>200026</xdr:colOff>
      <xdr:row>27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</xdr:row>
      <xdr:rowOff>0</xdr:rowOff>
    </xdr:from>
    <xdr:to>
      <xdr:col>14</xdr:col>
      <xdr:colOff>214647</xdr:colOff>
      <xdr:row>16</xdr:row>
      <xdr:rowOff>175933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19</xdr:row>
      <xdr:rowOff>2682</xdr:rowOff>
    </xdr:from>
    <xdr:to>
      <xdr:col>14</xdr:col>
      <xdr:colOff>241479</xdr:colOff>
      <xdr:row>34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36</xdr:row>
      <xdr:rowOff>9524</xdr:rowOff>
    </xdr:from>
    <xdr:to>
      <xdr:col>14</xdr:col>
      <xdr:colOff>268311</xdr:colOff>
      <xdr:row>51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29452</xdr:colOff>
      <xdr:row>2</xdr:row>
      <xdr:rowOff>18245</xdr:rowOff>
    </xdr:from>
    <xdr:to>
      <xdr:col>28</xdr:col>
      <xdr:colOff>149679</xdr:colOff>
      <xdr:row>25</xdr:row>
      <xdr:rowOff>134154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13417</xdr:colOff>
      <xdr:row>27</xdr:row>
      <xdr:rowOff>9658</xdr:rowOff>
    </xdr:from>
    <xdr:to>
      <xdr:col>28</xdr:col>
      <xdr:colOff>375633</xdr:colOff>
      <xdr:row>51</xdr:row>
      <xdr:rowOff>80492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18974</xdr:colOff>
      <xdr:row>52</xdr:row>
      <xdr:rowOff>162711</xdr:rowOff>
    </xdr:from>
    <xdr:to>
      <xdr:col>20</xdr:col>
      <xdr:colOff>27214</xdr:colOff>
      <xdr:row>77</xdr:row>
      <xdr:rowOff>52704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610980</xdr:colOff>
      <xdr:row>78</xdr:row>
      <xdr:rowOff>26447</xdr:rowOff>
    </xdr:from>
    <xdr:to>
      <xdr:col>20</xdr:col>
      <xdr:colOff>0</xdr:colOff>
      <xdr:row>105</xdr:row>
      <xdr:rowOff>17611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</xdr:row>
      <xdr:rowOff>0</xdr:rowOff>
    </xdr:from>
    <xdr:to>
      <xdr:col>14</xdr:col>
      <xdr:colOff>246529</xdr:colOff>
      <xdr:row>16</xdr:row>
      <xdr:rowOff>175933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19</xdr:row>
      <xdr:rowOff>2682</xdr:rowOff>
    </xdr:from>
    <xdr:to>
      <xdr:col>14</xdr:col>
      <xdr:colOff>241479</xdr:colOff>
      <xdr:row>34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36</xdr:row>
      <xdr:rowOff>9524</xdr:rowOff>
    </xdr:from>
    <xdr:to>
      <xdr:col>14</xdr:col>
      <xdr:colOff>268311</xdr:colOff>
      <xdr:row>51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18973</xdr:colOff>
      <xdr:row>52</xdr:row>
      <xdr:rowOff>162711</xdr:rowOff>
    </xdr:from>
    <xdr:to>
      <xdr:col>20</xdr:col>
      <xdr:colOff>0</xdr:colOff>
      <xdr:row>77</xdr:row>
      <xdr:rowOff>52704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T1T@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I42" sqref="I42"/>
    </sheetView>
  </sheetViews>
  <sheetFormatPr defaultRowHeight="15"/>
  <cols>
    <col min="1" max="1" width="11.5703125" customWidth="1"/>
    <col min="2" max="2" width="12" customWidth="1"/>
    <col min="3" max="3" width="8" customWidth="1"/>
    <col min="5" max="5" width="12.42578125" customWidth="1"/>
    <col min="6" max="6" width="6" customWidth="1"/>
    <col min="7" max="7" width="6.7109375" customWidth="1"/>
    <col min="9" max="9" width="7.140625" customWidth="1"/>
    <col min="10" max="10" width="6.42578125" customWidth="1"/>
    <col min="12" max="12" width="5.85546875" customWidth="1"/>
    <col min="13" max="13" width="5.5703125" customWidth="1"/>
    <col min="15" max="15" width="7.7109375" customWidth="1"/>
    <col min="16" max="16" width="6.85546875" customWidth="1"/>
    <col min="17" max="17" width="14" customWidth="1"/>
    <col min="18" max="18" width="6.140625" customWidth="1"/>
    <col min="19" max="19" width="12.7109375" customWidth="1"/>
    <col min="20" max="20" width="8.42578125" customWidth="1"/>
    <col min="24" max="24" width="9.5703125" customWidth="1"/>
    <col min="25" max="25" width="10.140625" customWidth="1"/>
    <col min="26" max="26" width="9.42578125" customWidth="1"/>
    <col min="27" max="27" width="8.28515625" customWidth="1"/>
  </cols>
  <sheetData>
    <row r="1" spans="1:27" ht="15.75" thickBot="1">
      <c r="B1" s="4" t="s">
        <v>62</v>
      </c>
    </row>
    <row r="2" spans="1:27" ht="15.75" thickBot="1">
      <c r="B2" s="3" t="s">
        <v>0</v>
      </c>
      <c r="C2" s="21" t="s">
        <v>1</v>
      </c>
      <c r="D2" s="28" t="s">
        <v>31</v>
      </c>
      <c r="E2" s="51" t="s">
        <v>32</v>
      </c>
      <c r="F2" s="30" t="s">
        <v>2</v>
      </c>
      <c r="G2" s="18" t="s">
        <v>3</v>
      </c>
      <c r="H2" s="18" t="s">
        <v>4</v>
      </c>
      <c r="I2" s="18" t="s">
        <v>33</v>
      </c>
      <c r="J2" s="20" t="s">
        <v>34</v>
      </c>
      <c r="K2" s="39" t="s">
        <v>5</v>
      </c>
      <c r="L2" s="42" t="s">
        <v>35</v>
      </c>
      <c r="M2" s="19" t="s">
        <v>36</v>
      </c>
      <c r="N2" s="19" t="s">
        <v>6</v>
      </c>
      <c r="O2" s="19" t="s">
        <v>7</v>
      </c>
      <c r="P2" s="43" t="s">
        <v>8</v>
      </c>
      <c r="Q2" s="56" t="s">
        <v>37</v>
      </c>
      <c r="R2" s="43"/>
      <c r="S2" s="3" t="s">
        <v>43</v>
      </c>
      <c r="T2" s="3" t="s">
        <v>9</v>
      </c>
      <c r="U2" s="17" t="s">
        <v>41</v>
      </c>
      <c r="V2" s="71" t="s">
        <v>42</v>
      </c>
      <c r="W2" s="30" t="s">
        <v>38</v>
      </c>
      <c r="X2" s="71" t="s">
        <v>40</v>
      </c>
      <c r="Y2" s="30" t="s">
        <v>39</v>
      </c>
      <c r="Z2" s="71" t="s">
        <v>39</v>
      </c>
      <c r="AA2" s="16" t="s">
        <v>44</v>
      </c>
    </row>
    <row r="3" spans="1:27">
      <c r="A3" s="1">
        <f ca="1">TODAY()</f>
        <v>45168</v>
      </c>
      <c r="B3" s="24" t="s">
        <v>45</v>
      </c>
      <c r="C3" s="22">
        <v>30387</v>
      </c>
      <c r="D3" s="13">
        <v>41.966999999999999</v>
      </c>
      <c r="E3" s="52" t="s">
        <v>64</v>
      </c>
      <c r="F3" s="31">
        <v>0</v>
      </c>
      <c r="G3" s="14">
        <v>0</v>
      </c>
      <c r="H3" s="14">
        <v>3890</v>
      </c>
      <c r="I3" s="14">
        <v>0</v>
      </c>
      <c r="J3" s="32">
        <v>0</v>
      </c>
      <c r="K3" s="40">
        <v>28000</v>
      </c>
      <c r="L3" s="44">
        <v>0</v>
      </c>
      <c r="M3" s="15">
        <v>20</v>
      </c>
      <c r="N3" s="15">
        <v>1503</v>
      </c>
      <c r="O3" s="15">
        <v>800</v>
      </c>
      <c r="P3" s="45">
        <v>0</v>
      </c>
      <c r="Q3" s="57" t="s">
        <v>65</v>
      </c>
      <c r="R3" s="45"/>
      <c r="S3" s="24">
        <f ca="1">TODAY()</f>
        <v>45168</v>
      </c>
      <c r="T3" s="64">
        <f ca="1">B3-S3+1</f>
        <v>-531</v>
      </c>
      <c r="U3" s="72">
        <f>C3-K3</f>
        <v>2387</v>
      </c>
      <c r="V3" s="60">
        <f>U3/2</f>
        <v>1193.5</v>
      </c>
      <c r="W3" s="75">
        <f>H3-V3</f>
        <v>2696.5</v>
      </c>
      <c r="X3" s="60">
        <f>N3+V3</f>
        <v>2696.5</v>
      </c>
      <c r="Y3" s="75">
        <f ca="1">W3/T3</f>
        <v>-5.0781544256120528</v>
      </c>
      <c r="Z3" s="79">
        <f ca="1">X3/T3</f>
        <v>-5.0781544256120528</v>
      </c>
      <c r="AA3" s="82">
        <f ca="1">Y3-Z3</f>
        <v>0</v>
      </c>
    </row>
    <row r="4" spans="1:27">
      <c r="B4" s="25" t="s">
        <v>45</v>
      </c>
      <c r="C4" s="23">
        <v>30387</v>
      </c>
      <c r="D4" s="10">
        <v>41.5</v>
      </c>
      <c r="E4" s="53" t="s">
        <v>66</v>
      </c>
      <c r="F4" s="33">
        <v>0</v>
      </c>
      <c r="G4" s="5">
        <v>0</v>
      </c>
      <c r="H4" s="5">
        <v>3568</v>
      </c>
      <c r="I4" s="5">
        <v>0</v>
      </c>
      <c r="J4" s="34">
        <v>0</v>
      </c>
      <c r="K4" s="41">
        <v>28500</v>
      </c>
      <c r="L4" s="46">
        <v>0</v>
      </c>
      <c r="M4" s="6">
        <v>0</v>
      </c>
      <c r="N4" s="6">
        <v>1681</v>
      </c>
      <c r="O4" s="6">
        <v>788</v>
      </c>
      <c r="P4" s="47">
        <v>0</v>
      </c>
      <c r="Q4" s="58" t="s">
        <v>67</v>
      </c>
      <c r="R4" s="47"/>
      <c r="S4" s="25">
        <f t="shared" ref="S4:S12" ca="1" si="0">TODAY()</f>
        <v>45168</v>
      </c>
      <c r="T4" s="65">
        <f t="shared" ref="T4:T12" ca="1" si="1">B4-S4+1</f>
        <v>-531</v>
      </c>
      <c r="U4" s="73">
        <f t="shared" ref="U4:U12" si="2">C4-K4</f>
        <v>1887</v>
      </c>
      <c r="V4" s="61">
        <f t="shared" ref="V4:V12" si="3">U4/2</f>
        <v>943.5</v>
      </c>
      <c r="W4" s="76">
        <f t="shared" ref="W4:W12" si="4">H4-V4</f>
        <v>2624.5</v>
      </c>
      <c r="X4" s="61">
        <f t="shared" ref="X4:X12" si="5">N4+V4</f>
        <v>2624.5</v>
      </c>
      <c r="Y4" s="76">
        <f t="shared" ref="Y4:Y12" ca="1" si="6">W4/T4</f>
        <v>-4.9425612052730701</v>
      </c>
      <c r="Z4" s="80">
        <f t="shared" ref="Z4:Z12" ca="1" si="7">X4/T4</f>
        <v>-4.9425612052730701</v>
      </c>
      <c r="AA4" s="83">
        <f t="shared" ref="AA4:AA12" ca="1" si="8">Y4-Z4</f>
        <v>0</v>
      </c>
    </row>
    <row r="5" spans="1:27">
      <c r="B5" s="25" t="s">
        <v>45</v>
      </c>
      <c r="C5" s="23">
        <v>30387</v>
      </c>
      <c r="D5" s="10">
        <v>41.063000000000002</v>
      </c>
      <c r="E5" s="53" t="s">
        <v>46</v>
      </c>
      <c r="F5" s="33">
        <v>0</v>
      </c>
      <c r="G5" s="5">
        <v>0</v>
      </c>
      <c r="H5" s="5">
        <v>3262</v>
      </c>
      <c r="I5" s="5">
        <v>0</v>
      </c>
      <c r="J5" s="34">
        <v>0</v>
      </c>
      <c r="K5" s="41">
        <v>29000</v>
      </c>
      <c r="L5" s="46">
        <v>0</v>
      </c>
      <c r="M5" s="6">
        <v>4</v>
      </c>
      <c r="N5" s="6">
        <v>1875</v>
      </c>
      <c r="O5" s="6">
        <v>788</v>
      </c>
      <c r="P5" s="47">
        <v>0</v>
      </c>
      <c r="Q5" s="58" t="s">
        <v>47</v>
      </c>
      <c r="R5" s="47"/>
      <c r="S5" s="25">
        <f t="shared" ca="1" si="0"/>
        <v>45168</v>
      </c>
      <c r="T5" s="65">
        <f t="shared" ca="1" si="1"/>
        <v>-531</v>
      </c>
      <c r="U5" s="73">
        <f t="shared" si="2"/>
        <v>1387</v>
      </c>
      <c r="V5" s="61">
        <f t="shared" si="3"/>
        <v>693.5</v>
      </c>
      <c r="W5" s="76">
        <f t="shared" si="4"/>
        <v>2568.5</v>
      </c>
      <c r="X5" s="61">
        <f t="shared" si="5"/>
        <v>2568.5</v>
      </c>
      <c r="Y5" s="76">
        <f t="shared" ca="1" si="6"/>
        <v>-4.837099811676083</v>
      </c>
      <c r="Z5" s="80">
        <f t="shared" ca="1" si="7"/>
        <v>-4.837099811676083</v>
      </c>
      <c r="AA5" s="83">
        <f t="shared" ca="1" si="8"/>
        <v>0</v>
      </c>
    </row>
    <row r="6" spans="1:27">
      <c r="B6" s="25" t="s">
        <v>45</v>
      </c>
      <c r="C6" s="23">
        <v>30387</v>
      </c>
      <c r="D6" s="10">
        <v>40.655999999999999</v>
      </c>
      <c r="E6" s="53" t="s">
        <v>48</v>
      </c>
      <c r="F6" s="33">
        <v>0</v>
      </c>
      <c r="G6" s="5">
        <v>0</v>
      </c>
      <c r="H6" s="5">
        <v>2973</v>
      </c>
      <c r="I6" s="5">
        <v>0</v>
      </c>
      <c r="J6" s="34">
        <v>0</v>
      </c>
      <c r="K6" s="41">
        <v>29500</v>
      </c>
      <c r="L6" s="46">
        <v>0</v>
      </c>
      <c r="M6" s="6">
        <v>0</v>
      </c>
      <c r="N6" s="6">
        <v>2086</v>
      </c>
      <c r="O6" s="6">
        <v>0</v>
      </c>
      <c r="P6" s="47">
        <v>0</v>
      </c>
      <c r="Q6" s="58" t="s">
        <v>49</v>
      </c>
      <c r="R6" s="47"/>
      <c r="S6" s="25">
        <f t="shared" ca="1" si="0"/>
        <v>45168</v>
      </c>
      <c r="T6" s="65">
        <f t="shared" ca="1" si="1"/>
        <v>-531</v>
      </c>
      <c r="U6" s="73">
        <f t="shared" si="2"/>
        <v>887</v>
      </c>
      <c r="V6" s="61">
        <f t="shared" si="3"/>
        <v>443.5</v>
      </c>
      <c r="W6" s="76">
        <f t="shared" si="4"/>
        <v>2529.5</v>
      </c>
      <c r="X6" s="61">
        <f t="shared" si="5"/>
        <v>2529.5</v>
      </c>
      <c r="Y6" s="76">
        <f t="shared" ca="1" si="6"/>
        <v>-4.7636534839924671</v>
      </c>
      <c r="Z6" s="80">
        <f t="shared" ca="1" si="7"/>
        <v>-4.7636534839924671</v>
      </c>
      <c r="AA6" s="83">
        <f t="shared" ca="1" si="8"/>
        <v>0</v>
      </c>
    </row>
    <row r="7" spans="1:27">
      <c r="B7" s="26" t="s">
        <v>45</v>
      </c>
      <c r="C7" s="9">
        <v>30387</v>
      </c>
      <c r="D7" s="11">
        <v>40.28</v>
      </c>
      <c r="E7" s="54" t="s">
        <v>50</v>
      </c>
      <c r="F7" s="35">
        <v>0</v>
      </c>
      <c r="G7" s="7">
        <v>0</v>
      </c>
      <c r="H7" s="7">
        <v>2700</v>
      </c>
      <c r="I7" s="7">
        <v>20</v>
      </c>
      <c r="J7" s="11">
        <v>0</v>
      </c>
      <c r="K7" s="41">
        <v>30000</v>
      </c>
      <c r="L7" s="35">
        <v>0</v>
      </c>
      <c r="M7" s="7">
        <v>30</v>
      </c>
      <c r="N7" s="7">
        <v>2313</v>
      </c>
      <c r="O7" s="7">
        <v>288</v>
      </c>
      <c r="P7" s="11">
        <v>0</v>
      </c>
      <c r="Q7" s="9" t="s">
        <v>51</v>
      </c>
      <c r="R7" s="11"/>
      <c r="S7" s="26">
        <f t="shared" ca="1" si="0"/>
        <v>45168</v>
      </c>
      <c r="T7" s="66">
        <f t="shared" ca="1" si="1"/>
        <v>-531</v>
      </c>
      <c r="U7" s="35">
        <f t="shared" si="2"/>
        <v>387</v>
      </c>
      <c r="V7" s="62">
        <f t="shared" si="3"/>
        <v>193.5</v>
      </c>
      <c r="W7" s="77">
        <f t="shared" si="4"/>
        <v>2506.5</v>
      </c>
      <c r="X7" s="62">
        <f t="shared" si="5"/>
        <v>2506.5</v>
      </c>
      <c r="Y7" s="77">
        <f t="shared" ca="1" si="6"/>
        <v>-4.7203389830508478</v>
      </c>
      <c r="Z7" s="62">
        <f t="shared" ca="1" si="7"/>
        <v>-4.7203389830508478</v>
      </c>
      <c r="AA7" s="84">
        <f t="shared" ca="1" si="8"/>
        <v>0</v>
      </c>
    </row>
    <row r="8" spans="1:27">
      <c r="B8" s="26" t="s">
        <v>45</v>
      </c>
      <c r="C8" s="9">
        <v>30387</v>
      </c>
      <c r="D8" s="11">
        <v>39.935000000000002</v>
      </c>
      <c r="E8" s="54" t="s">
        <v>52</v>
      </c>
      <c r="F8" s="35">
        <v>0</v>
      </c>
      <c r="G8" s="7">
        <v>0</v>
      </c>
      <c r="H8" s="7">
        <v>2445</v>
      </c>
      <c r="I8" s="7">
        <v>0</v>
      </c>
      <c r="J8" s="11">
        <v>0</v>
      </c>
      <c r="K8" s="41">
        <v>30500</v>
      </c>
      <c r="L8" s="35">
        <v>0</v>
      </c>
      <c r="M8" s="7">
        <v>0</v>
      </c>
      <c r="N8" s="7">
        <v>2558</v>
      </c>
      <c r="O8" s="7">
        <v>0</v>
      </c>
      <c r="P8" s="11">
        <v>0</v>
      </c>
      <c r="Q8" s="9" t="s">
        <v>53</v>
      </c>
      <c r="R8" s="11"/>
      <c r="S8" s="26">
        <f t="shared" ca="1" si="0"/>
        <v>45168</v>
      </c>
      <c r="T8" s="66">
        <f t="shared" ca="1" si="1"/>
        <v>-531</v>
      </c>
      <c r="U8" s="35">
        <f t="shared" si="2"/>
        <v>-113</v>
      </c>
      <c r="V8" s="62">
        <f t="shared" si="3"/>
        <v>-56.5</v>
      </c>
      <c r="W8" s="77">
        <f t="shared" si="4"/>
        <v>2501.5</v>
      </c>
      <c r="X8" s="62">
        <f t="shared" si="5"/>
        <v>2501.5</v>
      </c>
      <c r="Y8" s="77">
        <f t="shared" ca="1" si="6"/>
        <v>-4.7109227871939741</v>
      </c>
      <c r="Z8" s="62">
        <f t="shared" ca="1" si="7"/>
        <v>-4.7109227871939741</v>
      </c>
      <c r="AA8" s="84">
        <f t="shared" ca="1" si="8"/>
        <v>0</v>
      </c>
    </row>
    <row r="9" spans="1:27">
      <c r="B9" s="25" t="s">
        <v>45</v>
      </c>
      <c r="C9" s="23">
        <v>30387</v>
      </c>
      <c r="D9" s="10">
        <v>39.619999999999997</v>
      </c>
      <c r="E9" s="53" t="s">
        <v>54</v>
      </c>
      <c r="F9" s="33">
        <v>0</v>
      </c>
      <c r="G9" s="5">
        <v>0</v>
      </c>
      <c r="H9" s="5">
        <v>2207</v>
      </c>
      <c r="I9" s="5">
        <v>112</v>
      </c>
      <c r="J9" s="34">
        <v>0</v>
      </c>
      <c r="K9" s="41">
        <v>31000</v>
      </c>
      <c r="L9" s="46">
        <v>0</v>
      </c>
      <c r="M9" s="6">
        <v>22</v>
      </c>
      <c r="N9" s="6">
        <v>2820</v>
      </c>
      <c r="O9" s="6">
        <v>0</v>
      </c>
      <c r="P9" s="47">
        <v>0</v>
      </c>
      <c r="Q9" s="58" t="s">
        <v>55</v>
      </c>
      <c r="R9" s="47"/>
      <c r="S9" s="25">
        <f t="shared" ca="1" si="0"/>
        <v>45168</v>
      </c>
      <c r="T9" s="65">
        <f t="shared" ca="1" si="1"/>
        <v>-531</v>
      </c>
      <c r="U9" s="73">
        <f t="shared" si="2"/>
        <v>-613</v>
      </c>
      <c r="V9" s="61">
        <f t="shared" si="3"/>
        <v>-306.5</v>
      </c>
      <c r="W9" s="76">
        <f t="shared" si="4"/>
        <v>2513.5</v>
      </c>
      <c r="X9" s="61">
        <f t="shared" si="5"/>
        <v>2513.5</v>
      </c>
      <c r="Y9" s="76">
        <f t="shared" ca="1" si="6"/>
        <v>-4.7335216572504706</v>
      </c>
      <c r="Z9" s="80">
        <f t="shared" ca="1" si="7"/>
        <v>-4.7335216572504706</v>
      </c>
      <c r="AA9" s="83">
        <f t="shared" ca="1" si="8"/>
        <v>0</v>
      </c>
    </row>
    <row r="10" spans="1:27">
      <c r="B10" s="25" t="s">
        <v>45</v>
      </c>
      <c r="C10" s="23">
        <v>30387</v>
      </c>
      <c r="D10" s="10">
        <v>39.337000000000003</v>
      </c>
      <c r="E10" s="53" t="s">
        <v>56</v>
      </c>
      <c r="F10" s="33">
        <v>0</v>
      </c>
      <c r="G10" s="5">
        <v>0</v>
      </c>
      <c r="H10" s="5">
        <v>1987</v>
      </c>
      <c r="I10" s="5">
        <v>1312</v>
      </c>
      <c r="J10" s="34">
        <v>0</v>
      </c>
      <c r="K10" s="41">
        <v>31500</v>
      </c>
      <c r="L10" s="46">
        <v>0</v>
      </c>
      <c r="M10" s="6">
        <v>0</v>
      </c>
      <c r="N10" s="6">
        <v>3100</v>
      </c>
      <c r="O10" s="6">
        <v>1800</v>
      </c>
      <c r="P10" s="47">
        <v>0</v>
      </c>
      <c r="Q10" s="58" t="s">
        <v>57</v>
      </c>
      <c r="R10" s="47"/>
      <c r="S10" s="25">
        <f t="shared" ca="1" si="0"/>
        <v>45168</v>
      </c>
      <c r="T10" s="65">
        <f t="shared" ca="1" si="1"/>
        <v>-531</v>
      </c>
      <c r="U10" s="73">
        <f t="shared" si="2"/>
        <v>-1113</v>
      </c>
      <c r="V10" s="61">
        <f t="shared" si="3"/>
        <v>-556.5</v>
      </c>
      <c r="W10" s="76">
        <f t="shared" si="4"/>
        <v>2543.5</v>
      </c>
      <c r="X10" s="61">
        <f t="shared" si="5"/>
        <v>2543.5</v>
      </c>
      <c r="Y10" s="76">
        <f t="shared" ca="1" si="6"/>
        <v>-4.7900188323917137</v>
      </c>
      <c r="Z10" s="80">
        <f t="shared" ca="1" si="7"/>
        <v>-4.7900188323917137</v>
      </c>
      <c r="AA10" s="83">
        <f t="shared" ca="1" si="8"/>
        <v>0</v>
      </c>
    </row>
    <row r="11" spans="1:27">
      <c r="B11" s="25" t="s">
        <v>45</v>
      </c>
      <c r="C11" s="23">
        <v>30387</v>
      </c>
      <c r="D11" s="10">
        <v>39.084000000000003</v>
      </c>
      <c r="E11" s="53" t="s">
        <v>58</v>
      </c>
      <c r="F11" s="33">
        <v>1488</v>
      </c>
      <c r="G11" s="5">
        <v>0</v>
      </c>
      <c r="H11" s="5">
        <v>1783</v>
      </c>
      <c r="I11" s="5">
        <v>1326</v>
      </c>
      <c r="J11" s="34">
        <v>0</v>
      </c>
      <c r="K11" s="41">
        <v>32000</v>
      </c>
      <c r="L11" s="46">
        <v>0</v>
      </c>
      <c r="M11" s="6">
        <v>12</v>
      </c>
      <c r="N11" s="6">
        <v>3396</v>
      </c>
      <c r="O11" s="6">
        <v>0</v>
      </c>
      <c r="P11" s="47">
        <v>0</v>
      </c>
      <c r="Q11" s="58" t="s">
        <v>59</v>
      </c>
      <c r="R11" s="47"/>
      <c r="S11" s="25">
        <f t="shared" ca="1" si="0"/>
        <v>45168</v>
      </c>
      <c r="T11" s="65">
        <f t="shared" ca="1" si="1"/>
        <v>-531</v>
      </c>
      <c r="U11" s="73">
        <f t="shared" si="2"/>
        <v>-1613</v>
      </c>
      <c r="V11" s="61">
        <f t="shared" si="3"/>
        <v>-806.5</v>
      </c>
      <c r="W11" s="76">
        <f t="shared" si="4"/>
        <v>2589.5</v>
      </c>
      <c r="X11" s="61">
        <f t="shared" si="5"/>
        <v>2589.5</v>
      </c>
      <c r="Y11" s="76">
        <f t="shared" ca="1" si="6"/>
        <v>-4.8766478342749533</v>
      </c>
      <c r="Z11" s="80">
        <f t="shared" ca="1" si="7"/>
        <v>-4.8766478342749533</v>
      </c>
      <c r="AA11" s="83">
        <f t="shared" ca="1" si="8"/>
        <v>0</v>
      </c>
    </row>
    <row r="12" spans="1:27" ht="15.75" thickBot="1">
      <c r="B12" s="27" t="s">
        <v>45</v>
      </c>
      <c r="C12" s="29">
        <v>30387</v>
      </c>
      <c r="D12" s="12">
        <v>38.860999999999997</v>
      </c>
      <c r="E12" s="55" t="s">
        <v>60</v>
      </c>
      <c r="F12" s="36">
        <v>0</v>
      </c>
      <c r="G12" s="37">
        <v>0</v>
      </c>
      <c r="H12" s="37">
        <v>1597</v>
      </c>
      <c r="I12" s="37">
        <v>128</v>
      </c>
      <c r="J12" s="38">
        <v>0</v>
      </c>
      <c r="K12" s="41">
        <v>32500</v>
      </c>
      <c r="L12" s="48">
        <v>0</v>
      </c>
      <c r="M12" s="49">
        <v>4</v>
      </c>
      <c r="N12" s="49">
        <v>3710</v>
      </c>
      <c r="O12" s="49">
        <v>0</v>
      </c>
      <c r="P12" s="50">
        <v>0</v>
      </c>
      <c r="Q12" s="59" t="s">
        <v>61</v>
      </c>
      <c r="R12" s="50"/>
      <c r="S12" s="27">
        <f t="shared" ca="1" si="0"/>
        <v>45168</v>
      </c>
      <c r="T12" s="67">
        <f t="shared" ca="1" si="1"/>
        <v>-531</v>
      </c>
      <c r="U12" s="74">
        <f t="shared" si="2"/>
        <v>-2113</v>
      </c>
      <c r="V12" s="63">
        <f t="shared" si="3"/>
        <v>-1056.5</v>
      </c>
      <c r="W12" s="78">
        <f t="shared" si="4"/>
        <v>2653.5</v>
      </c>
      <c r="X12" s="63">
        <f t="shared" si="5"/>
        <v>2653.5</v>
      </c>
      <c r="Y12" s="78">
        <f t="shared" ca="1" si="6"/>
        <v>-4.9971751412429377</v>
      </c>
      <c r="Z12" s="81">
        <f t="shared" ca="1" si="7"/>
        <v>-4.9971751412429377</v>
      </c>
      <c r="AA12" s="85">
        <f t="shared" ca="1" si="8"/>
        <v>0</v>
      </c>
    </row>
    <row r="19" spans="2:27" ht="15.75" thickBot="1">
      <c r="B19" s="4" t="s">
        <v>63</v>
      </c>
    </row>
    <row r="20" spans="2:27">
      <c r="B20" s="86" t="s">
        <v>0</v>
      </c>
      <c r="C20" s="87" t="s">
        <v>1</v>
      </c>
      <c r="D20" s="88" t="s">
        <v>31</v>
      </c>
      <c r="E20" s="89" t="s">
        <v>32</v>
      </c>
      <c r="F20" s="93" t="s">
        <v>2</v>
      </c>
      <c r="G20" s="94" t="s">
        <v>3</v>
      </c>
      <c r="H20" s="94" t="s">
        <v>4</v>
      </c>
      <c r="I20" s="94" t="s">
        <v>33</v>
      </c>
      <c r="J20" s="95" t="s">
        <v>34</v>
      </c>
      <c r="K20" s="96" t="s">
        <v>5</v>
      </c>
      <c r="L20" s="99" t="s">
        <v>35</v>
      </c>
      <c r="M20" s="100" t="s">
        <v>36</v>
      </c>
      <c r="N20" s="100" t="s">
        <v>6</v>
      </c>
      <c r="O20" s="100" t="s">
        <v>7</v>
      </c>
      <c r="P20" s="102" t="s">
        <v>8</v>
      </c>
      <c r="Q20" s="99" t="s">
        <v>37</v>
      </c>
      <c r="R20" s="101"/>
      <c r="S20" s="86" t="s">
        <v>43</v>
      </c>
      <c r="T20" s="110" t="s">
        <v>9</v>
      </c>
      <c r="U20" s="87" t="s">
        <v>41</v>
      </c>
      <c r="V20" s="106" t="s">
        <v>42</v>
      </c>
      <c r="W20" s="113" t="s">
        <v>38</v>
      </c>
      <c r="X20" s="106" t="s">
        <v>40</v>
      </c>
      <c r="Y20" s="93" t="s">
        <v>39</v>
      </c>
      <c r="Z20" s="106" t="s">
        <v>39</v>
      </c>
      <c r="AA20" s="89" t="s">
        <v>44</v>
      </c>
    </row>
    <row r="21" spans="2:27">
      <c r="B21" s="25" t="s">
        <v>10</v>
      </c>
      <c r="C21" s="73">
        <v>75210</v>
      </c>
      <c r="D21" s="10">
        <v>14.448</v>
      </c>
      <c r="E21" s="90" t="s">
        <v>11</v>
      </c>
      <c r="F21" s="33">
        <v>0</v>
      </c>
      <c r="G21" s="5">
        <v>0</v>
      </c>
      <c r="H21" s="5">
        <v>3500</v>
      </c>
      <c r="I21" s="5">
        <v>700</v>
      </c>
      <c r="J21" s="34">
        <v>0</v>
      </c>
      <c r="K21" s="97">
        <v>73000</v>
      </c>
      <c r="L21" s="46">
        <v>0</v>
      </c>
      <c r="M21" s="6">
        <v>6632</v>
      </c>
      <c r="N21" s="6">
        <v>1282</v>
      </c>
      <c r="O21" s="6">
        <v>1178</v>
      </c>
      <c r="P21" s="103">
        <v>1330</v>
      </c>
      <c r="Q21" s="46" t="s">
        <v>12</v>
      </c>
      <c r="R21" s="47"/>
      <c r="S21" s="25">
        <f ca="1">TODAY()</f>
        <v>45168</v>
      </c>
      <c r="T21" s="111">
        <f ca="1">B21-S21+1</f>
        <v>-530</v>
      </c>
      <c r="U21" s="73">
        <f>C21-K21</f>
        <v>2210</v>
      </c>
      <c r="V21" s="61">
        <f>U21/2</f>
        <v>1105</v>
      </c>
      <c r="W21" s="68">
        <f>H21-V21</f>
        <v>2395</v>
      </c>
      <c r="X21" s="61">
        <f>N21+V21</f>
        <v>2387</v>
      </c>
      <c r="Y21" s="76">
        <f ca="1">W21/T21</f>
        <v>-4.5188679245283021</v>
      </c>
      <c r="Z21" s="80">
        <f ca="1">X21/T21</f>
        <v>-4.5037735849056606</v>
      </c>
      <c r="AA21" s="83">
        <f ca="1">Y21-Z21</f>
        <v>-1.5094339622641506E-2</v>
      </c>
    </row>
    <row r="22" spans="2:27">
      <c r="B22" s="25" t="s">
        <v>10</v>
      </c>
      <c r="C22" s="73">
        <v>75210</v>
      </c>
      <c r="D22" s="10">
        <v>14.601000000000001</v>
      </c>
      <c r="E22" s="90" t="s">
        <v>13</v>
      </c>
      <c r="F22" s="33">
        <v>3140</v>
      </c>
      <c r="G22" s="5">
        <v>0</v>
      </c>
      <c r="H22" s="5">
        <v>3211</v>
      </c>
      <c r="I22" s="5">
        <v>626</v>
      </c>
      <c r="J22" s="34">
        <v>0</v>
      </c>
      <c r="K22" s="97">
        <v>73500</v>
      </c>
      <c r="L22" s="46">
        <v>0</v>
      </c>
      <c r="M22" s="6">
        <v>1830</v>
      </c>
      <c r="N22" s="6">
        <v>1493</v>
      </c>
      <c r="O22" s="6">
        <v>1385</v>
      </c>
      <c r="P22" s="103">
        <v>1603</v>
      </c>
      <c r="Q22" s="46" t="s">
        <v>14</v>
      </c>
      <c r="R22" s="47"/>
      <c r="S22" s="25">
        <f t="shared" ref="S22:S30" ca="1" si="9">TODAY()</f>
        <v>45168</v>
      </c>
      <c r="T22" s="111">
        <f t="shared" ref="T22:T30" ca="1" si="10">B22-S22+1</f>
        <v>-530</v>
      </c>
      <c r="U22" s="73">
        <f t="shared" ref="U22:U30" si="11">C22-K22</f>
        <v>1710</v>
      </c>
      <c r="V22" s="61">
        <f t="shared" ref="V22:V30" si="12">U22/2</f>
        <v>855</v>
      </c>
      <c r="W22" s="68">
        <f t="shared" ref="W22:W30" si="13">H22-V22</f>
        <v>2356</v>
      </c>
      <c r="X22" s="61">
        <f t="shared" ref="X22:X30" si="14">N22+V22</f>
        <v>2348</v>
      </c>
      <c r="Y22" s="76">
        <f t="shared" ref="Y22:Y30" ca="1" si="15">W22/T22</f>
        <v>-4.4452830188679249</v>
      </c>
      <c r="Z22" s="80">
        <f t="shared" ref="Z22:Z30" ca="1" si="16">X22/T22</f>
        <v>-4.4301886792452834</v>
      </c>
      <c r="AA22" s="83">
        <f t="shared" ref="AA22:AA30" ca="1" si="17">Y22-Z22</f>
        <v>-1.5094339622641506E-2</v>
      </c>
    </row>
    <row r="23" spans="2:27">
      <c r="B23" s="25" t="s">
        <v>10</v>
      </c>
      <c r="C23" s="73">
        <v>75210</v>
      </c>
      <c r="D23" s="10">
        <v>14.769</v>
      </c>
      <c r="E23" s="90" t="s">
        <v>15</v>
      </c>
      <c r="F23" s="33">
        <v>2846</v>
      </c>
      <c r="G23" s="5">
        <v>0</v>
      </c>
      <c r="H23" s="5">
        <v>2942</v>
      </c>
      <c r="I23" s="5">
        <v>2208</v>
      </c>
      <c r="J23" s="34">
        <v>44</v>
      </c>
      <c r="K23" s="97">
        <v>74000</v>
      </c>
      <c r="L23" s="46">
        <v>0</v>
      </c>
      <c r="M23" s="6">
        <v>3754</v>
      </c>
      <c r="N23" s="6">
        <v>1724</v>
      </c>
      <c r="O23" s="6">
        <v>1645</v>
      </c>
      <c r="P23" s="103">
        <v>1825</v>
      </c>
      <c r="Q23" s="46" t="s">
        <v>16</v>
      </c>
      <c r="R23" s="47"/>
      <c r="S23" s="25">
        <f t="shared" ca="1" si="9"/>
        <v>45168</v>
      </c>
      <c r="T23" s="111">
        <f t="shared" ca="1" si="10"/>
        <v>-530</v>
      </c>
      <c r="U23" s="73">
        <f t="shared" si="11"/>
        <v>1210</v>
      </c>
      <c r="V23" s="61">
        <f t="shared" si="12"/>
        <v>605</v>
      </c>
      <c r="W23" s="68">
        <f t="shared" si="13"/>
        <v>2337</v>
      </c>
      <c r="X23" s="61">
        <f t="shared" si="14"/>
        <v>2329</v>
      </c>
      <c r="Y23" s="76">
        <f t="shared" ca="1" si="15"/>
        <v>-4.409433962264151</v>
      </c>
      <c r="Z23" s="80">
        <f t="shared" ca="1" si="16"/>
        <v>-4.3943396226415095</v>
      </c>
      <c r="AA23" s="83">
        <f t="shared" ca="1" si="17"/>
        <v>-1.5094339622641506E-2</v>
      </c>
    </row>
    <row r="24" spans="2:27">
      <c r="B24" s="25" t="s">
        <v>10</v>
      </c>
      <c r="C24" s="73">
        <v>75210</v>
      </c>
      <c r="D24" s="10">
        <v>14.949</v>
      </c>
      <c r="E24" s="90" t="s">
        <v>17</v>
      </c>
      <c r="F24" s="33">
        <v>2397</v>
      </c>
      <c r="G24" s="5">
        <v>0</v>
      </c>
      <c r="H24" s="5">
        <v>2694</v>
      </c>
      <c r="I24" s="5">
        <v>572</v>
      </c>
      <c r="J24" s="34">
        <v>1</v>
      </c>
      <c r="K24" s="97">
        <v>74500</v>
      </c>
      <c r="L24" s="46">
        <v>0</v>
      </c>
      <c r="M24" s="6">
        <v>1128</v>
      </c>
      <c r="N24" s="6">
        <v>1976</v>
      </c>
      <c r="O24" s="6">
        <v>1873</v>
      </c>
      <c r="P24" s="103">
        <v>2103</v>
      </c>
      <c r="Q24" s="46" t="s">
        <v>18</v>
      </c>
      <c r="R24" s="47"/>
      <c r="S24" s="25">
        <f t="shared" ca="1" si="9"/>
        <v>45168</v>
      </c>
      <c r="T24" s="111">
        <f t="shared" ca="1" si="10"/>
        <v>-530</v>
      </c>
      <c r="U24" s="73">
        <f t="shared" si="11"/>
        <v>710</v>
      </c>
      <c r="V24" s="61">
        <f t="shared" si="12"/>
        <v>355</v>
      </c>
      <c r="W24" s="68">
        <f t="shared" si="13"/>
        <v>2339</v>
      </c>
      <c r="X24" s="61">
        <f t="shared" si="14"/>
        <v>2331</v>
      </c>
      <c r="Y24" s="76">
        <f t="shared" ca="1" si="15"/>
        <v>-4.4132075471698116</v>
      </c>
      <c r="Z24" s="80">
        <f t="shared" ca="1" si="16"/>
        <v>-4.3981132075471701</v>
      </c>
      <c r="AA24" s="83">
        <f t="shared" ca="1" si="17"/>
        <v>-1.5094339622641506E-2</v>
      </c>
    </row>
    <row r="25" spans="2:27">
      <c r="B25" s="26" t="s">
        <v>10</v>
      </c>
      <c r="C25" s="35">
        <v>75210</v>
      </c>
      <c r="D25" s="11">
        <v>15.14</v>
      </c>
      <c r="E25" s="91" t="s">
        <v>19</v>
      </c>
      <c r="F25" s="35">
        <v>2100</v>
      </c>
      <c r="G25" s="7">
        <v>0</v>
      </c>
      <c r="H25" s="7">
        <v>2465</v>
      </c>
      <c r="I25" s="7">
        <v>14120</v>
      </c>
      <c r="J25" s="11">
        <v>2</v>
      </c>
      <c r="K25" s="97">
        <v>75000</v>
      </c>
      <c r="L25" s="35">
        <v>2</v>
      </c>
      <c r="M25" s="7">
        <v>2456</v>
      </c>
      <c r="N25" s="7">
        <v>2247</v>
      </c>
      <c r="O25" s="7">
        <v>2186</v>
      </c>
      <c r="P25" s="104">
        <v>2300</v>
      </c>
      <c r="Q25" s="35" t="s">
        <v>20</v>
      </c>
      <c r="R25" s="11"/>
      <c r="S25" s="26">
        <f t="shared" ca="1" si="9"/>
        <v>45168</v>
      </c>
      <c r="T25" s="112">
        <f t="shared" ca="1" si="10"/>
        <v>-530</v>
      </c>
      <c r="U25" s="35">
        <f t="shared" si="11"/>
        <v>210</v>
      </c>
      <c r="V25" s="62">
        <f t="shared" si="12"/>
        <v>105</v>
      </c>
      <c r="W25" s="69">
        <f t="shared" si="13"/>
        <v>2360</v>
      </c>
      <c r="X25" s="62">
        <f t="shared" si="14"/>
        <v>2352</v>
      </c>
      <c r="Y25" s="77">
        <f t="shared" ca="1" si="15"/>
        <v>-4.4528301886792452</v>
      </c>
      <c r="Z25" s="62">
        <f t="shared" ca="1" si="16"/>
        <v>-4.4377358490566037</v>
      </c>
      <c r="AA25" s="84">
        <f t="shared" ca="1" si="17"/>
        <v>-1.5094339622641506E-2</v>
      </c>
    </row>
    <row r="26" spans="2:27">
      <c r="B26" s="26" t="s">
        <v>10</v>
      </c>
      <c r="C26" s="35">
        <v>75210</v>
      </c>
      <c r="D26" s="11">
        <v>15.337999999999999</v>
      </c>
      <c r="E26" s="91" t="s">
        <v>21</v>
      </c>
      <c r="F26" s="35">
        <v>2163</v>
      </c>
      <c r="G26" s="7">
        <v>2397</v>
      </c>
      <c r="H26" s="7">
        <v>2255</v>
      </c>
      <c r="I26" s="7">
        <v>11164</v>
      </c>
      <c r="J26" s="11">
        <v>2</v>
      </c>
      <c r="K26" s="97">
        <v>75500</v>
      </c>
      <c r="L26" s="35">
        <v>0</v>
      </c>
      <c r="M26" s="7">
        <v>760</v>
      </c>
      <c r="N26" s="7">
        <v>2537</v>
      </c>
      <c r="O26" s="7">
        <v>2448</v>
      </c>
      <c r="P26" s="104">
        <v>2682</v>
      </c>
      <c r="Q26" s="35" t="s">
        <v>22</v>
      </c>
      <c r="R26" s="11"/>
      <c r="S26" s="26">
        <f t="shared" ca="1" si="9"/>
        <v>45168</v>
      </c>
      <c r="T26" s="112">
        <f t="shared" ca="1" si="10"/>
        <v>-530</v>
      </c>
      <c r="U26" s="35">
        <f t="shared" si="11"/>
        <v>-290</v>
      </c>
      <c r="V26" s="62">
        <f t="shared" si="12"/>
        <v>-145</v>
      </c>
      <c r="W26" s="69">
        <f t="shared" si="13"/>
        <v>2400</v>
      </c>
      <c r="X26" s="62">
        <f t="shared" si="14"/>
        <v>2392</v>
      </c>
      <c r="Y26" s="77">
        <f t="shared" ca="1" si="15"/>
        <v>-4.5283018867924527</v>
      </c>
      <c r="Z26" s="62">
        <f t="shared" ca="1" si="16"/>
        <v>-4.5132075471698112</v>
      </c>
      <c r="AA26" s="84">
        <f t="shared" ca="1" si="17"/>
        <v>-1.5094339622641506E-2</v>
      </c>
    </row>
    <row r="27" spans="2:27">
      <c r="B27" s="25" t="s">
        <v>10</v>
      </c>
      <c r="C27" s="73">
        <v>75210</v>
      </c>
      <c r="D27" s="10">
        <v>15.542</v>
      </c>
      <c r="E27" s="90" t="s">
        <v>23</v>
      </c>
      <c r="F27" s="33">
        <v>2010</v>
      </c>
      <c r="G27" s="5">
        <v>2198</v>
      </c>
      <c r="H27" s="5">
        <v>2062</v>
      </c>
      <c r="I27" s="5">
        <v>25464</v>
      </c>
      <c r="J27" s="34">
        <v>2</v>
      </c>
      <c r="K27" s="97">
        <v>76000</v>
      </c>
      <c r="L27" s="46">
        <v>0</v>
      </c>
      <c r="M27" s="6">
        <v>2706</v>
      </c>
      <c r="N27" s="6">
        <v>2844</v>
      </c>
      <c r="O27" s="6">
        <v>0</v>
      </c>
      <c r="P27" s="103">
        <v>0</v>
      </c>
      <c r="Q27" s="46" t="s">
        <v>24</v>
      </c>
      <c r="R27" s="47"/>
      <c r="S27" s="25">
        <f t="shared" ca="1" si="9"/>
        <v>45168</v>
      </c>
      <c r="T27" s="111">
        <f t="shared" ca="1" si="10"/>
        <v>-530</v>
      </c>
      <c r="U27" s="73">
        <f t="shared" si="11"/>
        <v>-790</v>
      </c>
      <c r="V27" s="61">
        <f t="shared" si="12"/>
        <v>-395</v>
      </c>
      <c r="W27" s="68">
        <f t="shared" si="13"/>
        <v>2457</v>
      </c>
      <c r="X27" s="61">
        <f t="shared" si="14"/>
        <v>2449</v>
      </c>
      <c r="Y27" s="76">
        <f t="shared" ca="1" si="15"/>
        <v>-4.6358490566037736</v>
      </c>
      <c r="Z27" s="80">
        <f t="shared" ca="1" si="16"/>
        <v>-4.620754716981132</v>
      </c>
      <c r="AA27" s="83">
        <f t="shared" ca="1" si="17"/>
        <v>-1.5094339622641506E-2</v>
      </c>
    </row>
    <row r="28" spans="2:27">
      <c r="B28" s="25" t="s">
        <v>10</v>
      </c>
      <c r="C28" s="73">
        <v>75210</v>
      </c>
      <c r="D28" s="10">
        <v>15.75</v>
      </c>
      <c r="E28" s="90" t="s">
        <v>25</v>
      </c>
      <c r="F28" s="33">
        <v>1804</v>
      </c>
      <c r="G28" s="5">
        <v>2036</v>
      </c>
      <c r="H28" s="5">
        <v>1886</v>
      </c>
      <c r="I28" s="5">
        <v>3138</v>
      </c>
      <c r="J28" s="34">
        <v>1</v>
      </c>
      <c r="K28" s="97">
        <v>76500</v>
      </c>
      <c r="L28" s="46">
        <v>0</v>
      </c>
      <c r="M28" s="6">
        <v>1030</v>
      </c>
      <c r="N28" s="6">
        <v>3168</v>
      </c>
      <c r="O28" s="6">
        <v>0</v>
      </c>
      <c r="P28" s="103">
        <v>0</v>
      </c>
      <c r="Q28" s="46" t="s">
        <v>26</v>
      </c>
      <c r="R28" s="47"/>
      <c r="S28" s="25">
        <f t="shared" ca="1" si="9"/>
        <v>45168</v>
      </c>
      <c r="T28" s="111">
        <f t="shared" ca="1" si="10"/>
        <v>-530</v>
      </c>
      <c r="U28" s="73">
        <f t="shared" si="11"/>
        <v>-1290</v>
      </c>
      <c r="V28" s="61">
        <f t="shared" si="12"/>
        <v>-645</v>
      </c>
      <c r="W28" s="68">
        <f t="shared" si="13"/>
        <v>2531</v>
      </c>
      <c r="X28" s="61">
        <f t="shared" si="14"/>
        <v>2523</v>
      </c>
      <c r="Y28" s="76">
        <f t="shared" ca="1" si="15"/>
        <v>-4.7754716981132077</v>
      </c>
      <c r="Z28" s="80">
        <f t="shared" ca="1" si="16"/>
        <v>-4.7603773584905662</v>
      </c>
      <c r="AA28" s="83">
        <f t="shared" ca="1" si="17"/>
        <v>-1.5094339622641506E-2</v>
      </c>
    </row>
    <row r="29" spans="2:27">
      <c r="B29" s="25" t="s">
        <v>10</v>
      </c>
      <c r="C29" s="73">
        <v>75210</v>
      </c>
      <c r="D29" s="10">
        <v>15.96</v>
      </c>
      <c r="E29" s="90" t="s">
        <v>27</v>
      </c>
      <c r="F29" s="33">
        <v>1680</v>
      </c>
      <c r="G29" s="5">
        <v>1860</v>
      </c>
      <c r="H29" s="5">
        <v>1724</v>
      </c>
      <c r="I29" s="5">
        <v>5896</v>
      </c>
      <c r="J29" s="34">
        <v>2</v>
      </c>
      <c r="K29" s="97">
        <v>77000</v>
      </c>
      <c r="L29" s="46">
        <v>0</v>
      </c>
      <c r="M29" s="6">
        <v>2524</v>
      </c>
      <c r="N29" s="6">
        <v>3506</v>
      </c>
      <c r="O29" s="6">
        <v>0</v>
      </c>
      <c r="P29" s="103">
        <v>4000</v>
      </c>
      <c r="Q29" s="46" t="s">
        <v>28</v>
      </c>
      <c r="R29" s="47"/>
      <c r="S29" s="25">
        <f t="shared" ca="1" si="9"/>
        <v>45168</v>
      </c>
      <c r="T29" s="111">
        <f t="shared" ca="1" si="10"/>
        <v>-530</v>
      </c>
      <c r="U29" s="108">
        <f t="shared" si="11"/>
        <v>-1790</v>
      </c>
      <c r="V29" s="109">
        <f t="shared" si="12"/>
        <v>-895</v>
      </c>
      <c r="W29" s="68">
        <f t="shared" si="13"/>
        <v>2619</v>
      </c>
      <c r="X29" s="61">
        <f t="shared" si="14"/>
        <v>2611</v>
      </c>
      <c r="Y29" s="76">
        <f t="shared" ca="1" si="15"/>
        <v>-4.9415094339622643</v>
      </c>
      <c r="Z29" s="80">
        <f t="shared" ca="1" si="16"/>
        <v>-4.9264150943396228</v>
      </c>
      <c r="AA29" s="83">
        <f t="shared" ca="1" si="17"/>
        <v>-1.5094339622641506E-2</v>
      </c>
    </row>
    <row r="30" spans="2:27" ht="15.75" thickBot="1">
      <c r="B30" s="27" t="s">
        <v>10</v>
      </c>
      <c r="C30" s="74">
        <v>75210</v>
      </c>
      <c r="D30" s="12">
        <v>16.170000000000002</v>
      </c>
      <c r="E30" s="92" t="s">
        <v>29</v>
      </c>
      <c r="F30" s="36">
        <v>1508</v>
      </c>
      <c r="G30" s="37">
        <v>1732</v>
      </c>
      <c r="H30" s="37">
        <v>1576</v>
      </c>
      <c r="I30" s="37">
        <v>946</v>
      </c>
      <c r="J30" s="38">
        <v>0</v>
      </c>
      <c r="K30" s="98">
        <v>77500</v>
      </c>
      <c r="L30" s="48">
        <v>0</v>
      </c>
      <c r="M30" s="49">
        <v>54</v>
      </c>
      <c r="N30" s="49">
        <v>3858</v>
      </c>
      <c r="O30" s="49">
        <v>0</v>
      </c>
      <c r="P30" s="105">
        <v>0</v>
      </c>
      <c r="Q30" s="48" t="s">
        <v>30</v>
      </c>
      <c r="R30" s="50"/>
      <c r="S30" s="27">
        <f t="shared" ca="1" si="9"/>
        <v>45168</v>
      </c>
      <c r="T30" s="107">
        <f t="shared" ca="1" si="10"/>
        <v>-530</v>
      </c>
      <c r="U30" s="74">
        <f t="shared" si="11"/>
        <v>-2290</v>
      </c>
      <c r="V30" s="63">
        <f t="shared" si="12"/>
        <v>-1145</v>
      </c>
      <c r="W30" s="70">
        <f t="shared" si="13"/>
        <v>2721</v>
      </c>
      <c r="X30" s="63">
        <f t="shared" si="14"/>
        <v>2713</v>
      </c>
      <c r="Y30" s="78">
        <f t="shared" ca="1" si="15"/>
        <v>-5.1339622641509433</v>
      </c>
      <c r="Z30" s="81">
        <f t="shared" ca="1" si="16"/>
        <v>-5.1188679245283017</v>
      </c>
      <c r="AA30" s="85">
        <f t="shared" ca="1" si="17"/>
        <v>-1.5094339622641506E-2</v>
      </c>
    </row>
    <row r="31" spans="2:27">
      <c r="S31" s="25"/>
      <c r="T31" s="111"/>
      <c r="U31" s="73"/>
      <c r="V31" s="61"/>
      <c r="W31" s="68"/>
      <c r="X31" s="61"/>
      <c r="Y31" s="76"/>
      <c r="Z31" s="80"/>
      <c r="AA31" s="83"/>
    </row>
    <row r="32" spans="2:27" ht="15.75" thickBot="1">
      <c r="S32" s="25"/>
      <c r="T32" s="111"/>
      <c r="U32" s="73"/>
      <c r="V32" s="61"/>
      <c r="W32" s="68"/>
      <c r="X32" s="61"/>
      <c r="Y32" s="76"/>
      <c r="Z32" s="80"/>
      <c r="AA32" s="83"/>
    </row>
    <row r="33" spans="7:27" ht="15.75" thickBot="1">
      <c r="G33" s="3"/>
      <c r="S33" s="25"/>
      <c r="T33" s="111"/>
      <c r="U33" s="73"/>
      <c r="V33" s="61"/>
      <c r="W33" s="68"/>
      <c r="X33" s="61"/>
      <c r="Y33" s="76"/>
      <c r="Z33" s="80"/>
      <c r="AA33" s="83"/>
    </row>
    <row r="34" spans="7:27">
      <c r="S34" s="25"/>
      <c r="T34" s="111"/>
      <c r="U34" s="73"/>
      <c r="V34" s="61"/>
      <c r="W34" s="68"/>
      <c r="X34" s="61"/>
      <c r="Y34" s="76"/>
      <c r="Z34" s="80"/>
      <c r="AA34" s="83"/>
    </row>
    <row r="35" spans="7:27">
      <c r="S35" s="26"/>
      <c r="T35" s="112"/>
      <c r="U35" s="35"/>
      <c r="V35" s="62"/>
      <c r="W35" s="69"/>
      <c r="X35" s="62"/>
      <c r="Y35" s="77"/>
      <c r="Z35" s="62"/>
      <c r="AA35" s="84"/>
    </row>
    <row r="36" spans="7:27">
      <c r="S36" s="26"/>
      <c r="T36" s="112"/>
      <c r="U36" s="35"/>
      <c r="V36" s="62"/>
      <c r="W36" s="69"/>
      <c r="X36" s="62"/>
      <c r="Y36" s="77"/>
      <c r="Z36" s="62"/>
      <c r="AA36" s="84"/>
    </row>
    <row r="37" spans="7:27">
      <c r="S37" s="25"/>
      <c r="T37" s="111"/>
      <c r="U37" s="73"/>
      <c r="V37" s="61"/>
      <c r="W37" s="68"/>
      <c r="X37" s="61"/>
      <c r="Y37" s="76"/>
      <c r="Z37" s="80"/>
      <c r="AA37" s="83"/>
    </row>
    <row r="38" spans="7:27">
      <c r="S38" s="25"/>
      <c r="T38" s="111"/>
      <c r="U38" s="73"/>
      <c r="V38" s="61"/>
      <c r="W38" s="68"/>
      <c r="X38" s="61"/>
      <c r="Y38" s="76"/>
      <c r="Z38" s="80"/>
      <c r="AA38" s="83"/>
    </row>
    <row r="39" spans="7:27">
      <c r="S39" s="25"/>
      <c r="T39" s="111"/>
      <c r="U39" s="108"/>
      <c r="V39" s="109"/>
      <c r="W39" s="68"/>
      <c r="X39" s="61"/>
      <c r="Y39" s="76"/>
      <c r="Z39" s="80"/>
      <c r="AA39" s="83"/>
    </row>
    <row r="40" spans="7:27" ht="15.75" thickBot="1">
      <c r="S40" s="27"/>
      <c r="T40" s="107"/>
      <c r="U40" s="74"/>
      <c r="V40" s="63"/>
      <c r="W40" s="70"/>
      <c r="X40" s="63"/>
      <c r="Y40" s="78"/>
      <c r="Z40" s="81"/>
      <c r="AA40" s="8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S42"/>
  <sheetViews>
    <sheetView topLeftCell="C1" workbookViewId="0">
      <pane ySplit="1" topLeftCell="A14" activePane="bottomLeft" state="frozen"/>
      <selection activeCell="B1" sqref="B1"/>
      <selection pane="bottomLeft" activeCell="R1" sqref="R1:S42"/>
    </sheetView>
  </sheetViews>
  <sheetFormatPr defaultRowHeight="15"/>
  <sheetData>
    <row r="1" spans="2:19">
      <c r="B1" t="s">
        <v>0</v>
      </c>
      <c r="C1" t="s">
        <v>1</v>
      </c>
      <c r="D1" t="s">
        <v>31</v>
      </c>
      <c r="E1" t="s">
        <v>32</v>
      </c>
      <c r="F1" t="s">
        <v>2</v>
      </c>
      <c r="G1" t="s">
        <v>3</v>
      </c>
      <c r="H1" t="s">
        <v>4</v>
      </c>
      <c r="I1" t="s">
        <v>33</v>
      </c>
      <c r="J1" t="s">
        <v>34</v>
      </c>
      <c r="K1" t="s">
        <v>5</v>
      </c>
      <c r="L1" t="s">
        <v>35</v>
      </c>
      <c r="M1" t="s">
        <v>36</v>
      </c>
      <c r="N1" t="s">
        <v>6</v>
      </c>
      <c r="O1" t="s">
        <v>7</v>
      </c>
      <c r="P1" t="s">
        <v>8</v>
      </c>
      <c r="Q1" t="s">
        <v>37</v>
      </c>
      <c r="S1" s="364" t="s">
        <v>174</v>
      </c>
    </row>
    <row r="2" spans="2:19">
      <c r="B2" t="s">
        <v>315</v>
      </c>
      <c r="C2">
        <v>115090</v>
      </c>
      <c r="D2">
        <v>80.897000000000006</v>
      </c>
      <c r="E2" t="s">
        <v>316</v>
      </c>
      <c r="F2">
        <v>0</v>
      </c>
      <c r="G2">
        <v>0</v>
      </c>
      <c r="H2">
        <v>27960</v>
      </c>
      <c r="I2">
        <v>0</v>
      </c>
      <c r="J2">
        <v>0</v>
      </c>
      <c r="K2">
        <v>87500</v>
      </c>
      <c r="L2">
        <v>0</v>
      </c>
      <c r="M2">
        <v>0</v>
      </c>
      <c r="N2">
        <v>370</v>
      </c>
      <c r="O2">
        <v>0</v>
      </c>
      <c r="P2">
        <v>0</v>
      </c>
      <c r="Q2" t="s">
        <v>317</v>
      </c>
      <c r="R2">
        <f>K2</f>
        <v>87500</v>
      </c>
      <c r="S2" s="364">
        <f>IF(N2&gt;=O2,0,(O2 - N2)/N2*100)</f>
        <v>0</v>
      </c>
    </row>
    <row r="3" spans="2:19">
      <c r="B3" t="s">
        <v>315</v>
      </c>
      <c r="C3">
        <v>115090</v>
      </c>
      <c r="D3">
        <v>79.445999999999998</v>
      </c>
      <c r="E3" t="s">
        <v>318</v>
      </c>
      <c r="F3">
        <v>0</v>
      </c>
      <c r="G3">
        <v>0</v>
      </c>
      <c r="H3">
        <v>25600</v>
      </c>
      <c r="I3">
        <v>0</v>
      </c>
      <c r="J3">
        <v>0</v>
      </c>
      <c r="K3">
        <v>90000</v>
      </c>
      <c r="L3">
        <v>0</v>
      </c>
      <c r="M3">
        <v>0</v>
      </c>
      <c r="N3">
        <v>510</v>
      </c>
      <c r="O3">
        <v>120</v>
      </c>
      <c r="P3">
        <v>0</v>
      </c>
      <c r="Q3" t="s">
        <v>319</v>
      </c>
      <c r="R3">
        <f t="shared" ref="R3:R42" si="0">K3</f>
        <v>90000</v>
      </c>
      <c r="S3" s="364">
        <f t="shared" ref="S3:S42" si="1">IF(N3&gt;=O3,0,(O3 - N3)/N3*100)</f>
        <v>0</v>
      </c>
    </row>
    <row r="4" spans="2:19">
      <c r="B4" t="s">
        <v>315</v>
      </c>
      <c r="C4">
        <v>115090</v>
      </c>
      <c r="D4">
        <v>77.748000000000005</v>
      </c>
      <c r="E4" t="s">
        <v>320</v>
      </c>
      <c r="F4">
        <v>0</v>
      </c>
      <c r="G4">
        <v>0</v>
      </c>
      <c r="H4">
        <v>23270</v>
      </c>
      <c r="I4">
        <v>0</v>
      </c>
      <c r="J4">
        <v>0</v>
      </c>
      <c r="K4">
        <v>92500</v>
      </c>
      <c r="L4">
        <v>0</v>
      </c>
      <c r="M4">
        <v>2</v>
      </c>
      <c r="N4">
        <v>680</v>
      </c>
      <c r="O4">
        <v>120</v>
      </c>
      <c r="P4">
        <v>0</v>
      </c>
      <c r="Q4" t="s">
        <v>321</v>
      </c>
      <c r="R4">
        <f t="shared" si="0"/>
        <v>92500</v>
      </c>
      <c r="S4" s="364">
        <f t="shared" si="1"/>
        <v>0</v>
      </c>
    </row>
    <row r="5" spans="2:19">
      <c r="B5" t="s">
        <v>315</v>
      </c>
      <c r="C5">
        <v>115090</v>
      </c>
      <c r="D5">
        <v>75.837000000000003</v>
      </c>
      <c r="E5" t="s">
        <v>322</v>
      </c>
      <c r="F5">
        <v>0</v>
      </c>
      <c r="G5">
        <v>0</v>
      </c>
      <c r="H5">
        <v>20980</v>
      </c>
      <c r="I5">
        <v>0</v>
      </c>
      <c r="J5">
        <v>0</v>
      </c>
      <c r="K5">
        <v>95000</v>
      </c>
      <c r="L5">
        <v>0</v>
      </c>
      <c r="M5">
        <v>0</v>
      </c>
      <c r="N5">
        <v>890</v>
      </c>
      <c r="O5">
        <v>150</v>
      </c>
      <c r="P5">
        <v>0</v>
      </c>
      <c r="Q5" t="s">
        <v>323</v>
      </c>
      <c r="R5">
        <f t="shared" si="0"/>
        <v>95000</v>
      </c>
      <c r="S5" s="364">
        <f t="shared" si="1"/>
        <v>0</v>
      </c>
    </row>
    <row r="6" spans="2:19">
      <c r="B6" t="s">
        <v>315</v>
      </c>
      <c r="C6">
        <v>115090</v>
      </c>
      <c r="D6">
        <v>73.763000000000005</v>
      </c>
      <c r="E6" t="s">
        <v>324</v>
      </c>
      <c r="F6">
        <v>0</v>
      </c>
      <c r="G6">
        <v>0</v>
      </c>
      <c r="H6">
        <v>18750</v>
      </c>
      <c r="I6">
        <v>0</v>
      </c>
      <c r="J6">
        <v>0</v>
      </c>
      <c r="K6">
        <v>97500</v>
      </c>
      <c r="L6">
        <v>0</v>
      </c>
      <c r="M6">
        <v>0</v>
      </c>
      <c r="N6">
        <v>1160</v>
      </c>
      <c r="O6">
        <v>150</v>
      </c>
      <c r="P6">
        <v>0</v>
      </c>
      <c r="Q6" t="s">
        <v>325</v>
      </c>
      <c r="R6">
        <f t="shared" si="0"/>
        <v>97500</v>
      </c>
      <c r="S6" s="364">
        <f t="shared" si="1"/>
        <v>0</v>
      </c>
    </row>
    <row r="7" spans="2:19">
      <c r="B7" t="s">
        <v>315</v>
      </c>
      <c r="C7">
        <v>115090</v>
      </c>
      <c r="D7">
        <v>71.587000000000003</v>
      </c>
      <c r="E7" t="s">
        <v>326</v>
      </c>
      <c r="F7">
        <v>0</v>
      </c>
      <c r="G7">
        <v>0</v>
      </c>
      <c r="H7">
        <v>16570</v>
      </c>
      <c r="I7">
        <v>0</v>
      </c>
      <c r="J7">
        <v>0</v>
      </c>
      <c r="K7">
        <v>100000</v>
      </c>
      <c r="L7">
        <v>2</v>
      </c>
      <c r="M7">
        <v>10</v>
      </c>
      <c r="N7">
        <v>1480</v>
      </c>
      <c r="O7">
        <v>230</v>
      </c>
      <c r="P7">
        <v>4500</v>
      </c>
      <c r="Q7" t="s">
        <v>327</v>
      </c>
      <c r="R7">
        <f t="shared" si="0"/>
        <v>100000</v>
      </c>
      <c r="S7" s="364">
        <f t="shared" si="1"/>
        <v>0</v>
      </c>
    </row>
    <row r="8" spans="2:19">
      <c r="B8" t="s">
        <v>315</v>
      </c>
      <c r="C8">
        <v>115090</v>
      </c>
      <c r="D8">
        <v>69.37</v>
      </c>
      <c r="E8" t="s">
        <v>328</v>
      </c>
      <c r="F8">
        <v>0</v>
      </c>
      <c r="G8">
        <v>0</v>
      </c>
      <c r="H8">
        <v>14460</v>
      </c>
      <c r="I8">
        <v>0</v>
      </c>
      <c r="J8">
        <v>0</v>
      </c>
      <c r="K8">
        <v>102500</v>
      </c>
      <c r="L8">
        <v>0</v>
      </c>
      <c r="M8">
        <v>2</v>
      </c>
      <c r="N8">
        <v>1870</v>
      </c>
      <c r="O8">
        <v>230</v>
      </c>
      <c r="P8">
        <v>0</v>
      </c>
      <c r="Q8" t="s">
        <v>329</v>
      </c>
      <c r="R8">
        <f t="shared" si="0"/>
        <v>102500</v>
      </c>
      <c r="S8" s="364">
        <f t="shared" si="1"/>
        <v>0</v>
      </c>
    </row>
    <row r="9" spans="2:19">
      <c r="B9" t="s">
        <v>315</v>
      </c>
      <c r="C9">
        <v>115090</v>
      </c>
      <c r="D9">
        <v>67.164000000000001</v>
      </c>
      <c r="E9" t="s">
        <v>330</v>
      </c>
      <c r="F9">
        <v>0</v>
      </c>
      <c r="G9">
        <v>0</v>
      </c>
      <c r="H9">
        <v>12450</v>
      </c>
      <c r="I9">
        <v>0</v>
      </c>
      <c r="J9">
        <v>0</v>
      </c>
      <c r="K9">
        <v>105000</v>
      </c>
      <c r="L9">
        <v>0</v>
      </c>
      <c r="M9">
        <v>2</v>
      </c>
      <c r="N9">
        <v>2360</v>
      </c>
      <c r="O9">
        <v>300</v>
      </c>
      <c r="P9">
        <v>0</v>
      </c>
      <c r="Q9" t="s">
        <v>331</v>
      </c>
      <c r="R9">
        <f t="shared" si="0"/>
        <v>105000</v>
      </c>
      <c r="S9" s="364">
        <f t="shared" si="1"/>
        <v>0</v>
      </c>
    </row>
    <row r="10" spans="2:19">
      <c r="B10" t="s">
        <v>315</v>
      </c>
      <c r="C10">
        <v>115090</v>
      </c>
      <c r="D10">
        <v>65.004999999999995</v>
      </c>
      <c r="E10" t="s">
        <v>332</v>
      </c>
      <c r="F10">
        <v>0</v>
      </c>
      <c r="G10">
        <v>0</v>
      </c>
      <c r="H10">
        <v>10540</v>
      </c>
      <c r="I10">
        <v>0</v>
      </c>
      <c r="J10">
        <v>0</v>
      </c>
      <c r="K10">
        <v>107500</v>
      </c>
      <c r="L10">
        <v>0</v>
      </c>
      <c r="M10">
        <v>60</v>
      </c>
      <c r="N10">
        <v>2950</v>
      </c>
      <c r="O10">
        <v>730</v>
      </c>
      <c r="P10">
        <v>0</v>
      </c>
      <c r="Q10" t="s">
        <v>333</v>
      </c>
      <c r="R10">
        <f t="shared" si="0"/>
        <v>107500</v>
      </c>
      <c r="S10" s="364">
        <f t="shared" si="1"/>
        <v>0</v>
      </c>
    </row>
    <row r="11" spans="2:19">
      <c r="B11" t="s">
        <v>315</v>
      </c>
      <c r="C11">
        <v>115090</v>
      </c>
      <c r="D11">
        <v>62.912999999999997</v>
      </c>
      <c r="E11" t="s">
        <v>334</v>
      </c>
      <c r="F11">
        <v>0</v>
      </c>
      <c r="G11">
        <v>0</v>
      </c>
      <c r="H11">
        <v>8760</v>
      </c>
      <c r="I11">
        <v>0</v>
      </c>
      <c r="J11">
        <v>0</v>
      </c>
      <c r="K11">
        <v>110000</v>
      </c>
      <c r="L11">
        <v>0</v>
      </c>
      <c r="M11">
        <v>0</v>
      </c>
      <c r="N11">
        <v>3670</v>
      </c>
      <c r="O11">
        <v>3500</v>
      </c>
      <c r="P11">
        <v>0</v>
      </c>
      <c r="Q11" t="s">
        <v>335</v>
      </c>
      <c r="R11">
        <f t="shared" si="0"/>
        <v>110000</v>
      </c>
      <c r="S11" s="364">
        <f t="shared" si="1"/>
        <v>0</v>
      </c>
    </row>
    <row r="12" spans="2:19">
      <c r="B12" t="s">
        <v>315</v>
      </c>
      <c r="C12">
        <v>115090</v>
      </c>
      <c r="D12">
        <v>60.914999999999999</v>
      </c>
      <c r="E12" t="s">
        <v>336</v>
      </c>
      <c r="F12">
        <v>0</v>
      </c>
      <c r="G12">
        <v>0</v>
      </c>
      <c r="H12">
        <v>7140</v>
      </c>
      <c r="I12">
        <v>0</v>
      </c>
      <c r="J12">
        <v>0</v>
      </c>
      <c r="K12">
        <v>112500</v>
      </c>
      <c r="L12">
        <v>0</v>
      </c>
      <c r="M12">
        <v>0</v>
      </c>
      <c r="N12">
        <v>4550</v>
      </c>
      <c r="O12">
        <v>0</v>
      </c>
      <c r="P12">
        <v>0</v>
      </c>
      <c r="Q12" t="s">
        <v>337</v>
      </c>
      <c r="R12">
        <f t="shared" si="0"/>
        <v>112500</v>
      </c>
      <c r="S12" s="364">
        <f t="shared" si="1"/>
        <v>0</v>
      </c>
    </row>
    <row r="13" spans="2:19">
      <c r="B13" t="s">
        <v>315</v>
      </c>
      <c r="C13">
        <v>115090</v>
      </c>
      <c r="D13">
        <v>59.082000000000001</v>
      </c>
      <c r="E13" t="s">
        <v>338</v>
      </c>
      <c r="F13">
        <v>0</v>
      </c>
      <c r="G13">
        <v>0</v>
      </c>
      <c r="H13">
        <v>5680</v>
      </c>
      <c r="I13">
        <v>0</v>
      </c>
      <c r="J13">
        <v>0</v>
      </c>
      <c r="K13">
        <v>115000</v>
      </c>
      <c r="L13">
        <v>0</v>
      </c>
      <c r="M13">
        <v>0</v>
      </c>
      <c r="N13">
        <v>5590</v>
      </c>
      <c r="O13">
        <v>0</v>
      </c>
      <c r="P13">
        <v>0</v>
      </c>
      <c r="Q13" t="s">
        <v>339</v>
      </c>
      <c r="R13">
        <f t="shared" si="0"/>
        <v>115000</v>
      </c>
      <c r="S13" s="364">
        <f t="shared" si="1"/>
        <v>0</v>
      </c>
    </row>
    <row r="14" spans="2:19">
      <c r="B14" t="s">
        <v>315</v>
      </c>
      <c r="C14">
        <v>115090</v>
      </c>
      <c r="D14">
        <v>57.548999999999999</v>
      </c>
      <c r="E14" t="s">
        <v>340</v>
      </c>
      <c r="F14">
        <v>0</v>
      </c>
      <c r="G14">
        <v>0</v>
      </c>
      <c r="H14">
        <v>4430</v>
      </c>
      <c r="I14">
        <v>0</v>
      </c>
      <c r="J14">
        <v>0</v>
      </c>
      <c r="K14">
        <v>117500</v>
      </c>
      <c r="L14">
        <v>0</v>
      </c>
      <c r="M14">
        <v>0</v>
      </c>
      <c r="N14">
        <v>6840</v>
      </c>
      <c r="O14">
        <v>0</v>
      </c>
      <c r="P14">
        <v>0</v>
      </c>
      <c r="Q14" t="s">
        <v>341</v>
      </c>
      <c r="R14">
        <f t="shared" si="0"/>
        <v>117500</v>
      </c>
      <c r="S14" s="364">
        <f t="shared" si="1"/>
        <v>0</v>
      </c>
    </row>
    <row r="15" spans="2:19">
      <c r="B15" t="s">
        <v>315</v>
      </c>
      <c r="C15">
        <v>115090</v>
      </c>
      <c r="D15">
        <v>56.456000000000003</v>
      </c>
      <c r="E15" t="s">
        <v>342</v>
      </c>
      <c r="F15">
        <v>400</v>
      </c>
      <c r="G15">
        <v>0</v>
      </c>
      <c r="H15">
        <v>3390</v>
      </c>
      <c r="I15">
        <v>0</v>
      </c>
      <c r="J15">
        <v>0</v>
      </c>
      <c r="K15">
        <v>120000</v>
      </c>
      <c r="L15">
        <v>0</v>
      </c>
      <c r="M15">
        <v>0</v>
      </c>
      <c r="N15">
        <v>8300</v>
      </c>
      <c r="O15">
        <v>0</v>
      </c>
      <c r="P15">
        <v>0</v>
      </c>
      <c r="Q15" t="s">
        <v>343</v>
      </c>
      <c r="R15">
        <f t="shared" si="0"/>
        <v>120000</v>
      </c>
      <c r="S15" s="364">
        <f t="shared" si="1"/>
        <v>0</v>
      </c>
    </row>
    <row r="16" spans="2:19">
      <c r="B16" t="s">
        <v>315</v>
      </c>
      <c r="C16">
        <v>115090</v>
      </c>
      <c r="D16">
        <v>55.871000000000002</v>
      </c>
      <c r="E16" t="s">
        <v>344</v>
      </c>
      <c r="F16">
        <v>0</v>
      </c>
      <c r="G16">
        <v>0</v>
      </c>
      <c r="H16">
        <v>2570</v>
      </c>
      <c r="I16">
        <v>0</v>
      </c>
      <c r="J16">
        <v>0</v>
      </c>
      <c r="K16">
        <v>122500</v>
      </c>
      <c r="L16">
        <v>0</v>
      </c>
      <c r="M16">
        <v>0</v>
      </c>
      <c r="N16">
        <v>9980</v>
      </c>
      <c r="O16">
        <v>0</v>
      </c>
      <c r="P16">
        <v>0</v>
      </c>
      <c r="Q16" t="s">
        <v>345</v>
      </c>
      <c r="R16">
        <f t="shared" si="0"/>
        <v>122500</v>
      </c>
      <c r="S16" s="364">
        <f t="shared" si="1"/>
        <v>0</v>
      </c>
    </row>
    <row r="17" spans="2:19">
      <c r="B17" t="s">
        <v>315</v>
      </c>
      <c r="C17">
        <v>115090</v>
      </c>
      <c r="D17">
        <v>55.762</v>
      </c>
      <c r="E17" t="s">
        <v>346</v>
      </c>
      <c r="F17">
        <v>230</v>
      </c>
      <c r="G17">
        <v>0</v>
      </c>
      <c r="H17">
        <v>1950</v>
      </c>
      <c r="I17">
        <v>4</v>
      </c>
      <c r="J17">
        <v>0</v>
      </c>
      <c r="K17">
        <v>125000</v>
      </c>
      <c r="L17">
        <v>0</v>
      </c>
      <c r="M17">
        <v>0</v>
      </c>
      <c r="N17">
        <v>11860</v>
      </c>
      <c r="O17">
        <v>0</v>
      </c>
      <c r="P17">
        <v>0</v>
      </c>
      <c r="Q17" t="s">
        <v>347</v>
      </c>
      <c r="R17">
        <f t="shared" si="0"/>
        <v>125000</v>
      </c>
      <c r="S17" s="364">
        <f t="shared" si="1"/>
        <v>0</v>
      </c>
    </row>
    <row r="18" spans="2:19">
      <c r="B18" t="s">
        <v>315</v>
      </c>
      <c r="C18">
        <v>115090</v>
      </c>
      <c r="D18">
        <v>56.043999999999997</v>
      </c>
      <c r="E18" t="s">
        <v>348</v>
      </c>
      <c r="F18">
        <v>0</v>
      </c>
      <c r="G18">
        <v>0</v>
      </c>
      <c r="H18">
        <v>1470</v>
      </c>
      <c r="I18">
        <v>0</v>
      </c>
      <c r="J18">
        <v>0</v>
      </c>
      <c r="K18">
        <v>127500</v>
      </c>
      <c r="L18">
        <v>0</v>
      </c>
      <c r="M18">
        <v>0</v>
      </c>
      <c r="N18">
        <v>13880</v>
      </c>
      <c r="O18">
        <v>0</v>
      </c>
      <c r="P18">
        <v>0</v>
      </c>
      <c r="Q18" t="s">
        <v>349</v>
      </c>
      <c r="R18">
        <f t="shared" si="0"/>
        <v>127500</v>
      </c>
      <c r="S18" s="364">
        <f t="shared" si="1"/>
        <v>0</v>
      </c>
    </row>
    <row r="19" spans="2:19">
      <c r="B19" t="s">
        <v>315</v>
      </c>
      <c r="C19">
        <v>115090</v>
      </c>
      <c r="D19">
        <v>56.62</v>
      </c>
      <c r="E19" t="s">
        <v>350</v>
      </c>
      <c r="F19">
        <v>130</v>
      </c>
      <c r="G19">
        <v>0</v>
      </c>
      <c r="H19">
        <v>1120</v>
      </c>
      <c r="I19">
        <v>0</v>
      </c>
      <c r="J19">
        <v>0</v>
      </c>
      <c r="K19">
        <v>130000</v>
      </c>
      <c r="L19">
        <v>0</v>
      </c>
      <c r="M19">
        <v>0</v>
      </c>
      <c r="N19">
        <v>16030</v>
      </c>
      <c r="O19">
        <v>0</v>
      </c>
      <c r="P19">
        <v>0</v>
      </c>
      <c r="Q19" t="s">
        <v>351</v>
      </c>
      <c r="R19">
        <f t="shared" si="0"/>
        <v>130000</v>
      </c>
      <c r="S19" s="364">
        <f t="shared" si="1"/>
        <v>0</v>
      </c>
    </row>
    <row r="20" spans="2:19">
      <c r="B20" t="s">
        <v>315</v>
      </c>
      <c r="C20">
        <v>115090</v>
      </c>
      <c r="D20">
        <v>57.396000000000001</v>
      </c>
      <c r="E20" t="s">
        <v>352</v>
      </c>
      <c r="F20">
        <v>0</v>
      </c>
      <c r="G20">
        <v>0</v>
      </c>
      <c r="H20">
        <v>860</v>
      </c>
      <c r="I20">
        <v>0</v>
      </c>
      <c r="J20">
        <v>0</v>
      </c>
      <c r="K20">
        <v>132500</v>
      </c>
      <c r="L20">
        <v>0</v>
      </c>
      <c r="M20">
        <v>0</v>
      </c>
      <c r="N20">
        <v>18270</v>
      </c>
      <c r="O20">
        <v>0</v>
      </c>
      <c r="P20">
        <v>0</v>
      </c>
      <c r="Q20" t="s">
        <v>353</v>
      </c>
      <c r="R20">
        <f t="shared" si="0"/>
        <v>132500</v>
      </c>
      <c r="S20" s="364">
        <f t="shared" si="1"/>
        <v>0</v>
      </c>
    </row>
    <row r="21" spans="2:19">
      <c r="B21" t="s">
        <v>315</v>
      </c>
      <c r="C21">
        <v>115090</v>
      </c>
      <c r="D21">
        <v>58.293999999999997</v>
      </c>
      <c r="E21" t="s">
        <v>354</v>
      </c>
      <c r="F21">
        <v>0</v>
      </c>
      <c r="G21">
        <v>0</v>
      </c>
      <c r="H21">
        <v>660</v>
      </c>
      <c r="I21">
        <v>0</v>
      </c>
      <c r="J21">
        <v>0</v>
      </c>
      <c r="K21">
        <v>135000</v>
      </c>
      <c r="L21">
        <v>0</v>
      </c>
      <c r="M21">
        <v>0</v>
      </c>
      <c r="N21">
        <v>20570</v>
      </c>
      <c r="O21">
        <v>0</v>
      </c>
      <c r="P21">
        <v>0</v>
      </c>
      <c r="Q21" t="s">
        <v>355</v>
      </c>
      <c r="R21">
        <f t="shared" si="0"/>
        <v>135000</v>
      </c>
      <c r="S21" s="364">
        <f t="shared" si="1"/>
        <v>0</v>
      </c>
    </row>
    <row r="22" spans="2:19" s="315" customFormat="1">
      <c r="B22" s="315" t="s">
        <v>315</v>
      </c>
      <c r="C22" s="315">
        <v>115090</v>
      </c>
      <c r="D22" s="315">
        <v>59.25</v>
      </c>
      <c r="E22" s="315" t="s">
        <v>356</v>
      </c>
      <c r="F22" s="315">
        <v>0</v>
      </c>
      <c r="G22" s="315">
        <v>0</v>
      </c>
      <c r="H22" s="315">
        <v>520</v>
      </c>
      <c r="I22" s="315">
        <v>0</v>
      </c>
      <c r="J22" s="315">
        <v>0</v>
      </c>
      <c r="K22" s="315">
        <v>137500</v>
      </c>
      <c r="L22" s="315">
        <v>0</v>
      </c>
      <c r="M22" s="315">
        <v>0</v>
      </c>
      <c r="N22" s="315">
        <v>22930</v>
      </c>
      <c r="O22" s="315">
        <v>0</v>
      </c>
      <c r="P22" s="315">
        <v>0</v>
      </c>
      <c r="Q22" s="315" t="s">
        <v>357</v>
      </c>
      <c r="R22">
        <f t="shared" si="0"/>
        <v>137500</v>
      </c>
      <c r="S22" s="364">
        <f t="shared" si="1"/>
        <v>0</v>
      </c>
    </row>
    <row r="23" spans="2:19">
      <c r="B23" t="s">
        <v>315</v>
      </c>
      <c r="C23">
        <v>115090</v>
      </c>
      <c r="D23">
        <v>60.215000000000003</v>
      </c>
      <c r="E23" t="s">
        <v>358</v>
      </c>
      <c r="F23">
        <v>0</v>
      </c>
      <c r="G23">
        <v>500</v>
      </c>
      <c r="H23">
        <v>400</v>
      </c>
      <c r="I23">
        <v>0</v>
      </c>
      <c r="J23">
        <v>0</v>
      </c>
      <c r="K23">
        <v>140000</v>
      </c>
      <c r="L23">
        <v>0</v>
      </c>
      <c r="M23">
        <v>0</v>
      </c>
      <c r="N23">
        <v>25310</v>
      </c>
      <c r="O23">
        <v>0</v>
      </c>
      <c r="P23">
        <v>0</v>
      </c>
      <c r="Q23" t="s">
        <v>359</v>
      </c>
      <c r="R23">
        <f t="shared" si="0"/>
        <v>140000</v>
      </c>
      <c r="S23" s="364">
        <f t="shared" si="1"/>
        <v>0</v>
      </c>
    </row>
    <row r="24" spans="2:19">
      <c r="B24" t="s">
        <v>315</v>
      </c>
      <c r="C24">
        <v>115090</v>
      </c>
      <c r="D24">
        <v>61.151000000000003</v>
      </c>
      <c r="E24" t="s">
        <v>360</v>
      </c>
      <c r="F24">
        <v>0</v>
      </c>
      <c r="G24">
        <v>0</v>
      </c>
      <c r="H24">
        <v>310</v>
      </c>
      <c r="I24">
        <v>0</v>
      </c>
      <c r="J24">
        <v>0</v>
      </c>
      <c r="K24">
        <v>142500</v>
      </c>
      <c r="L24">
        <v>0</v>
      </c>
      <c r="M24">
        <v>0</v>
      </c>
      <c r="N24">
        <v>27720</v>
      </c>
      <c r="O24">
        <v>0</v>
      </c>
      <c r="P24">
        <v>0</v>
      </c>
      <c r="Q24" t="s">
        <v>361</v>
      </c>
      <c r="R24">
        <f t="shared" si="0"/>
        <v>142500</v>
      </c>
      <c r="S24" s="364">
        <f t="shared" si="1"/>
        <v>0</v>
      </c>
    </row>
    <row r="25" spans="2:19">
      <c r="B25" t="s">
        <v>315</v>
      </c>
      <c r="C25">
        <v>115090</v>
      </c>
      <c r="D25">
        <v>62.031999999999996</v>
      </c>
      <c r="E25" t="s">
        <v>362</v>
      </c>
      <c r="F25">
        <v>0</v>
      </c>
      <c r="G25">
        <v>0</v>
      </c>
      <c r="H25">
        <v>240</v>
      </c>
      <c r="I25">
        <v>0</v>
      </c>
      <c r="J25">
        <v>0</v>
      </c>
      <c r="K25">
        <v>145000</v>
      </c>
      <c r="L25">
        <v>0</v>
      </c>
      <c r="M25">
        <v>0</v>
      </c>
      <c r="N25">
        <v>30150</v>
      </c>
      <c r="O25">
        <v>0</v>
      </c>
      <c r="P25">
        <v>0</v>
      </c>
      <c r="Q25" t="s">
        <v>363</v>
      </c>
      <c r="R25">
        <f t="shared" si="0"/>
        <v>145000</v>
      </c>
      <c r="S25" s="364">
        <f t="shared" si="1"/>
        <v>0</v>
      </c>
    </row>
    <row r="26" spans="2:19">
      <c r="B26" t="s">
        <v>315</v>
      </c>
      <c r="C26">
        <v>115090</v>
      </c>
      <c r="D26">
        <v>62.84</v>
      </c>
      <c r="E26" t="s">
        <v>364</v>
      </c>
      <c r="F26">
        <v>0</v>
      </c>
      <c r="G26">
        <v>0</v>
      </c>
      <c r="H26">
        <v>190</v>
      </c>
      <c r="I26">
        <v>0</v>
      </c>
      <c r="J26">
        <v>0</v>
      </c>
      <c r="K26">
        <v>147500</v>
      </c>
      <c r="L26">
        <v>0</v>
      </c>
      <c r="M26">
        <v>0</v>
      </c>
      <c r="N26">
        <v>32600</v>
      </c>
      <c r="O26">
        <v>0</v>
      </c>
      <c r="P26">
        <v>0</v>
      </c>
      <c r="Q26" t="s">
        <v>365</v>
      </c>
      <c r="R26">
        <f t="shared" si="0"/>
        <v>147500</v>
      </c>
      <c r="S26" s="364">
        <f t="shared" si="1"/>
        <v>0</v>
      </c>
    </row>
    <row r="27" spans="2:19">
      <c r="B27" t="s">
        <v>315</v>
      </c>
      <c r="C27">
        <v>115090</v>
      </c>
      <c r="D27">
        <v>63.567</v>
      </c>
      <c r="E27" t="s">
        <v>366</v>
      </c>
      <c r="F27">
        <v>0</v>
      </c>
      <c r="G27">
        <v>0</v>
      </c>
      <c r="H27">
        <v>150</v>
      </c>
      <c r="I27">
        <v>0</v>
      </c>
      <c r="J27">
        <v>0</v>
      </c>
      <c r="K27">
        <v>150000</v>
      </c>
      <c r="L27">
        <v>0</v>
      </c>
      <c r="M27">
        <v>0</v>
      </c>
      <c r="N27">
        <v>35060</v>
      </c>
      <c r="O27">
        <v>0</v>
      </c>
      <c r="P27">
        <v>0</v>
      </c>
      <c r="Q27" t="s">
        <v>367</v>
      </c>
      <c r="R27">
        <f t="shared" si="0"/>
        <v>150000</v>
      </c>
      <c r="S27" s="364">
        <f t="shared" si="1"/>
        <v>0</v>
      </c>
    </row>
    <row r="28" spans="2:19">
      <c r="B28" t="s">
        <v>315</v>
      </c>
      <c r="C28">
        <v>115090</v>
      </c>
      <c r="D28">
        <v>64.206999999999994</v>
      </c>
      <c r="E28" t="s">
        <v>368</v>
      </c>
      <c r="F28">
        <v>0</v>
      </c>
      <c r="G28">
        <v>0</v>
      </c>
      <c r="H28">
        <v>110</v>
      </c>
      <c r="I28">
        <v>0</v>
      </c>
      <c r="J28">
        <v>0</v>
      </c>
      <c r="K28">
        <v>152500</v>
      </c>
      <c r="L28">
        <v>0</v>
      </c>
      <c r="M28">
        <v>0</v>
      </c>
      <c r="N28">
        <v>37520</v>
      </c>
      <c r="O28">
        <v>0</v>
      </c>
      <c r="P28">
        <v>0</v>
      </c>
      <c r="Q28" t="s">
        <v>369</v>
      </c>
      <c r="R28">
        <f t="shared" si="0"/>
        <v>152500</v>
      </c>
      <c r="S28" s="364">
        <f t="shared" si="1"/>
        <v>0</v>
      </c>
    </row>
    <row r="29" spans="2:19">
      <c r="B29" t="s">
        <v>315</v>
      </c>
      <c r="C29">
        <v>115090</v>
      </c>
      <c r="D29">
        <v>64.763000000000005</v>
      </c>
      <c r="E29" t="s">
        <v>370</v>
      </c>
      <c r="F29">
        <v>0</v>
      </c>
      <c r="G29">
        <v>0</v>
      </c>
      <c r="H29">
        <v>90</v>
      </c>
      <c r="I29">
        <v>0</v>
      </c>
      <c r="J29">
        <v>0</v>
      </c>
      <c r="K29">
        <v>155000</v>
      </c>
      <c r="L29">
        <v>0</v>
      </c>
      <c r="M29">
        <v>0</v>
      </c>
      <c r="N29">
        <v>40000</v>
      </c>
      <c r="O29">
        <v>0</v>
      </c>
      <c r="P29">
        <v>0</v>
      </c>
      <c r="Q29" t="s">
        <v>371</v>
      </c>
      <c r="R29">
        <f t="shared" si="0"/>
        <v>155000</v>
      </c>
      <c r="S29" s="364">
        <f t="shared" si="1"/>
        <v>0</v>
      </c>
    </row>
    <row r="30" spans="2:19">
      <c r="B30" t="s">
        <v>315</v>
      </c>
      <c r="C30">
        <v>115090</v>
      </c>
      <c r="D30">
        <v>65.236999999999995</v>
      </c>
      <c r="E30" t="s">
        <v>372</v>
      </c>
      <c r="F30">
        <v>0</v>
      </c>
      <c r="G30">
        <v>0</v>
      </c>
      <c r="H30">
        <v>60</v>
      </c>
      <c r="I30">
        <v>0</v>
      </c>
      <c r="J30">
        <v>0</v>
      </c>
      <c r="K30">
        <v>157500</v>
      </c>
      <c r="L30">
        <v>0</v>
      </c>
      <c r="M30">
        <v>0</v>
      </c>
      <c r="N30">
        <v>42470</v>
      </c>
      <c r="O30">
        <v>0</v>
      </c>
      <c r="P30">
        <v>0</v>
      </c>
      <c r="Q30" t="s">
        <v>373</v>
      </c>
      <c r="R30">
        <f t="shared" si="0"/>
        <v>157500</v>
      </c>
      <c r="S30" s="364">
        <f t="shared" si="1"/>
        <v>0</v>
      </c>
    </row>
    <row r="31" spans="2:19">
      <c r="B31" t="s">
        <v>143</v>
      </c>
      <c r="C31">
        <v>126830</v>
      </c>
      <c r="D31">
        <v>58.067</v>
      </c>
      <c r="E31" t="s">
        <v>144</v>
      </c>
      <c r="F31">
        <v>2500</v>
      </c>
      <c r="G31">
        <v>5500</v>
      </c>
      <c r="H31">
        <v>2790</v>
      </c>
      <c r="I31">
        <v>24</v>
      </c>
      <c r="J31">
        <v>1</v>
      </c>
      <c r="K31">
        <v>160000</v>
      </c>
      <c r="L31">
        <v>0</v>
      </c>
      <c r="M31">
        <v>0</v>
      </c>
      <c r="N31">
        <v>36010</v>
      </c>
      <c r="O31">
        <v>0</v>
      </c>
      <c r="P31">
        <v>0</v>
      </c>
      <c r="Q31" t="s">
        <v>145</v>
      </c>
      <c r="R31">
        <f t="shared" si="0"/>
        <v>160000</v>
      </c>
      <c r="S31" s="364">
        <f t="shared" si="1"/>
        <v>0</v>
      </c>
    </row>
    <row r="32" spans="2:19">
      <c r="B32" t="s">
        <v>143</v>
      </c>
      <c r="C32">
        <v>126830</v>
      </c>
      <c r="D32">
        <v>57.677</v>
      </c>
      <c r="E32" t="s">
        <v>146</v>
      </c>
      <c r="F32">
        <v>0</v>
      </c>
      <c r="G32">
        <v>0</v>
      </c>
      <c r="H32">
        <v>2420</v>
      </c>
      <c r="I32">
        <v>0</v>
      </c>
      <c r="J32">
        <v>0</v>
      </c>
      <c r="K32">
        <v>162500</v>
      </c>
      <c r="L32">
        <v>0</v>
      </c>
      <c r="M32">
        <v>0</v>
      </c>
      <c r="N32">
        <v>38140</v>
      </c>
      <c r="O32">
        <v>0</v>
      </c>
      <c r="P32">
        <v>0</v>
      </c>
      <c r="Q32" t="s">
        <v>147</v>
      </c>
      <c r="R32">
        <f t="shared" si="0"/>
        <v>162500</v>
      </c>
      <c r="S32" s="364">
        <f t="shared" si="1"/>
        <v>0</v>
      </c>
    </row>
    <row r="33" spans="2:19">
      <c r="B33" t="s">
        <v>143</v>
      </c>
      <c r="C33">
        <v>126830</v>
      </c>
      <c r="D33">
        <v>57.329000000000001</v>
      </c>
      <c r="E33" t="s">
        <v>148</v>
      </c>
      <c r="F33">
        <v>0</v>
      </c>
      <c r="G33">
        <v>0</v>
      </c>
      <c r="H33">
        <v>2100</v>
      </c>
      <c r="I33">
        <v>2</v>
      </c>
      <c r="J33">
        <v>0</v>
      </c>
      <c r="K33">
        <v>165000</v>
      </c>
      <c r="L33">
        <v>0</v>
      </c>
      <c r="M33">
        <v>0</v>
      </c>
      <c r="N33">
        <v>40320</v>
      </c>
      <c r="O33">
        <v>0</v>
      </c>
      <c r="P33">
        <v>0</v>
      </c>
      <c r="Q33" t="s">
        <v>149</v>
      </c>
      <c r="R33">
        <f t="shared" si="0"/>
        <v>165000</v>
      </c>
      <c r="S33" s="364">
        <f t="shared" si="1"/>
        <v>0</v>
      </c>
    </row>
    <row r="34" spans="2:19">
      <c r="B34" t="s">
        <v>143</v>
      </c>
      <c r="C34">
        <v>126830</v>
      </c>
      <c r="D34">
        <v>57.021000000000001</v>
      </c>
      <c r="E34" t="s">
        <v>150</v>
      </c>
      <c r="F34">
        <v>0</v>
      </c>
      <c r="G34">
        <v>0</v>
      </c>
      <c r="H34">
        <v>1820</v>
      </c>
      <c r="I34">
        <v>40</v>
      </c>
      <c r="J34">
        <v>0</v>
      </c>
      <c r="K34">
        <v>167500</v>
      </c>
      <c r="L34">
        <v>0</v>
      </c>
      <c r="M34">
        <v>0</v>
      </c>
      <c r="N34">
        <v>42540</v>
      </c>
      <c r="O34">
        <v>0</v>
      </c>
      <c r="P34">
        <v>0</v>
      </c>
      <c r="Q34" t="s">
        <v>151</v>
      </c>
      <c r="R34">
        <f t="shared" si="0"/>
        <v>167500</v>
      </c>
      <c r="S34" s="364">
        <f t="shared" si="1"/>
        <v>0</v>
      </c>
    </row>
    <row r="35" spans="2:19">
      <c r="B35" t="s">
        <v>143</v>
      </c>
      <c r="C35">
        <v>126830</v>
      </c>
      <c r="D35">
        <v>56.750999999999998</v>
      </c>
      <c r="E35" t="s">
        <v>152</v>
      </c>
      <c r="F35">
        <v>250</v>
      </c>
      <c r="G35">
        <v>0</v>
      </c>
      <c r="H35">
        <v>1570</v>
      </c>
      <c r="I35">
        <v>2806</v>
      </c>
      <c r="J35">
        <v>0</v>
      </c>
      <c r="K35">
        <v>170000</v>
      </c>
      <c r="L35">
        <v>0</v>
      </c>
      <c r="M35">
        <v>2</v>
      </c>
      <c r="N35">
        <v>44790</v>
      </c>
      <c r="O35">
        <v>0</v>
      </c>
      <c r="P35">
        <v>0</v>
      </c>
      <c r="Q35" t="s">
        <v>153</v>
      </c>
      <c r="R35">
        <f t="shared" si="0"/>
        <v>170000</v>
      </c>
      <c r="S35" s="364">
        <f t="shared" si="1"/>
        <v>0</v>
      </c>
    </row>
    <row r="36" spans="2:19">
      <c r="B36" t="s">
        <v>143</v>
      </c>
      <c r="C36">
        <v>126830</v>
      </c>
      <c r="D36">
        <v>56.518999999999998</v>
      </c>
      <c r="E36" t="s">
        <v>154</v>
      </c>
      <c r="F36">
        <v>0</v>
      </c>
      <c r="G36">
        <v>0</v>
      </c>
      <c r="H36">
        <v>1360</v>
      </c>
      <c r="I36">
        <v>0</v>
      </c>
      <c r="J36">
        <v>0</v>
      </c>
      <c r="K36">
        <v>172500</v>
      </c>
      <c r="L36">
        <v>0</v>
      </c>
      <c r="M36">
        <v>0</v>
      </c>
      <c r="N36">
        <v>47080</v>
      </c>
      <c r="O36">
        <v>0</v>
      </c>
      <c r="P36">
        <v>0</v>
      </c>
      <c r="Q36" t="s">
        <v>155</v>
      </c>
      <c r="R36">
        <f t="shared" si="0"/>
        <v>172500</v>
      </c>
      <c r="S36" s="364">
        <f t="shared" si="1"/>
        <v>0</v>
      </c>
    </row>
    <row r="37" spans="2:19">
      <c r="B37" t="s">
        <v>143</v>
      </c>
      <c r="C37">
        <v>126830</v>
      </c>
      <c r="D37">
        <v>56.322000000000003</v>
      </c>
      <c r="E37" t="s">
        <v>156</v>
      </c>
      <c r="F37">
        <v>0</v>
      </c>
      <c r="G37">
        <v>0</v>
      </c>
      <c r="H37">
        <v>1180</v>
      </c>
      <c r="I37">
        <v>2</v>
      </c>
      <c r="J37">
        <v>0</v>
      </c>
      <c r="K37">
        <v>175000</v>
      </c>
      <c r="L37">
        <v>0</v>
      </c>
      <c r="M37">
        <v>0</v>
      </c>
      <c r="N37">
        <v>49400</v>
      </c>
      <c r="O37">
        <v>0</v>
      </c>
      <c r="P37">
        <v>0</v>
      </c>
      <c r="Q37" t="s">
        <v>157</v>
      </c>
      <c r="R37">
        <f t="shared" si="0"/>
        <v>175000</v>
      </c>
      <c r="S37" s="364">
        <f t="shared" si="1"/>
        <v>0</v>
      </c>
    </row>
    <row r="38" spans="2:19">
      <c r="B38" t="s">
        <v>143</v>
      </c>
      <c r="C38">
        <v>126830</v>
      </c>
      <c r="D38">
        <v>56.16</v>
      </c>
      <c r="E38" t="s">
        <v>158</v>
      </c>
      <c r="F38">
        <v>0</v>
      </c>
      <c r="G38">
        <v>100000</v>
      </c>
      <c r="H38">
        <v>1020</v>
      </c>
      <c r="I38">
        <v>16</v>
      </c>
      <c r="J38">
        <v>0</v>
      </c>
      <c r="K38">
        <v>177500</v>
      </c>
      <c r="L38">
        <v>0</v>
      </c>
      <c r="M38">
        <v>0</v>
      </c>
      <c r="N38">
        <v>51740</v>
      </c>
      <c r="O38">
        <v>0</v>
      </c>
      <c r="P38">
        <v>0</v>
      </c>
      <c r="Q38" t="s">
        <v>159</v>
      </c>
      <c r="R38">
        <f t="shared" si="0"/>
        <v>177500</v>
      </c>
      <c r="S38" s="364">
        <f t="shared" si="1"/>
        <v>0</v>
      </c>
    </row>
    <row r="39" spans="2:19">
      <c r="B39" t="s">
        <v>143</v>
      </c>
      <c r="C39">
        <v>126830</v>
      </c>
      <c r="D39">
        <v>56.029000000000003</v>
      </c>
      <c r="E39" t="s">
        <v>160</v>
      </c>
      <c r="F39">
        <v>0</v>
      </c>
      <c r="G39">
        <v>100000</v>
      </c>
      <c r="H39">
        <v>880</v>
      </c>
      <c r="I39">
        <v>4</v>
      </c>
      <c r="J39">
        <v>0</v>
      </c>
      <c r="K39">
        <v>180000</v>
      </c>
      <c r="L39">
        <v>0</v>
      </c>
      <c r="M39">
        <v>0</v>
      </c>
      <c r="N39">
        <v>54100</v>
      </c>
      <c r="O39">
        <v>0</v>
      </c>
      <c r="P39">
        <v>0</v>
      </c>
      <c r="Q39" t="s">
        <v>161</v>
      </c>
      <c r="R39">
        <f t="shared" si="0"/>
        <v>180000</v>
      </c>
      <c r="S39" s="364">
        <f t="shared" si="1"/>
        <v>0</v>
      </c>
    </row>
    <row r="40" spans="2:19">
      <c r="B40" t="s">
        <v>143</v>
      </c>
      <c r="C40">
        <v>126830</v>
      </c>
      <c r="D40">
        <v>55.93</v>
      </c>
      <c r="E40" t="s">
        <v>162</v>
      </c>
      <c r="F40">
        <v>0</v>
      </c>
      <c r="G40">
        <v>0</v>
      </c>
      <c r="H40">
        <v>760</v>
      </c>
      <c r="I40">
        <v>2</v>
      </c>
      <c r="J40">
        <v>0</v>
      </c>
      <c r="K40">
        <v>182500</v>
      </c>
      <c r="L40">
        <v>0</v>
      </c>
      <c r="M40">
        <v>0</v>
      </c>
      <c r="N40">
        <v>56480</v>
      </c>
      <c r="O40">
        <v>0</v>
      </c>
      <c r="P40">
        <v>0</v>
      </c>
      <c r="Q40" t="s">
        <v>163</v>
      </c>
      <c r="R40">
        <f t="shared" si="0"/>
        <v>182500</v>
      </c>
      <c r="S40" s="364">
        <f t="shared" si="1"/>
        <v>0</v>
      </c>
    </row>
    <row r="41" spans="2:19">
      <c r="B41" t="s">
        <v>143</v>
      </c>
      <c r="C41">
        <v>126830</v>
      </c>
      <c r="D41">
        <v>55.859000000000002</v>
      </c>
      <c r="E41" t="s">
        <v>164</v>
      </c>
      <c r="F41">
        <v>0</v>
      </c>
      <c r="G41">
        <v>0</v>
      </c>
      <c r="H41">
        <v>660</v>
      </c>
      <c r="I41">
        <v>0</v>
      </c>
      <c r="J41">
        <v>0</v>
      </c>
      <c r="K41">
        <v>185000</v>
      </c>
      <c r="L41">
        <v>0</v>
      </c>
      <c r="M41">
        <v>0</v>
      </c>
      <c r="N41">
        <v>58880</v>
      </c>
      <c r="O41">
        <v>0</v>
      </c>
      <c r="P41">
        <v>0</v>
      </c>
      <c r="Q41" t="s">
        <v>165</v>
      </c>
      <c r="R41">
        <f t="shared" si="0"/>
        <v>185000</v>
      </c>
      <c r="S41" s="364">
        <f t="shared" si="1"/>
        <v>0</v>
      </c>
    </row>
    <row r="42" spans="2:19">
      <c r="B42" t="s">
        <v>143</v>
      </c>
      <c r="C42">
        <v>126830</v>
      </c>
      <c r="D42">
        <v>55.814999999999998</v>
      </c>
      <c r="E42" t="s">
        <v>166</v>
      </c>
      <c r="F42">
        <v>0</v>
      </c>
      <c r="G42">
        <v>0</v>
      </c>
      <c r="H42">
        <v>570</v>
      </c>
      <c r="I42">
        <v>0</v>
      </c>
      <c r="J42">
        <v>0</v>
      </c>
      <c r="K42">
        <v>187500</v>
      </c>
      <c r="L42">
        <v>0</v>
      </c>
      <c r="M42">
        <v>0</v>
      </c>
      <c r="N42">
        <v>61290</v>
      </c>
      <c r="O42">
        <v>0</v>
      </c>
      <c r="P42">
        <v>0</v>
      </c>
      <c r="Q42" t="s">
        <v>167</v>
      </c>
      <c r="R42">
        <f t="shared" si="0"/>
        <v>187500</v>
      </c>
      <c r="S42" s="36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S42"/>
  <sheetViews>
    <sheetView topLeftCell="C1" workbookViewId="0">
      <selection activeCell="U17" sqref="U17"/>
    </sheetView>
  </sheetViews>
  <sheetFormatPr defaultRowHeight="15"/>
  <sheetData>
    <row r="1" spans="2:19">
      <c r="B1" t="s">
        <v>0</v>
      </c>
      <c r="C1" t="s">
        <v>1</v>
      </c>
      <c r="D1" t="s">
        <v>31</v>
      </c>
      <c r="E1" t="s">
        <v>32</v>
      </c>
      <c r="F1" t="s">
        <v>2</v>
      </c>
      <c r="G1" t="s">
        <v>3</v>
      </c>
      <c r="H1" t="s">
        <v>4</v>
      </c>
      <c r="I1" t="s">
        <v>33</v>
      </c>
      <c r="J1" t="s">
        <v>34</v>
      </c>
      <c r="K1" t="s">
        <v>5</v>
      </c>
      <c r="L1" t="s">
        <v>35</v>
      </c>
      <c r="M1" t="s">
        <v>36</v>
      </c>
      <c r="N1" t="s">
        <v>6</v>
      </c>
      <c r="O1" t="s">
        <v>7</v>
      </c>
      <c r="P1" t="s">
        <v>8</v>
      </c>
      <c r="Q1" t="s">
        <v>37</v>
      </c>
      <c r="S1" s="364" t="s">
        <v>174</v>
      </c>
    </row>
    <row r="2" spans="2:19">
      <c r="B2" t="s">
        <v>242</v>
      </c>
      <c r="C2">
        <v>115090</v>
      </c>
      <c r="D2">
        <v>155.346</v>
      </c>
      <c r="E2" t="s">
        <v>243</v>
      </c>
      <c r="F2">
        <v>1000</v>
      </c>
      <c r="G2">
        <v>0</v>
      </c>
      <c r="H2">
        <v>27610</v>
      </c>
      <c r="I2">
        <v>0</v>
      </c>
      <c r="J2">
        <v>0</v>
      </c>
      <c r="K2">
        <v>87500</v>
      </c>
      <c r="L2">
        <v>2</v>
      </c>
      <c r="M2">
        <v>540</v>
      </c>
      <c r="N2">
        <v>20</v>
      </c>
      <c r="O2">
        <v>10</v>
      </c>
      <c r="P2">
        <v>20</v>
      </c>
      <c r="Q2" t="s">
        <v>244</v>
      </c>
      <c r="R2">
        <f>K2</f>
        <v>87500</v>
      </c>
      <c r="S2" s="364">
        <f>IF(N2&gt;=O2,0,(O2 - N2)/N2*100)</f>
        <v>0</v>
      </c>
    </row>
    <row r="3" spans="2:19">
      <c r="B3" t="s">
        <v>242</v>
      </c>
      <c r="C3">
        <v>115090</v>
      </c>
      <c r="D3">
        <v>142.68199999999999</v>
      </c>
      <c r="E3" t="s">
        <v>245</v>
      </c>
      <c r="F3">
        <v>4790</v>
      </c>
      <c r="G3">
        <v>200000</v>
      </c>
      <c r="H3">
        <v>25110</v>
      </c>
      <c r="I3">
        <v>18</v>
      </c>
      <c r="J3">
        <v>0</v>
      </c>
      <c r="K3">
        <v>90000</v>
      </c>
      <c r="L3">
        <v>3</v>
      </c>
      <c r="M3">
        <v>1280</v>
      </c>
      <c r="N3">
        <v>20</v>
      </c>
      <c r="O3">
        <v>10</v>
      </c>
      <c r="P3">
        <v>20</v>
      </c>
      <c r="Q3" t="s">
        <v>246</v>
      </c>
      <c r="R3">
        <f t="shared" ref="R3:R42" si="0">K3</f>
        <v>90000</v>
      </c>
      <c r="S3" s="364">
        <f t="shared" ref="S3:S42" si="1">IF(N3&gt;=O3,0,(O3 - N3)/N3*100)</f>
        <v>0</v>
      </c>
    </row>
    <row r="4" spans="2:19">
      <c r="B4" t="s">
        <v>242</v>
      </c>
      <c r="C4">
        <v>115090</v>
      </c>
      <c r="D4">
        <v>129.91499999999999</v>
      </c>
      <c r="E4" t="s">
        <v>247</v>
      </c>
      <c r="F4">
        <v>1000</v>
      </c>
      <c r="G4">
        <v>0</v>
      </c>
      <c r="H4">
        <v>22620</v>
      </c>
      <c r="I4">
        <v>0</v>
      </c>
      <c r="J4">
        <v>0</v>
      </c>
      <c r="K4">
        <v>92500</v>
      </c>
      <c r="L4">
        <v>1</v>
      </c>
      <c r="M4">
        <v>90</v>
      </c>
      <c r="N4">
        <v>30</v>
      </c>
      <c r="O4">
        <v>10</v>
      </c>
      <c r="P4">
        <v>30</v>
      </c>
      <c r="Q4" t="s">
        <v>248</v>
      </c>
      <c r="R4">
        <f t="shared" si="0"/>
        <v>92500</v>
      </c>
      <c r="S4" s="364">
        <f t="shared" si="1"/>
        <v>0</v>
      </c>
    </row>
    <row r="5" spans="2:19">
      <c r="B5" t="s">
        <v>242</v>
      </c>
      <c r="C5">
        <v>115090</v>
      </c>
      <c r="D5">
        <v>117.44199999999999</v>
      </c>
      <c r="E5" t="s">
        <v>249</v>
      </c>
      <c r="F5">
        <v>1020</v>
      </c>
      <c r="G5">
        <v>121700</v>
      </c>
      <c r="H5">
        <v>20120</v>
      </c>
      <c r="I5">
        <v>0</v>
      </c>
      <c r="J5">
        <v>0</v>
      </c>
      <c r="K5">
        <v>95000</v>
      </c>
      <c r="L5">
        <v>1</v>
      </c>
      <c r="M5">
        <v>1128</v>
      </c>
      <c r="N5">
        <v>30</v>
      </c>
      <c r="O5">
        <v>0</v>
      </c>
      <c r="P5">
        <v>30</v>
      </c>
      <c r="Q5" t="s">
        <v>250</v>
      </c>
      <c r="R5">
        <f t="shared" si="0"/>
        <v>95000</v>
      </c>
      <c r="S5" s="364">
        <f t="shared" si="1"/>
        <v>0</v>
      </c>
    </row>
    <row r="6" spans="2:19">
      <c r="B6" t="s">
        <v>242</v>
      </c>
      <c r="C6">
        <v>115090</v>
      </c>
      <c r="D6">
        <v>105.625</v>
      </c>
      <c r="E6" t="s">
        <v>251</v>
      </c>
      <c r="F6">
        <v>1010</v>
      </c>
      <c r="G6">
        <v>98970</v>
      </c>
      <c r="H6">
        <v>17620</v>
      </c>
      <c r="I6">
        <v>4</v>
      </c>
      <c r="J6">
        <v>0</v>
      </c>
      <c r="K6">
        <v>97500</v>
      </c>
      <c r="L6">
        <v>0</v>
      </c>
      <c r="M6">
        <v>460</v>
      </c>
      <c r="N6">
        <v>30</v>
      </c>
      <c r="O6">
        <v>10</v>
      </c>
      <c r="P6">
        <v>70</v>
      </c>
      <c r="Q6" t="s">
        <v>252</v>
      </c>
      <c r="R6">
        <f t="shared" si="0"/>
        <v>97500</v>
      </c>
      <c r="S6" s="364">
        <f t="shared" si="1"/>
        <v>0</v>
      </c>
    </row>
    <row r="7" spans="2:19">
      <c r="B7" t="s">
        <v>242</v>
      </c>
      <c r="C7">
        <v>115090</v>
      </c>
      <c r="D7">
        <v>94.763000000000005</v>
      </c>
      <c r="E7" t="s">
        <v>253</v>
      </c>
      <c r="F7">
        <v>2890</v>
      </c>
      <c r="G7">
        <v>81290</v>
      </c>
      <c r="H7">
        <v>15130</v>
      </c>
      <c r="I7">
        <v>34</v>
      </c>
      <c r="J7">
        <v>0</v>
      </c>
      <c r="K7">
        <v>100000</v>
      </c>
      <c r="L7">
        <v>7</v>
      </c>
      <c r="M7">
        <v>9152</v>
      </c>
      <c r="N7">
        <v>40</v>
      </c>
      <c r="O7">
        <v>40</v>
      </c>
      <c r="P7">
        <v>50</v>
      </c>
      <c r="Q7" t="s">
        <v>254</v>
      </c>
      <c r="R7">
        <f t="shared" si="0"/>
        <v>100000</v>
      </c>
      <c r="S7" s="364">
        <f t="shared" si="1"/>
        <v>0</v>
      </c>
    </row>
    <row r="8" spans="2:19">
      <c r="B8" t="s">
        <v>242</v>
      </c>
      <c r="C8">
        <v>115090</v>
      </c>
      <c r="D8">
        <v>85.046000000000006</v>
      </c>
      <c r="E8" t="s">
        <v>255</v>
      </c>
      <c r="F8">
        <v>1020</v>
      </c>
      <c r="G8">
        <v>73900</v>
      </c>
      <c r="H8">
        <v>12650</v>
      </c>
      <c r="I8">
        <v>8</v>
      </c>
      <c r="J8">
        <v>0</v>
      </c>
      <c r="K8">
        <v>102500</v>
      </c>
      <c r="L8">
        <v>2</v>
      </c>
      <c r="M8">
        <v>924</v>
      </c>
      <c r="N8">
        <v>60</v>
      </c>
      <c r="O8">
        <v>60</v>
      </c>
      <c r="P8">
        <v>170</v>
      </c>
      <c r="Q8" t="s">
        <v>256</v>
      </c>
      <c r="R8">
        <f t="shared" si="0"/>
        <v>102500</v>
      </c>
      <c r="S8" s="364">
        <f t="shared" si="1"/>
        <v>0</v>
      </c>
    </row>
    <row r="9" spans="2:19">
      <c r="B9" t="s">
        <v>242</v>
      </c>
      <c r="C9">
        <v>115090</v>
      </c>
      <c r="D9">
        <v>76.52</v>
      </c>
      <c r="E9" t="s">
        <v>257</v>
      </c>
      <c r="F9">
        <v>1860</v>
      </c>
      <c r="G9">
        <v>69750</v>
      </c>
      <c r="H9">
        <v>10200</v>
      </c>
      <c r="I9">
        <v>90</v>
      </c>
      <c r="J9">
        <v>1</v>
      </c>
      <c r="K9">
        <v>105000</v>
      </c>
      <c r="L9">
        <v>13</v>
      </c>
      <c r="M9">
        <v>4634</v>
      </c>
      <c r="N9">
        <v>110</v>
      </c>
      <c r="O9">
        <v>90</v>
      </c>
      <c r="P9">
        <v>120</v>
      </c>
      <c r="Q9" t="s">
        <v>258</v>
      </c>
      <c r="R9">
        <f t="shared" si="0"/>
        <v>105000</v>
      </c>
      <c r="S9" s="364">
        <f t="shared" si="1"/>
        <v>0</v>
      </c>
    </row>
    <row r="10" spans="2:19">
      <c r="B10" t="s">
        <v>242</v>
      </c>
      <c r="C10">
        <v>115090</v>
      </c>
      <c r="D10">
        <v>69.061000000000007</v>
      </c>
      <c r="E10" t="s">
        <v>259</v>
      </c>
      <c r="F10">
        <v>3000</v>
      </c>
      <c r="G10">
        <v>59150</v>
      </c>
      <c r="H10">
        <v>7780</v>
      </c>
      <c r="I10">
        <v>368</v>
      </c>
      <c r="J10">
        <v>1</v>
      </c>
      <c r="K10">
        <v>107500</v>
      </c>
      <c r="L10">
        <v>22</v>
      </c>
      <c r="M10">
        <v>2162</v>
      </c>
      <c r="N10">
        <v>190</v>
      </c>
      <c r="O10">
        <v>190</v>
      </c>
      <c r="P10">
        <v>900</v>
      </c>
      <c r="Q10" t="s">
        <v>260</v>
      </c>
      <c r="R10">
        <f t="shared" si="0"/>
        <v>107500</v>
      </c>
      <c r="S10" s="364">
        <f t="shared" si="1"/>
        <v>0</v>
      </c>
    </row>
    <row r="11" spans="2:19">
      <c r="B11" t="s">
        <v>242</v>
      </c>
      <c r="C11">
        <v>115090</v>
      </c>
      <c r="D11">
        <v>62.465000000000003</v>
      </c>
      <c r="E11" t="s">
        <v>261</v>
      </c>
      <c r="F11">
        <v>2000</v>
      </c>
      <c r="G11">
        <v>49000</v>
      </c>
      <c r="H11">
        <v>5480</v>
      </c>
      <c r="I11">
        <v>1714</v>
      </c>
      <c r="J11">
        <v>4</v>
      </c>
      <c r="K11">
        <v>110000</v>
      </c>
      <c r="L11">
        <v>70</v>
      </c>
      <c r="M11">
        <v>3340</v>
      </c>
      <c r="N11">
        <v>390</v>
      </c>
      <c r="O11">
        <v>350</v>
      </c>
      <c r="P11">
        <v>500</v>
      </c>
      <c r="Q11" t="s">
        <v>262</v>
      </c>
      <c r="R11">
        <f t="shared" si="0"/>
        <v>110000</v>
      </c>
      <c r="S11" s="364">
        <f t="shared" si="1"/>
        <v>0</v>
      </c>
    </row>
    <row r="12" spans="2:19">
      <c r="B12" t="s">
        <v>242</v>
      </c>
      <c r="C12">
        <v>115090</v>
      </c>
      <c r="D12">
        <v>56.872</v>
      </c>
      <c r="E12" t="s">
        <v>263</v>
      </c>
      <c r="F12">
        <v>3150</v>
      </c>
      <c r="G12">
        <v>3530</v>
      </c>
      <c r="H12">
        <v>3390</v>
      </c>
      <c r="I12">
        <v>1392</v>
      </c>
      <c r="J12">
        <v>13</v>
      </c>
      <c r="K12">
        <v>112500</v>
      </c>
      <c r="L12">
        <v>46</v>
      </c>
      <c r="M12">
        <v>1262</v>
      </c>
      <c r="N12">
        <v>800</v>
      </c>
      <c r="O12">
        <v>850</v>
      </c>
      <c r="P12">
        <v>1100</v>
      </c>
      <c r="Q12" t="s">
        <v>264</v>
      </c>
      <c r="R12">
        <f t="shared" si="0"/>
        <v>112500</v>
      </c>
      <c r="S12" s="364">
        <f t="shared" si="1"/>
        <v>6.25</v>
      </c>
    </row>
    <row r="13" spans="2:19">
      <c r="B13" t="s">
        <v>242</v>
      </c>
      <c r="C13">
        <v>115090</v>
      </c>
      <c r="D13">
        <v>53.133000000000003</v>
      </c>
      <c r="E13" t="s">
        <v>265</v>
      </c>
      <c r="F13">
        <v>1630</v>
      </c>
      <c r="G13">
        <v>1830</v>
      </c>
      <c r="H13">
        <v>1760</v>
      </c>
      <c r="I13">
        <v>3324</v>
      </c>
      <c r="J13">
        <v>28</v>
      </c>
      <c r="K13">
        <v>115000</v>
      </c>
      <c r="L13">
        <v>33</v>
      </c>
      <c r="M13">
        <v>1354</v>
      </c>
      <c r="N13">
        <v>1670</v>
      </c>
      <c r="O13">
        <v>1520</v>
      </c>
      <c r="P13">
        <v>2390</v>
      </c>
      <c r="Q13" t="s">
        <v>266</v>
      </c>
      <c r="R13">
        <f t="shared" si="0"/>
        <v>115000</v>
      </c>
      <c r="S13" s="364">
        <f t="shared" si="1"/>
        <v>0</v>
      </c>
    </row>
    <row r="14" spans="2:19">
      <c r="B14" t="s">
        <v>242</v>
      </c>
      <c r="C14">
        <v>115090</v>
      </c>
      <c r="D14">
        <v>52.006</v>
      </c>
      <c r="E14" t="s">
        <v>267</v>
      </c>
      <c r="F14">
        <v>600</v>
      </c>
      <c r="G14">
        <v>900</v>
      </c>
      <c r="H14">
        <v>750</v>
      </c>
      <c r="I14">
        <v>1822</v>
      </c>
      <c r="J14">
        <v>15</v>
      </c>
      <c r="K14">
        <v>117500</v>
      </c>
      <c r="L14">
        <v>6</v>
      </c>
      <c r="M14">
        <v>266</v>
      </c>
      <c r="N14">
        <v>3160</v>
      </c>
      <c r="O14">
        <v>2270</v>
      </c>
      <c r="P14">
        <v>34990</v>
      </c>
      <c r="Q14" t="s">
        <v>268</v>
      </c>
      <c r="R14">
        <f t="shared" si="0"/>
        <v>117500</v>
      </c>
      <c r="S14" s="364">
        <f t="shared" si="1"/>
        <v>0</v>
      </c>
    </row>
    <row r="15" spans="2:19">
      <c r="B15" t="s">
        <v>242</v>
      </c>
      <c r="C15">
        <v>115090</v>
      </c>
      <c r="D15">
        <v>53.420999999999999</v>
      </c>
      <c r="E15" t="s">
        <v>269</v>
      </c>
      <c r="F15">
        <v>270</v>
      </c>
      <c r="G15">
        <v>390</v>
      </c>
      <c r="H15">
        <v>290</v>
      </c>
      <c r="I15">
        <v>3924</v>
      </c>
      <c r="J15">
        <v>20</v>
      </c>
      <c r="K15">
        <v>120000</v>
      </c>
      <c r="L15">
        <v>0</v>
      </c>
      <c r="M15">
        <v>1416</v>
      </c>
      <c r="N15">
        <v>5200</v>
      </c>
      <c r="O15">
        <v>1270</v>
      </c>
      <c r="P15">
        <v>9000</v>
      </c>
      <c r="Q15" t="s">
        <v>270</v>
      </c>
      <c r="R15">
        <f t="shared" si="0"/>
        <v>120000</v>
      </c>
      <c r="S15" s="364">
        <f t="shared" si="1"/>
        <v>0</v>
      </c>
    </row>
    <row r="16" spans="2:19">
      <c r="B16" t="s">
        <v>242</v>
      </c>
      <c r="C16">
        <v>115090</v>
      </c>
      <c r="D16">
        <v>56.890999999999998</v>
      </c>
      <c r="E16" t="s">
        <v>271</v>
      </c>
      <c r="F16">
        <v>90</v>
      </c>
      <c r="G16">
        <v>100</v>
      </c>
      <c r="H16">
        <v>120</v>
      </c>
      <c r="I16">
        <v>2014</v>
      </c>
      <c r="J16">
        <v>15</v>
      </c>
      <c r="K16">
        <v>122500</v>
      </c>
      <c r="L16">
        <v>0</v>
      </c>
      <c r="M16">
        <v>156</v>
      </c>
      <c r="N16">
        <v>7530</v>
      </c>
      <c r="O16">
        <v>1740</v>
      </c>
      <c r="P16">
        <v>66750</v>
      </c>
      <c r="Q16" t="s">
        <v>272</v>
      </c>
      <c r="R16">
        <f t="shared" si="0"/>
        <v>122500</v>
      </c>
      <c r="S16" s="364">
        <f t="shared" si="1"/>
        <v>0</v>
      </c>
    </row>
    <row r="17" spans="2:19">
      <c r="B17" t="s">
        <v>242</v>
      </c>
      <c r="C17">
        <v>115090</v>
      </c>
      <c r="D17">
        <v>61.92</v>
      </c>
      <c r="E17" t="s">
        <v>273</v>
      </c>
      <c r="F17">
        <v>40</v>
      </c>
      <c r="G17">
        <v>90</v>
      </c>
      <c r="H17">
        <v>60</v>
      </c>
      <c r="I17">
        <v>2478</v>
      </c>
      <c r="J17">
        <v>8</v>
      </c>
      <c r="K17">
        <v>125000</v>
      </c>
      <c r="L17">
        <v>0</v>
      </c>
      <c r="M17">
        <v>1224</v>
      </c>
      <c r="N17">
        <v>9970</v>
      </c>
      <c r="O17">
        <v>2320</v>
      </c>
      <c r="P17">
        <v>84480</v>
      </c>
      <c r="Q17" t="s">
        <v>274</v>
      </c>
      <c r="R17">
        <f t="shared" si="0"/>
        <v>125000</v>
      </c>
      <c r="S17" s="364">
        <f t="shared" si="1"/>
        <v>0</v>
      </c>
    </row>
    <row r="18" spans="2:19">
      <c r="B18" t="s">
        <v>242</v>
      </c>
      <c r="C18">
        <v>115090</v>
      </c>
      <c r="D18">
        <v>68.096000000000004</v>
      </c>
      <c r="E18" t="s">
        <v>275</v>
      </c>
      <c r="F18">
        <v>30</v>
      </c>
      <c r="G18">
        <v>50</v>
      </c>
      <c r="H18">
        <v>30</v>
      </c>
      <c r="I18">
        <v>1086</v>
      </c>
      <c r="J18">
        <v>4</v>
      </c>
      <c r="K18">
        <v>127500</v>
      </c>
      <c r="L18">
        <v>0</v>
      </c>
      <c r="M18">
        <v>122</v>
      </c>
      <c r="N18">
        <v>12440</v>
      </c>
      <c r="O18">
        <v>2730</v>
      </c>
      <c r="P18">
        <v>91110</v>
      </c>
      <c r="Q18" t="s">
        <v>276</v>
      </c>
      <c r="R18">
        <f t="shared" si="0"/>
        <v>127500</v>
      </c>
      <c r="S18" s="364">
        <f t="shared" si="1"/>
        <v>0</v>
      </c>
    </row>
    <row r="19" spans="2:19">
      <c r="B19" t="s">
        <v>242</v>
      </c>
      <c r="C19">
        <v>115090</v>
      </c>
      <c r="D19">
        <v>75.081999999999994</v>
      </c>
      <c r="E19" t="s">
        <v>277</v>
      </c>
      <c r="F19">
        <v>20</v>
      </c>
      <c r="G19">
        <v>40</v>
      </c>
      <c r="H19">
        <v>20</v>
      </c>
      <c r="I19">
        <v>1702</v>
      </c>
      <c r="J19">
        <v>2</v>
      </c>
      <c r="K19">
        <v>130000</v>
      </c>
      <c r="L19">
        <v>0</v>
      </c>
      <c r="M19">
        <v>270</v>
      </c>
      <c r="N19">
        <v>14930</v>
      </c>
      <c r="O19">
        <v>3260</v>
      </c>
      <c r="P19">
        <v>119580</v>
      </c>
      <c r="Q19" t="s">
        <v>278</v>
      </c>
      <c r="R19">
        <f t="shared" si="0"/>
        <v>130000</v>
      </c>
      <c r="S19" s="364">
        <f t="shared" si="1"/>
        <v>0</v>
      </c>
    </row>
    <row r="20" spans="2:19">
      <c r="B20" t="s">
        <v>242</v>
      </c>
      <c r="C20">
        <v>115090</v>
      </c>
      <c r="D20">
        <v>82.593999999999994</v>
      </c>
      <c r="E20" t="s">
        <v>279</v>
      </c>
      <c r="F20">
        <v>10</v>
      </c>
      <c r="G20">
        <v>40</v>
      </c>
      <c r="H20">
        <v>20</v>
      </c>
      <c r="I20">
        <v>478</v>
      </c>
      <c r="J20">
        <v>0</v>
      </c>
      <c r="K20">
        <v>132500</v>
      </c>
      <c r="L20">
        <v>0</v>
      </c>
      <c r="M20">
        <v>64</v>
      </c>
      <c r="N20">
        <v>17430</v>
      </c>
      <c r="O20">
        <v>3730</v>
      </c>
      <c r="P20">
        <v>122440</v>
      </c>
      <c r="Q20" t="s">
        <v>280</v>
      </c>
      <c r="R20">
        <f t="shared" si="0"/>
        <v>132500</v>
      </c>
      <c r="S20" s="364">
        <f t="shared" si="1"/>
        <v>0</v>
      </c>
    </row>
    <row r="21" spans="2:19">
      <c r="B21" t="s">
        <v>242</v>
      </c>
      <c r="C21">
        <v>115090</v>
      </c>
      <c r="D21">
        <v>90.396000000000001</v>
      </c>
      <c r="E21" t="s">
        <v>281</v>
      </c>
      <c r="F21">
        <v>20</v>
      </c>
      <c r="G21">
        <v>40</v>
      </c>
      <c r="H21">
        <v>20</v>
      </c>
      <c r="I21">
        <v>662</v>
      </c>
      <c r="J21">
        <v>0</v>
      </c>
      <c r="K21">
        <v>135000</v>
      </c>
      <c r="L21">
        <v>0</v>
      </c>
      <c r="M21">
        <v>60</v>
      </c>
      <c r="N21">
        <v>19930</v>
      </c>
      <c r="O21">
        <v>11000</v>
      </c>
      <c r="P21">
        <v>30500</v>
      </c>
      <c r="Q21" t="s">
        <v>282</v>
      </c>
      <c r="R21">
        <f t="shared" si="0"/>
        <v>135000</v>
      </c>
      <c r="S21" s="364">
        <f t="shared" si="1"/>
        <v>0</v>
      </c>
    </row>
    <row r="22" spans="2:19">
      <c r="B22" t="s">
        <v>242</v>
      </c>
      <c r="C22">
        <v>115090</v>
      </c>
      <c r="D22">
        <v>98.289000000000001</v>
      </c>
      <c r="E22" t="s">
        <v>283</v>
      </c>
      <c r="F22">
        <v>10</v>
      </c>
      <c r="G22">
        <v>40</v>
      </c>
      <c r="H22">
        <v>10</v>
      </c>
      <c r="I22">
        <v>280</v>
      </c>
      <c r="J22">
        <v>0</v>
      </c>
      <c r="K22">
        <v>137500</v>
      </c>
      <c r="L22">
        <v>0</v>
      </c>
      <c r="M22">
        <v>14</v>
      </c>
      <c r="N22">
        <v>22420</v>
      </c>
      <c r="O22">
        <v>4720</v>
      </c>
      <c r="P22">
        <v>117000</v>
      </c>
      <c r="Q22" t="s">
        <v>284</v>
      </c>
      <c r="R22">
        <f t="shared" si="0"/>
        <v>137500</v>
      </c>
      <c r="S22" s="364">
        <f t="shared" si="1"/>
        <v>0</v>
      </c>
    </row>
    <row r="23" spans="2:19">
      <c r="B23" t="s">
        <v>242</v>
      </c>
      <c r="C23">
        <v>115090</v>
      </c>
      <c r="D23">
        <v>106.11199999999999</v>
      </c>
      <c r="E23" t="s">
        <v>285</v>
      </c>
      <c r="F23">
        <v>0</v>
      </c>
      <c r="G23">
        <v>10</v>
      </c>
      <c r="H23">
        <v>10</v>
      </c>
      <c r="I23">
        <v>952</v>
      </c>
      <c r="J23">
        <v>1</v>
      </c>
      <c r="K23">
        <v>140000</v>
      </c>
      <c r="L23">
        <v>0</v>
      </c>
      <c r="M23">
        <v>14</v>
      </c>
      <c r="N23">
        <v>24920</v>
      </c>
      <c r="O23">
        <v>5220</v>
      </c>
      <c r="P23">
        <v>0</v>
      </c>
      <c r="Q23" t="s">
        <v>286</v>
      </c>
      <c r="R23">
        <f t="shared" si="0"/>
        <v>140000</v>
      </c>
      <c r="S23" s="364">
        <f t="shared" si="1"/>
        <v>0</v>
      </c>
    </row>
    <row r="24" spans="2:19">
      <c r="B24" t="s">
        <v>242</v>
      </c>
      <c r="C24">
        <v>115090</v>
      </c>
      <c r="D24">
        <v>113.73099999999999</v>
      </c>
      <c r="E24" t="s">
        <v>287</v>
      </c>
      <c r="F24">
        <v>10</v>
      </c>
      <c r="G24">
        <v>30</v>
      </c>
      <c r="H24">
        <v>10</v>
      </c>
      <c r="I24">
        <v>160</v>
      </c>
      <c r="J24">
        <v>0</v>
      </c>
      <c r="K24">
        <v>142500</v>
      </c>
      <c r="L24">
        <v>0</v>
      </c>
      <c r="M24">
        <v>2</v>
      </c>
      <c r="N24">
        <v>27420</v>
      </c>
      <c r="O24">
        <v>1020</v>
      </c>
      <c r="P24">
        <v>0</v>
      </c>
      <c r="Q24" t="s">
        <v>288</v>
      </c>
      <c r="R24">
        <f t="shared" si="0"/>
        <v>142500</v>
      </c>
      <c r="S24" s="364">
        <f t="shared" si="1"/>
        <v>0</v>
      </c>
    </row>
    <row r="25" spans="2:19">
      <c r="B25" t="s">
        <v>242</v>
      </c>
      <c r="C25">
        <v>115090</v>
      </c>
      <c r="D25">
        <v>121.045</v>
      </c>
      <c r="E25" t="s">
        <v>289</v>
      </c>
      <c r="F25">
        <v>10</v>
      </c>
      <c r="G25">
        <v>20</v>
      </c>
      <c r="H25">
        <v>10</v>
      </c>
      <c r="I25">
        <v>296</v>
      </c>
      <c r="J25">
        <v>1</v>
      </c>
      <c r="K25">
        <v>145000</v>
      </c>
      <c r="L25">
        <v>0</v>
      </c>
      <c r="M25">
        <v>6</v>
      </c>
      <c r="N25">
        <v>29920</v>
      </c>
      <c r="O25">
        <v>1020</v>
      </c>
      <c r="P25">
        <v>0</v>
      </c>
      <c r="Q25" t="s">
        <v>290</v>
      </c>
      <c r="R25">
        <f t="shared" si="0"/>
        <v>145000</v>
      </c>
      <c r="S25" s="364">
        <f t="shared" si="1"/>
        <v>0</v>
      </c>
    </row>
    <row r="26" spans="2:19">
      <c r="B26" t="s">
        <v>242</v>
      </c>
      <c r="C26">
        <v>115090</v>
      </c>
      <c r="D26">
        <v>127.979</v>
      </c>
      <c r="E26" t="s">
        <v>291</v>
      </c>
      <c r="F26">
        <v>0</v>
      </c>
      <c r="G26">
        <v>20</v>
      </c>
      <c r="H26">
        <v>10</v>
      </c>
      <c r="I26">
        <v>76</v>
      </c>
      <c r="J26">
        <v>0</v>
      </c>
      <c r="K26">
        <v>147500</v>
      </c>
      <c r="L26">
        <v>0</v>
      </c>
      <c r="M26">
        <v>0</v>
      </c>
      <c r="N26">
        <v>32420</v>
      </c>
      <c r="O26">
        <v>1000</v>
      </c>
      <c r="P26">
        <v>0</v>
      </c>
      <c r="Q26" t="s">
        <v>292</v>
      </c>
      <c r="R26">
        <f t="shared" si="0"/>
        <v>147500</v>
      </c>
      <c r="S26" s="364">
        <f t="shared" si="1"/>
        <v>0</v>
      </c>
    </row>
    <row r="27" spans="2:19">
      <c r="B27" t="s">
        <v>242</v>
      </c>
      <c r="C27">
        <v>115090</v>
      </c>
      <c r="D27">
        <v>134.477</v>
      </c>
      <c r="E27" t="s">
        <v>293</v>
      </c>
      <c r="F27">
        <v>10</v>
      </c>
      <c r="G27">
        <v>20</v>
      </c>
      <c r="H27">
        <v>10</v>
      </c>
      <c r="I27">
        <v>1108</v>
      </c>
      <c r="J27">
        <v>1</v>
      </c>
      <c r="K27">
        <v>150000</v>
      </c>
      <c r="L27">
        <v>0</v>
      </c>
      <c r="M27">
        <v>0</v>
      </c>
      <c r="N27">
        <v>34920</v>
      </c>
      <c r="O27">
        <v>1000</v>
      </c>
      <c r="P27">
        <v>0</v>
      </c>
      <c r="Q27" t="s">
        <v>294</v>
      </c>
      <c r="R27">
        <f t="shared" si="0"/>
        <v>150000</v>
      </c>
      <c r="S27" s="364">
        <f t="shared" si="1"/>
        <v>0</v>
      </c>
    </row>
    <row r="28" spans="2:19">
      <c r="B28" t="s">
        <v>242</v>
      </c>
      <c r="C28">
        <v>115090</v>
      </c>
      <c r="D28">
        <v>140.50899999999999</v>
      </c>
      <c r="E28" t="s">
        <v>295</v>
      </c>
      <c r="F28">
        <v>0</v>
      </c>
      <c r="G28">
        <v>0</v>
      </c>
      <c r="H28">
        <v>10</v>
      </c>
      <c r="I28">
        <v>4</v>
      </c>
      <c r="J28">
        <v>0</v>
      </c>
      <c r="K28">
        <v>152500</v>
      </c>
      <c r="L28">
        <v>0</v>
      </c>
      <c r="M28">
        <v>4</v>
      </c>
      <c r="N28">
        <v>37420</v>
      </c>
      <c r="O28">
        <v>1000</v>
      </c>
      <c r="P28">
        <v>0</v>
      </c>
      <c r="Q28" t="s">
        <v>296</v>
      </c>
      <c r="R28">
        <f t="shared" si="0"/>
        <v>152500</v>
      </c>
      <c r="S28" s="364">
        <f t="shared" si="1"/>
        <v>0</v>
      </c>
    </row>
    <row r="29" spans="2:19">
      <c r="B29" t="s">
        <v>242</v>
      </c>
      <c r="C29">
        <v>115090</v>
      </c>
      <c r="D29">
        <v>146.05600000000001</v>
      </c>
      <c r="E29" t="s">
        <v>297</v>
      </c>
      <c r="F29">
        <v>0</v>
      </c>
      <c r="G29">
        <v>0</v>
      </c>
      <c r="H29">
        <v>10</v>
      </c>
      <c r="I29">
        <v>176</v>
      </c>
      <c r="J29">
        <v>0</v>
      </c>
      <c r="K29">
        <v>155000</v>
      </c>
      <c r="L29">
        <v>0</v>
      </c>
      <c r="M29">
        <v>0</v>
      </c>
      <c r="N29">
        <v>39920</v>
      </c>
      <c r="O29">
        <v>1000</v>
      </c>
      <c r="P29">
        <v>0</v>
      </c>
      <c r="Q29" t="s">
        <v>298</v>
      </c>
      <c r="R29">
        <f t="shared" si="0"/>
        <v>155000</v>
      </c>
      <c r="S29" s="364">
        <f t="shared" si="1"/>
        <v>0</v>
      </c>
    </row>
    <row r="30" spans="2:19">
      <c r="B30" t="s">
        <v>242</v>
      </c>
      <c r="C30">
        <v>115090</v>
      </c>
      <c r="D30">
        <v>151.11699999999999</v>
      </c>
      <c r="E30" t="s">
        <v>299</v>
      </c>
      <c r="F30">
        <v>0</v>
      </c>
      <c r="G30">
        <v>0</v>
      </c>
      <c r="H30">
        <v>10</v>
      </c>
      <c r="I30">
        <v>90</v>
      </c>
      <c r="J30">
        <v>0</v>
      </c>
      <c r="K30">
        <v>157500</v>
      </c>
      <c r="L30">
        <v>0</v>
      </c>
      <c r="M30">
        <v>0</v>
      </c>
      <c r="N30">
        <v>42420</v>
      </c>
      <c r="O30">
        <v>1000</v>
      </c>
      <c r="P30">
        <v>0</v>
      </c>
      <c r="Q30" t="s">
        <v>300</v>
      </c>
      <c r="R30">
        <f t="shared" si="0"/>
        <v>157500</v>
      </c>
      <c r="S30" s="364">
        <f t="shared" si="1"/>
        <v>0</v>
      </c>
    </row>
    <row r="31" spans="2:19">
      <c r="B31" t="s">
        <v>242</v>
      </c>
      <c r="C31">
        <v>115090</v>
      </c>
      <c r="D31">
        <v>155.69999999999999</v>
      </c>
      <c r="E31" t="s">
        <v>301</v>
      </c>
      <c r="F31">
        <v>0</v>
      </c>
      <c r="G31">
        <v>0</v>
      </c>
      <c r="H31">
        <v>10</v>
      </c>
      <c r="I31">
        <v>320</v>
      </c>
      <c r="J31">
        <v>0</v>
      </c>
      <c r="K31">
        <v>160000</v>
      </c>
      <c r="L31">
        <v>0</v>
      </c>
      <c r="M31">
        <v>0</v>
      </c>
      <c r="N31">
        <v>44920</v>
      </c>
      <c r="O31">
        <v>1000</v>
      </c>
      <c r="P31">
        <v>0</v>
      </c>
      <c r="Q31" t="s">
        <v>302</v>
      </c>
      <c r="R31">
        <f t="shared" si="0"/>
        <v>160000</v>
      </c>
      <c r="S31" s="364">
        <f t="shared" si="1"/>
        <v>0</v>
      </c>
    </row>
    <row r="32" spans="2:19">
      <c r="B32" t="s">
        <v>242</v>
      </c>
      <c r="C32">
        <v>115090</v>
      </c>
      <c r="D32">
        <v>159.821</v>
      </c>
      <c r="E32" t="s">
        <v>303</v>
      </c>
      <c r="F32">
        <v>0</v>
      </c>
      <c r="G32">
        <v>0</v>
      </c>
      <c r="H32">
        <v>10</v>
      </c>
      <c r="I32">
        <v>2</v>
      </c>
      <c r="J32">
        <v>0</v>
      </c>
      <c r="K32">
        <v>162500</v>
      </c>
      <c r="L32">
        <v>0</v>
      </c>
      <c r="M32">
        <v>0</v>
      </c>
      <c r="N32">
        <v>47410</v>
      </c>
      <c r="O32">
        <v>0</v>
      </c>
      <c r="P32">
        <v>0</v>
      </c>
      <c r="Q32" t="s">
        <v>304</v>
      </c>
      <c r="R32">
        <f t="shared" si="0"/>
        <v>162500</v>
      </c>
      <c r="S32" s="364">
        <f t="shared" si="1"/>
        <v>0</v>
      </c>
    </row>
    <row r="33" spans="2:19">
      <c r="B33" t="s">
        <v>242</v>
      </c>
      <c r="C33">
        <v>115090</v>
      </c>
      <c r="D33">
        <v>163.50399999999999</v>
      </c>
      <c r="E33" t="s">
        <v>305</v>
      </c>
      <c r="F33">
        <v>0</v>
      </c>
      <c r="G33">
        <v>0</v>
      </c>
      <c r="H33">
        <v>10</v>
      </c>
      <c r="I33">
        <v>0</v>
      </c>
      <c r="J33">
        <v>0</v>
      </c>
      <c r="K33">
        <v>165000</v>
      </c>
      <c r="L33">
        <v>0</v>
      </c>
      <c r="M33">
        <v>0</v>
      </c>
      <c r="N33">
        <v>49910</v>
      </c>
      <c r="O33">
        <v>0</v>
      </c>
      <c r="P33">
        <v>0</v>
      </c>
      <c r="Q33" t="s">
        <v>306</v>
      </c>
      <c r="R33">
        <f t="shared" si="0"/>
        <v>165000</v>
      </c>
      <c r="S33" s="364">
        <f t="shared" si="1"/>
        <v>0</v>
      </c>
    </row>
    <row r="34" spans="2:19">
      <c r="B34" t="s">
        <v>242</v>
      </c>
      <c r="C34">
        <v>115090</v>
      </c>
      <c r="D34">
        <v>166.77600000000001</v>
      </c>
      <c r="E34" t="s">
        <v>307</v>
      </c>
      <c r="F34">
        <v>0</v>
      </c>
      <c r="G34">
        <v>0</v>
      </c>
      <c r="H34">
        <v>10</v>
      </c>
      <c r="I34">
        <v>0</v>
      </c>
      <c r="J34">
        <v>0</v>
      </c>
      <c r="K34">
        <v>167500</v>
      </c>
      <c r="L34">
        <v>0</v>
      </c>
      <c r="M34">
        <v>0</v>
      </c>
      <c r="N34">
        <v>52410</v>
      </c>
      <c r="O34">
        <v>0</v>
      </c>
      <c r="P34">
        <v>0</v>
      </c>
      <c r="Q34" t="s">
        <v>308</v>
      </c>
      <c r="R34">
        <f t="shared" si="0"/>
        <v>167500</v>
      </c>
      <c r="S34" s="364">
        <f t="shared" si="1"/>
        <v>0</v>
      </c>
    </row>
    <row r="35" spans="2:19">
      <c r="B35" t="s">
        <v>242</v>
      </c>
      <c r="C35">
        <v>115090</v>
      </c>
      <c r="D35">
        <v>169.667</v>
      </c>
      <c r="E35" t="s">
        <v>309</v>
      </c>
      <c r="F35">
        <v>0</v>
      </c>
      <c r="G35">
        <v>0</v>
      </c>
      <c r="H35">
        <v>10</v>
      </c>
      <c r="I35">
        <v>0</v>
      </c>
      <c r="J35">
        <v>0</v>
      </c>
      <c r="K35">
        <v>170000</v>
      </c>
      <c r="L35">
        <v>0</v>
      </c>
      <c r="M35">
        <v>0</v>
      </c>
      <c r="N35">
        <v>54910</v>
      </c>
      <c r="O35">
        <v>0</v>
      </c>
      <c r="P35">
        <v>0</v>
      </c>
      <c r="Q35" t="s">
        <v>310</v>
      </c>
      <c r="R35">
        <f t="shared" si="0"/>
        <v>170000</v>
      </c>
      <c r="S35" s="364">
        <f t="shared" si="1"/>
        <v>0</v>
      </c>
    </row>
    <row r="36" spans="2:19">
      <c r="B36" t="s">
        <v>242</v>
      </c>
      <c r="C36">
        <v>115090</v>
      </c>
      <c r="D36">
        <v>172.208</v>
      </c>
      <c r="E36" t="s">
        <v>311</v>
      </c>
      <c r="F36">
        <v>0</v>
      </c>
      <c r="G36">
        <v>0</v>
      </c>
      <c r="H36">
        <v>10</v>
      </c>
      <c r="I36">
        <v>2</v>
      </c>
      <c r="J36">
        <v>0</v>
      </c>
      <c r="K36">
        <v>172500</v>
      </c>
      <c r="L36">
        <v>0</v>
      </c>
      <c r="M36">
        <v>0</v>
      </c>
      <c r="N36">
        <v>57410</v>
      </c>
      <c r="O36">
        <v>0</v>
      </c>
      <c r="P36">
        <v>0</v>
      </c>
      <c r="Q36" t="s">
        <v>312</v>
      </c>
      <c r="R36">
        <f t="shared" si="0"/>
        <v>172500</v>
      </c>
      <c r="S36" s="364">
        <f t="shared" si="1"/>
        <v>0</v>
      </c>
    </row>
    <row r="37" spans="2:19">
      <c r="B37" t="s">
        <v>242</v>
      </c>
      <c r="C37">
        <v>115090</v>
      </c>
      <c r="D37">
        <v>174.43100000000001</v>
      </c>
      <c r="E37" t="s">
        <v>313</v>
      </c>
      <c r="F37">
        <v>0</v>
      </c>
      <c r="G37">
        <v>0</v>
      </c>
      <c r="H37">
        <v>10</v>
      </c>
      <c r="I37">
        <v>0</v>
      </c>
      <c r="J37">
        <v>0</v>
      </c>
      <c r="K37">
        <v>175000</v>
      </c>
      <c r="L37">
        <v>0</v>
      </c>
      <c r="M37">
        <v>0</v>
      </c>
      <c r="N37">
        <v>59910</v>
      </c>
      <c r="O37">
        <v>0</v>
      </c>
      <c r="P37">
        <v>0</v>
      </c>
      <c r="Q37" t="s">
        <v>314</v>
      </c>
      <c r="R37">
        <f t="shared" si="0"/>
        <v>175000</v>
      </c>
      <c r="S37" s="364">
        <f t="shared" si="1"/>
        <v>0</v>
      </c>
    </row>
    <row r="38" spans="2:19">
      <c r="B38" t="s">
        <v>176</v>
      </c>
      <c r="C38">
        <v>126860</v>
      </c>
      <c r="D38">
        <v>55.226999999999997</v>
      </c>
      <c r="E38" t="s">
        <v>232</v>
      </c>
      <c r="F38">
        <v>0</v>
      </c>
      <c r="G38">
        <v>0</v>
      </c>
      <c r="H38">
        <v>3270</v>
      </c>
      <c r="I38">
        <v>2</v>
      </c>
      <c r="J38">
        <v>0</v>
      </c>
      <c r="K38">
        <v>177500</v>
      </c>
      <c r="L38">
        <v>0</v>
      </c>
      <c r="M38">
        <v>46</v>
      </c>
      <c r="N38">
        <v>53990</v>
      </c>
      <c r="O38">
        <v>0</v>
      </c>
      <c r="P38">
        <v>0</v>
      </c>
      <c r="Q38" t="s">
        <v>233</v>
      </c>
      <c r="R38">
        <f t="shared" si="0"/>
        <v>177500</v>
      </c>
      <c r="S38" s="364">
        <f t="shared" si="1"/>
        <v>0</v>
      </c>
    </row>
    <row r="39" spans="2:19">
      <c r="B39" t="s">
        <v>176</v>
      </c>
      <c r="C39">
        <v>126860</v>
      </c>
      <c r="D39">
        <v>55.097000000000001</v>
      </c>
      <c r="E39" t="s">
        <v>234</v>
      </c>
      <c r="F39">
        <v>2500</v>
      </c>
      <c r="G39">
        <v>0</v>
      </c>
      <c r="H39">
        <v>2980</v>
      </c>
      <c r="I39">
        <v>166</v>
      </c>
      <c r="J39">
        <v>0</v>
      </c>
      <c r="K39">
        <v>180000</v>
      </c>
      <c r="L39">
        <v>0</v>
      </c>
      <c r="M39">
        <v>214</v>
      </c>
      <c r="N39">
        <v>56200</v>
      </c>
      <c r="O39">
        <v>0</v>
      </c>
      <c r="P39">
        <v>0</v>
      </c>
      <c r="Q39" t="s">
        <v>235</v>
      </c>
      <c r="R39">
        <f t="shared" si="0"/>
        <v>180000</v>
      </c>
      <c r="S39" s="364">
        <f t="shared" si="1"/>
        <v>0</v>
      </c>
    </row>
    <row r="40" spans="2:19">
      <c r="B40" t="s">
        <v>176</v>
      </c>
      <c r="C40">
        <v>126860</v>
      </c>
      <c r="D40">
        <v>54.982999999999997</v>
      </c>
      <c r="E40" t="s">
        <v>236</v>
      </c>
      <c r="F40">
        <v>0</v>
      </c>
      <c r="G40">
        <v>0</v>
      </c>
      <c r="H40">
        <v>2730</v>
      </c>
      <c r="I40">
        <v>166</v>
      </c>
      <c r="J40">
        <v>0</v>
      </c>
      <c r="K40">
        <v>182500</v>
      </c>
      <c r="L40">
        <v>0</v>
      </c>
      <c r="M40">
        <v>102</v>
      </c>
      <c r="N40">
        <v>58450</v>
      </c>
      <c r="O40">
        <v>0</v>
      </c>
      <c r="P40">
        <v>0</v>
      </c>
      <c r="Q40" t="s">
        <v>237</v>
      </c>
      <c r="R40">
        <f t="shared" si="0"/>
        <v>182500</v>
      </c>
      <c r="S40" s="364">
        <f t="shared" si="1"/>
        <v>0</v>
      </c>
    </row>
    <row r="41" spans="2:19">
      <c r="B41" t="s">
        <v>176</v>
      </c>
      <c r="C41">
        <v>126860</v>
      </c>
      <c r="D41">
        <v>54.886000000000003</v>
      </c>
      <c r="E41" t="s">
        <v>238</v>
      </c>
      <c r="F41">
        <v>0</v>
      </c>
      <c r="G41">
        <v>0</v>
      </c>
      <c r="H41">
        <v>2490</v>
      </c>
      <c r="I41">
        <v>258</v>
      </c>
      <c r="J41">
        <v>0</v>
      </c>
      <c r="K41">
        <v>185000</v>
      </c>
      <c r="L41">
        <v>0</v>
      </c>
      <c r="M41">
        <v>182</v>
      </c>
      <c r="N41">
        <v>60710</v>
      </c>
      <c r="O41">
        <v>0</v>
      </c>
      <c r="P41">
        <v>0</v>
      </c>
      <c r="Q41" t="s">
        <v>239</v>
      </c>
      <c r="R41">
        <f t="shared" si="0"/>
        <v>185000</v>
      </c>
      <c r="S41" s="364">
        <f t="shared" si="1"/>
        <v>0</v>
      </c>
    </row>
    <row r="42" spans="2:19">
      <c r="B42" t="s">
        <v>176</v>
      </c>
      <c r="C42">
        <v>126860</v>
      </c>
      <c r="D42">
        <v>54.804000000000002</v>
      </c>
      <c r="E42" t="s">
        <v>240</v>
      </c>
      <c r="F42">
        <v>0</v>
      </c>
      <c r="G42">
        <v>0</v>
      </c>
      <c r="H42">
        <v>2280</v>
      </c>
      <c r="I42">
        <v>0</v>
      </c>
      <c r="J42">
        <v>0</v>
      </c>
      <c r="K42">
        <v>187500</v>
      </c>
      <c r="L42">
        <v>0</v>
      </c>
      <c r="M42">
        <v>0</v>
      </c>
      <c r="N42">
        <v>63000</v>
      </c>
      <c r="O42">
        <v>0</v>
      </c>
      <c r="P42">
        <v>0</v>
      </c>
      <c r="Q42" t="s">
        <v>241</v>
      </c>
      <c r="R42">
        <f t="shared" si="0"/>
        <v>187500</v>
      </c>
      <c r="S42" s="364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7"/>
  <sheetViews>
    <sheetView workbookViewId="0">
      <selection activeCell="K20" sqref="K20"/>
    </sheetView>
  </sheetViews>
  <sheetFormatPr defaultRowHeight="15"/>
  <cols>
    <col min="4" max="4" width="9.140625" style="291"/>
    <col min="5" max="5" width="9.140625" style="317"/>
    <col min="7" max="7" width="12.42578125" customWidth="1"/>
    <col min="8" max="8" width="13.7109375" customWidth="1"/>
    <col min="9" max="9" width="14" customWidth="1"/>
    <col min="10" max="10" width="9.42578125" customWidth="1"/>
    <col min="12" max="13" width="10.140625" bestFit="1" customWidth="1"/>
    <col min="14" max="14" width="6.28515625" customWidth="1"/>
  </cols>
  <sheetData>
    <row r="1" spans="1:15" ht="15.75" thickBot="1">
      <c r="A1">
        <v>500</v>
      </c>
      <c r="B1">
        <v>0</v>
      </c>
      <c r="C1" s="168" t="s">
        <v>5</v>
      </c>
      <c r="E1" s="317" t="s">
        <v>134</v>
      </c>
      <c r="G1" t="s">
        <v>135</v>
      </c>
      <c r="H1" t="s">
        <v>136</v>
      </c>
      <c r="K1" t="s">
        <v>137</v>
      </c>
      <c r="L1">
        <v>79000</v>
      </c>
    </row>
    <row r="2" spans="1:15">
      <c r="A2" s="331"/>
      <c r="B2" s="186"/>
      <c r="C2" s="332">
        <v>75500</v>
      </c>
      <c r="D2" s="333">
        <f t="shared" ref="D2:D65" si="0">$A$1/C2</f>
        <v>6.6225165562913907E-3</v>
      </c>
      <c r="E2" s="145">
        <v>4156</v>
      </c>
      <c r="F2" s="334">
        <f t="shared" ref="F2:F65" si="1">D2*E2</f>
        <v>27.523178807947019</v>
      </c>
      <c r="G2">
        <f>C2*C2</f>
        <v>5700250000</v>
      </c>
      <c r="H2" s="343">
        <f>J2/G2</f>
        <v>8.7715451076707168E-8</v>
      </c>
      <c r="I2">
        <f>H2*E2</f>
        <v>3.6454541467479496E-4</v>
      </c>
      <c r="J2">
        <v>500</v>
      </c>
      <c r="K2" t="s">
        <v>138</v>
      </c>
      <c r="L2">
        <v>79000</v>
      </c>
    </row>
    <row r="3" spans="1:15" ht="15.75" thickBot="1">
      <c r="A3" s="335"/>
      <c r="B3" s="2"/>
      <c r="C3" s="325">
        <v>76000</v>
      </c>
      <c r="D3" s="336">
        <f t="shared" si="0"/>
        <v>6.5789473684210523E-3</v>
      </c>
      <c r="E3" s="146">
        <v>3809</v>
      </c>
      <c r="F3" s="246">
        <f t="shared" si="1"/>
        <v>25.059210526315788</v>
      </c>
      <c r="G3">
        <f t="shared" ref="G3:G16" si="2">C3*C3</f>
        <v>5776000000</v>
      </c>
      <c r="H3" s="343">
        <f t="shared" ref="H3:H16" si="3">J3/G3</f>
        <v>8.6565096952908584E-8</v>
      </c>
      <c r="I3">
        <f t="shared" ref="I3:I16" si="4">H3*E3</f>
        <v>3.2972645429362878E-4</v>
      </c>
      <c r="J3">
        <v>500</v>
      </c>
      <c r="K3" t="s">
        <v>139</v>
      </c>
      <c r="L3">
        <f ca="1">1/O4</f>
        <v>-0.68867924528301883</v>
      </c>
    </row>
    <row r="4" spans="1:15" ht="15.75" thickBot="1">
      <c r="A4" s="335"/>
      <c r="B4" s="2"/>
      <c r="C4" s="326">
        <v>76500</v>
      </c>
      <c r="D4" s="336">
        <f t="shared" si="0"/>
        <v>6.5359477124183009E-3</v>
      </c>
      <c r="E4" s="146">
        <v>3486</v>
      </c>
      <c r="F4" s="246">
        <f t="shared" si="1"/>
        <v>22.784313725490197</v>
      </c>
      <c r="G4">
        <f t="shared" si="2"/>
        <v>5852250000</v>
      </c>
      <c r="H4" s="343">
        <f t="shared" si="3"/>
        <v>8.5437224998932032E-8</v>
      </c>
      <c r="I4">
        <f t="shared" si="4"/>
        <v>2.9783416634627705E-4</v>
      </c>
      <c r="J4">
        <v>500</v>
      </c>
      <c r="K4" t="s">
        <v>141</v>
      </c>
      <c r="L4" s="1">
        <v>44637</v>
      </c>
      <c r="M4" s="1">
        <f ca="1">TODAY()</f>
        <v>45168</v>
      </c>
      <c r="N4">
        <f ca="1">L4-M4+1</f>
        <v>-530</v>
      </c>
      <c r="O4">
        <f ca="1">N4/365</f>
        <v>-1.452054794520548</v>
      </c>
    </row>
    <row r="5" spans="1:15" ht="15.75" thickBot="1">
      <c r="A5" s="335"/>
      <c r="B5" s="2"/>
      <c r="C5" s="327">
        <v>77000</v>
      </c>
      <c r="D5" s="336">
        <f t="shared" si="0"/>
        <v>6.4935064935064939E-3</v>
      </c>
      <c r="E5" s="146">
        <v>3187</v>
      </c>
      <c r="F5" s="246">
        <f t="shared" si="1"/>
        <v>20.694805194805195</v>
      </c>
      <c r="G5">
        <f t="shared" si="2"/>
        <v>5929000000</v>
      </c>
      <c r="H5" s="343">
        <f t="shared" si="3"/>
        <v>8.4331253162421989E-8</v>
      </c>
      <c r="I5">
        <f t="shared" si="4"/>
        <v>2.6876370382863886E-4</v>
      </c>
      <c r="J5">
        <v>500</v>
      </c>
      <c r="K5" t="s">
        <v>140</v>
      </c>
      <c r="L5">
        <f ca="1">L3*(L1/L2-1)</f>
        <v>0</v>
      </c>
    </row>
    <row r="6" spans="1:15" ht="15.75" thickBot="1">
      <c r="A6" s="335"/>
      <c r="B6" s="2"/>
      <c r="C6" s="327">
        <v>77500</v>
      </c>
      <c r="D6" s="336">
        <f t="shared" si="0"/>
        <v>6.4516129032258064E-3</v>
      </c>
      <c r="E6" s="146">
        <v>2911</v>
      </c>
      <c r="F6" s="246">
        <f t="shared" si="1"/>
        <v>18.780645161290323</v>
      </c>
      <c r="G6">
        <f t="shared" si="2"/>
        <v>6006250000</v>
      </c>
      <c r="H6" s="343">
        <f t="shared" si="3"/>
        <v>8.3246618106139444E-8</v>
      </c>
      <c r="I6">
        <f t="shared" si="4"/>
        <v>2.4233090530697193E-4</v>
      </c>
      <c r="J6">
        <v>500</v>
      </c>
    </row>
    <row r="7" spans="1:15" ht="15.75" thickBot="1">
      <c r="A7" s="335"/>
      <c r="B7" s="2"/>
      <c r="C7" s="327">
        <v>78000</v>
      </c>
      <c r="D7" s="336">
        <f t="shared" si="0"/>
        <v>6.41025641025641E-3</v>
      </c>
      <c r="E7" s="146">
        <v>2658</v>
      </c>
      <c r="F7" s="246">
        <f t="shared" si="1"/>
        <v>17.038461538461537</v>
      </c>
      <c r="G7">
        <f t="shared" si="2"/>
        <v>6084000000</v>
      </c>
      <c r="H7" s="343">
        <f t="shared" si="3"/>
        <v>8.2182774490466794E-8</v>
      </c>
      <c r="I7">
        <f t="shared" si="4"/>
        <v>2.1844181459566075E-4</v>
      </c>
      <c r="J7">
        <v>500</v>
      </c>
    </row>
    <row r="8" spans="1:15" ht="15.75" thickBot="1">
      <c r="A8" s="335"/>
      <c r="B8" s="2"/>
      <c r="C8" s="328">
        <v>78500</v>
      </c>
      <c r="D8" s="336">
        <f t="shared" si="0"/>
        <v>6.369426751592357E-3</v>
      </c>
      <c r="E8" s="146">
        <v>2427</v>
      </c>
      <c r="F8" s="246">
        <f t="shared" si="1"/>
        <v>15.45859872611465</v>
      </c>
      <c r="G8">
        <f t="shared" si="2"/>
        <v>6162250000</v>
      </c>
      <c r="H8" s="343">
        <f t="shared" si="3"/>
        <v>8.1139194287800724E-8</v>
      </c>
      <c r="I8">
        <f t="shared" si="4"/>
        <v>1.9692482453649235E-4</v>
      </c>
      <c r="J8">
        <f>-C8+$C$9</f>
        <v>500</v>
      </c>
    </row>
    <row r="9" spans="1:15" s="315" customFormat="1" ht="15.75" thickBot="1">
      <c r="A9" s="337"/>
      <c r="B9" s="338"/>
      <c r="C9" s="316">
        <v>79000</v>
      </c>
      <c r="D9" s="339">
        <f t="shared" si="0"/>
        <v>6.3291139240506328E-3</v>
      </c>
      <c r="E9" s="146">
        <v>2215</v>
      </c>
      <c r="F9" s="340">
        <f t="shared" si="1"/>
        <v>14.018987341772151</v>
      </c>
      <c r="G9">
        <f t="shared" si="2"/>
        <v>6241000000</v>
      </c>
      <c r="H9" s="343">
        <f t="shared" si="3"/>
        <v>8.0115366127223201E-8</v>
      </c>
      <c r="I9">
        <f t="shared" si="4"/>
        <v>1.7745553597179939E-4</v>
      </c>
      <c r="J9">
        <v>500</v>
      </c>
    </row>
    <row r="10" spans="1:15" ht="15.75" thickBot="1">
      <c r="A10" s="335"/>
      <c r="B10" s="2"/>
      <c r="C10" s="327">
        <v>79500</v>
      </c>
      <c r="D10" s="336">
        <f t="shared" si="0"/>
        <v>6.2893081761006293E-3</v>
      </c>
      <c r="E10" s="146">
        <v>2023</v>
      </c>
      <c r="F10" s="246">
        <f t="shared" si="1"/>
        <v>12.723270440251573</v>
      </c>
      <c r="G10">
        <f t="shared" si="2"/>
        <v>6320250000</v>
      </c>
      <c r="H10" s="343">
        <f t="shared" si="3"/>
        <v>7.9110794667932443E-8</v>
      </c>
      <c r="I10">
        <f t="shared" si="4"/>
        <v>1.6004113761322733E-4</v>
      </c>
      <c r="J10">
        <f>C10-$C$9</f>
        <v>500</v>
      </c>
    </row>
    <row r="11" spans="1:15" ht="15.75" thickBot="1">
      <c r="A11" s="335"/>
      <c r="B11" s="2"/>
      <c r="C11" s="327">
        <v>80000</v>
      </c>
      <c r="D11" s="336">
        <f t="shared" si="0"/>
        <v>6.2500000000000003E-3</v>
      </c>
      <c r="E11" s="146">
        <v>1848</v>
      </c>
      <c r="F11" s="246">
        <f t="shared" si="1"/>
        <v>11.55</v>
      </c>
      <c r="G11">
        <f t="shared" si="2"/>
        <v>6400000000</v>
      </c>
      <c r="H11" s="343">
        <f t="shared" si="3"/>
        <v>7.8125000000000006E-8</v>
      </c>
      <c r="I11">
        <f t="shared" si="4"/>
        <v>1.44375E-4</v>
      </c>
      <c r="J11">
        <v>500</v>
      </c>
    </row>
    <row r="12" spans="1:15" ht="15.75" thickBot="1">
      <c r="A12" s="335"/>
      <c r="B12" s="2"/>
      <c r="C12" s="327">
        <v>80500</v>
      </c>
      <c r="D12" s="336">
        <f t="shared" si="0"/>
        <v>6.2111801242236021E-3</v>
      </c>
      <c r="E12" s="146">
        <v>1690</v>
      </c>
      <c r="F12" s="246">
        <f t="shared" si="1"/>
        <v>10.496894409937887</v>
      </c>
      <c r="G12">
        <f t="shared" si="2"/>
        <v>6480250000</v>
      </c>
      <c r="H12" s="343">
        <f t="shared" si="3"/>
        <v>7.715751707110065E-8</v>
      </c>
      <c r="I12">
        <f t="shared" si="4"/>
        <v>1.303962038501601E-4</v>
      </c>
      <c r="J12">
        <v>500</v>
      </c>
    </row>
    <row r="13" spans="1:15" ht="15.75" thickBot="1">
      <c r="A13" s="335"/>
      <c r="B13" s="2"/>
      <c r="C13" s="327">
        <v>81000</v>
      </c>
      <c r="D13" s="336">
        <f t="shared" si="0"/>
        <v>6.1728395061728392E-3</v>
      </c>
      <c r="E13" s="146">
        <v>1547</v>
      </c>
      <c r="F13" s="246">
        <f t="shared" si="1"/>
        <v>9.5493827160493829</v>
      </c>
      <c r="G13">
        <f t="shared" si="2"/>
        <v>6561000000</v>
      </c>
      <c r="H13" s="343">
        <f t="shared" si="3"/>
        <v>7.6207895137936291E-8</v>
      </c>
      <c r="I13">
        <f t="shared" si="4"/>
        <v>1.1789361377838744E-4</v>
      </c>
      <c r="J13">
        <v>500</v>
      </c>
    </row>
    <row r="14" spans="1:15" ht="15.75" thickBot="1">
      <c r="A14" s="335"/>
      <c r="B14" s="2"/>
      <c r="C14" s="327">
        <v>81500</v>
      </c>
      <c r="D14" s="336">
        <f t="shared" si="0"/>
        <v>6.1349693251533744E-3</v>
      </c>
      <c r="E14" s="146">
        <v>1418</v>
      </c>
      <c r="F14" s="246">
        <f t="shared" si="1"/>
        <v>8.6993865030674851</v>
      </c>
      <c r="G14">
        <f t="shared" si="2"/>
        <v>6642250000</v>
      </c>
      <c r="H14" s="343">
        <f t="shared" si="3"/>
        <v>7.5275697241145692E-8</v>
      </c>
      <c r="I14">
        <f t="shared" si="4"/>
        <v>1.0674093868794459E-4</v>
      </c>
      <c r="J14">
        <v>500</v>
      </c>
    </row>
    <row r="15" spans="1:15" ht="15.75" thickBot="1">
      <c r="A15" s="335"/>
      <c r="B15" s="2"/>
      <c r="C15" s="327">
        <v>82000</v>
      </c>
      <c r="D15" s="336">
        <f t="shared" si="0"/>
        <v>6.0975609756097563E-3</v>
      </c>
      <c r="E15" s="146">
        <v>1302</v>
      </c>
      <c r="F15" s="246">
        <f t="shared" si="1"/>
        <v>7.9390243902439028</v>
      </c>
      <c r="G15">
        <f t="shared" si="2"/>
        <v>6724000000</v>
      </c>
      <c r="H15" s="343">
        <f t="shared" si="3"/>
        <v>7.4360499702558001E-8</v>
      </c>
      <c r="I15">
        <f t="shared" si="4"/>
        <v>9.6817370612730519E-5</v>
      </c>
      <c r="J15">
        <v>500</v>
      </c>
    </row>
    <row r="16" spans="1:15" ht="15.75" thickBot="1">
      <c r="A16" s="341"/>
      <c r="B16" s="180"/>
      <c r="C16" s="328">
        <v>82500</v>
      </c>
      <c r="D16" s="342">
        <f t="shared" si="0"/>
        <v>6.0606060606060606E-3</v>
      </c>
      <c r="E16" s="146">
        <v>1198</v>
      </c>
      <c r="F16" s="247">
        <f t="shared" si="1"/>
        <v>7.2606060606060607</v>
      </c>
      <c r="G16">
        <f t="shared" si="2"/>
        <v>6806250000</v>
      </c>
      <c r="H16" s="343">
        <f t="shared" si="3"/>
        <v>7.3461891643709823E-8</v>
      </c>
      <c r="I16">
        <f t="shared" si="4"/>
        <v>8.8007346189164371E-5</v>
      </c>
      <c r="J16">
        <v>500</v>
      </c>
    </row>
    <row r="17" spans="3:11">
      <c r="C17" s="329"/>
      <c r="E17" s="330"/>
      <c r="I17">
        <f>SUM(I2:I16)</f>
        <v>2.9402944302858781E-3</v>
      </c>
      <c r="J17">
        <f ca="1">(2*I17)/$O$4</f>
        <v>-4.0498394983182846E-3</v>
      </c>
      <c r="K17" t="e">
        <f ca="1">SQRT(J17)</f>
        <v>#NUM!</v>
      </c>
    </row>
    <row r="18" spans="3:11">
      <c r="C18" s="324"/>
      <c r="E18" s="318"/>
    </row>
    <row r="19" spans="3:11">
      <c r="C19" s="324"/>
      <c r="E19" s="318"/>
    </row>
    <row r="20" spans="3:11" ht="15.75" thickBot="1">
      <c r="C20" s="325"/>
      <c r="E20" s="319"/>
    </row>
    <row r="21" spans="3:11">
      <c r="C21" s="326"/>
      <c r="E21" s="144"/>
    </row>
    <row r="22" spans="3:11">
      <c r="C22" s="327"/>
      <c r="E22" s="144"/>
    </row>
    <row r="23" spans="3:11">
      <c r="C23" s="327"/>
      <c r="E23" s="144"/>
    </row>
    <row r="24" spans="3:11">
      <c r="C24" s="327"/>
      <c r="E24" s="144"/>
    </row>
    <row r="25" spans="3:11" ht="15.75" thickBot="1">
      <c r="C25" s="328"/>
      <c r="E25" s="320"/>
    </row>
    <row r="26" spans="3:11">
      <c r="C26" s="326"/>
      <c r="E26" s="187"/>
    </row>
    <row r="27" spans="3:11">
      <c r="C27" s="327"/>
      <c r="E27" s="144"/>
    </row>
    <row r="28" spans="3:11">
      <c r="C28" s="327"/>
      <c r="E28" s="144"/>
    </row>
    <row r="29" spans="3:11">
      <c r="C29" s="327"/>
      <c r="E29" s="144"/>
    </row>
    <row r="30" spans="3:11">
      <c r="C30" s="327"/>
      <c r="E30" s="144"/>
    </row>
    <row r="31" spans="3:11">
      <c r="C31" s="225">
        <v>74500</v>
      </c>
      <c r="D31" s="291">
        <f t="shared" si="0"/>
        <v>6.7114093959731542E-3</v>
      </c>
      <c r="E31" s="144">
        <v>999</v>
      </c>
      <c r="F31">
        <f t="shared" si="1"/>
        <v>6.7046979865771812</v>
      </c>
    </row>
    <row r="32" spans="3:11">
      <c r="C32" s="225">
        <v>75000</v>
      </c>
      <c r="D32" s="291">
        <f t="shared" si="0"/>
        <v>6.6666666666666671E-3</v>
      </c>
      <c r="E32" s="144">
        <v>890</v>
      </c>
      <c r="F32">
        <f t="shared" si="1"/>
        <v>5.9333333333333336</v>
      </c>
    </row>
    <row r="33" spans="3:6">
      <c r="C33" s="225">
        <v>75500</v>
      </c>
      <c r="D33" s="291">
        <f t="shared" si="0"/>
        <v>6.6225165562913907E-3</v>
      </c>
      <c r="E33" s="144">
        <v>795</v>
      </c>
      <c r="F33">
        <f t="shared" si="1"/>
        <v>5.2649006622516552</v>
      </c>
    </row>
    <row r="34" spans="3:6">
      <c r="C34" s="225">
        <v>76000</v>
      </c>
      <c r="D34" s="291">
        <f t="shared" si="0"/>
        <v>6.5789473684210523E-3</v>
      </c>
      <c r="E34" s="144">
        <v>711</v>
      </c>
      <c r="F34">
        <f t="shared" si="1"/>
        <v>4.6776315789473681</v>
      </c>
    </row>
    <row r="35" spans="3:6">
      <c r="C35" s="225">
        <v>76500</v>
      </c>
      <c r="D35" s="291">
        <f t="shared" si="0"/>
        <v>6.5359477124183009E-3</v>
      </c>
      <c r="E35" s="144">
        <v>638</v>
      </c>
      <c r="F35">
        <f t="shared" si="1"/>
        <v>4.1699346405228761</v>
      </c>
    </row>
    <row r="36" spans="3:6">
      <c r="C36" s="225">
        <v>77000</v>
      </c>
      <c r="D36" s="291">
        <f t="shared" si="0"/>
        <v>6.4935064935064939E-3</v>
      </c>
      <c r="E36" s="144">
        <v>572</v>
      </c>
      <c r="F36">
        <f t="shared" si="1"/>
        <v>3.7142857142857144</v>
      </c>
    </row>
    <row r="37" spans="3:6">
      <c r="C37" s="225">
        <v>77500</v>
      </c>
      <c r="D37" s="291">
        <f t="shared" si="0"/>
        <v>6.4516129032258064E-3</v>
      </c>
      <c r="E37" s="144">
        <v>514</v>
      </c>
      <c r="F37">
        <f t="shared" si="1"/>
        <v>3.3161290322580643</v>
      </c>
    </row>
    <row r="38" spans="3:6">
      <c r="C38" s="225">
        <v>78000</v>
      </c>
      <c r="D38" s="291">
        <f t="shared" si="0"/>
        <v>6.41025641025641E-3</v>
      </c>
      <c r="E38" s="144">
        <v>463</v>
      </c>
      <c r="F38">
        <f t="shared" si="1"/>
        <v>2.9679487179487181</v>
      </c>
    </row>
    <row r="39" spans="3:6">
      <c r="C39" s="225">
        <v>78500</v>
      </c>
      <c r="D39" s="291">
        <f t="shared" si="0"/>
        <v>6.369426751592357E-3</v>
      </c>
      <c r="E39" s="144">
        <v>418</v>
      </c>
      <c r="F39">
        <f t="shared" si="1"/>
        <v>2.6624203821656054</v>
      </c>
    </row>
    <row r="40" spans="3:6">
      <c r="C40" s="225">
        <v>79000</v>
      </c>
      <c r="D40" s="291">
        <f t="shared" si="0"/>
        <v>6.3291139240506328E-3</v>
      </c>
      <c r="E40" s="144">
        <v>377</v>
      </c>
      <c r="F40">
        <f t="shared" si="1"/>
        <v>2.3860759493670884</v>
      </c>
    </row>
    <row r="41" spans="3:6">
      <c r="C41" s="225">
        <v>79500</v>
      </c>
      <c r="D41" s="291">
        <f t="shared" si="0"/>
        <v>6.2893081761006293E-3</v>
      </c>
      <c r="E41" s="144">
        <v>340</v>
      </c>
      <c r="F41">
        <f t="shared" si="1"/>
        <v>2.1383647798742138</v>
      </c>
    </row>
    <row r="42" spans="3:6">
      <c r="C42" s="225">
        <v>80000</v>
      </c>
      <c r="D42" s="291">
        <f t="shared" si="0"/>
        <v>6.2500000000000003E-3</v>
      </c>
      <c r="E42" s="144">
        <v>307</v>
      </c>
      <c r="F42">
        <f t="shared" si="1"/>
        <v>1.9187500000000002</v>
      </c>
    </row>
    <row r="43" spans="3:6">
      <c r="C43" s="225">
        <v>80500</v>
      </c>
      <c r="D43" s="291">
        <f t="shared" si="0"/>
        <v>6.2111801242236021E-3</v>
      </c>
      <c r="E43" s="144">
        <v>278</v>
      </c>
      <c r="F43">
        <f t="shared" si="1"/>
        <v>1.7267080745341614</v>
      </c>
    </row>
    <row r="44" spans="3:6">
      <c r="C44" s="225">
        <v>81000</v>
      </c>
      <c r="D44" s="291">
        <f t="shared" si="0"/>
        <v>6.1728395061728392E-3</v>
      </c>
      <c r="E44" s="144">
        <v>251</v>
      </c>
      <c r="F44">
        <f t="shared" si="1"/>
        <v>1.5493827160493827</v>
      </c>
    </row>
    <row r="45" spans="3:6">
      <c r="C45" s="225">
        <v>81500</v>
      </c>
      <c r="D45" s="291">
        <f t="shared" si="0"/>
        <v>6.1349693251533744E-3</v>
      </c>
      <c r="E45" s="144">
        <v>227</v>
      </c>
      <c r="F45">
        <f t="shared" si="1"/>
        <v>1.3926380368098159</v>
      </c>
    </row>
    <row r="46" spans="3:6">
      <c r="C46" s="225">
        <v>82000</v>
      </c>
      <c r="D46" s="291">
        <f t="shared" si="0"/>
        <v>6.0975609756097563E-3</v>
      </c>
      <c r="E46" s="144">
        <v>204</v>
      </c>
      <c r="F46">
        <f t="shared" si="1"/>
        <v>1.2439024390243902</v>
      </c>
    </row>
    <row r="47" spans="3:6">
      <c r="C47" s="225">
        <v>82500</v>
      </c>
      <c r="D47" s="291">
        <f t="shared" si="0"/>
        <v>6.0606060606060606E-3</v>
      </c>
      <c r="E47" s="144">
        <v>184</v>
      </c>
      <c r="F47">
        <f t="shared" si="1"/>
        <v>1.1151515151515152</v>
      </c>
    </row>
    <row r="48" spans="3:6">
      <c r="C48" s="225">
        <v>83000</v>
      </c>
      <c r="D48" s="291">
        <f t="shared" si="0"/>
        <v>6.024096385542169E-3</v>
      </c>
      <c r="E48" s="144">
        <v>166</v>
      </c>
      <c r="F48">
        <f t="shared" si="1"/>
        <v>1</v>
      </c>
    </row>
    <row r="49" spans="3:6">
      <c r="C49" s="225">
        <v>83500</v>
      </c>
      <c r="D49" s="291">
        <f t="shared" si="0"/>
        <v>5.9880239520958087E-3</v>
      </c>
      <c r="E49" s="144">
        <v>149</v>
      </c>
      <c r="F49">
        <f t="shared" si="1"/>
        <v>0.89221556886227549</v>
      </c>
    </row>
    <row r="50" spans="3:6" ht="15.75" thickBot="1">
      <c r="C50" s="227">
        <v>84000</v>
      </c>
      <c r="D50" s="291">
        <f t="shared" si="0"/>
        <v>5.9523809523809521E-3</v>
      </c>
      <c r="E50" s="321">
        <v>134</v>
      </c>
      <c r="F50">
        <f t="shared" si="1"/>
        <v>0.79761904761904756</v>
      </c>
    </row>
    <row r="51" spans="3:6">
      <c r="C51">
        <v>84500</v>
      </c>
      <c r="D51" s="291">
        <f t="shared" si="0"/>
        <v>5.9171597633136093E-3</v>
      </c>
      <c r="E51" s="317">
        <v>438</v>
      </c>
      <c r="F51">
        <f t="shared" si="1"/>
        <v>2.5917159763313609</v>
      </c>
    </row>
    <row r="52" spans="3:6">
      <c r="C52">
        <v>85000</v>
      </c>
      <c r="D52" s="291">
        <f t="shared" si="0"/>
        <v>5.8823529411764705E-3</v>
      </c>
      <c r="E52" s="317">
        <v>397</v>
      </c>
      <c r="F52">
        <f t="shared" si="1"/>
        <v>2.335294117647059</v>
      </c>
    </row>
    <row r="53" spans="3:6">
      <c r="C53">
        <v>85500</v>
      </c>
      <c r="D53" s="291">
        <f t="shared" si="0"/>
        <v>5.8479532163742687E-3</v>
      </c>
      <c r="E53" s="317">
        <v>360</v>
      </c>
      <c r="F53">
        <f t="shared" si="1"/>
        <v>2.1052631578947367</v>
      </c>
    </row>
    <row r="54" spans="3:6">
      <c r="C54">
        <v>86000</v>
      </c>
      <c r="D54" s="291">
        <f t="shared" si="0"/>
        <v>5.8139534883720929E-3</v>
      </c>
      <c r="E54" s="317">
        <v>327</v>
      </c>
      <c r="F54">
        <f t="shared" si="1"/>
        <v>1.9011627906976745</v>
      </c>
    </row>
    <row r="55" spans="3:6">
      <c r="C55">
        <v>86500</v>
      </c>
      <c r="D55" s="291">
        <f t="shared" si="0"/>
        <v>5.7803468208092483E-3</v>
      </c>
      <c r="E55" s="317">
        <v>297</v>
      </c>
      <c r="F55">
        <f t="shared" si="1"/>
        <v>1.7167630057803467</v>
      </c>
    </row>
    <row r="56" spans="3:6">
      <c r="C56">
        <v>87000</v>
      </c>
      <c r="D56" s="291">
        <f t="shared" si="0"/>
        <v>5.7471264367816091E-3</v>
      </c>
      <c r="E56" s="317">
        <v>270</v>
      </c>
      <c r="F56">
        <f t="shared" si="1"/>
        <v>1.5517241379310345</v>
      </c>
    </row>
    <row r="57" spans="3:6">
      <c r="C57">
        <v>87500</v>
      </c>
      <c r="D57" s="291">
        <f t="shared" si="0"/>
        <v>5.7142857142857143E-3</v>
      </c>
      <c r="E57" s="317">
        <v>246</v>
      </c>
      <c r="F57">
        <f t="shared" si="1"/>
        <v>1.4057142857142857</v>
      </c>
    </row>
    <row r="58" spans="3:6">
      <c r="C58">
        <v>88000</v>
      </c>
      <c r="D58" s="291">
        <f t="shared" si="0"/>
        <v>5.681818181818182E-3</v>
      </c>
      <c r="E58" s="317">
        <v>223</v>
      </c>
      <c r="F58">
        <f t="shared" si="1"/>
        <v>1.2670454545454546</v>
      </c>
    </row>
    <row r="59" spans="3:6">
      <c r="C59">
        <v>88500</v>
      </c>
      <c r="D59" s="291">
        <f t="shared" si="0"/>
        <v>5.6497175141242938E-3</v>
      </c>
      <c r="E59" s="317">
        <v>203</v>
      </c>
      <c r="F59">
        <f t="shared" si="1"/>
        <v>1.1468926553672316</v>
      </c>
    </row>
    <row r="60" spans="3:6">
      <c r="C60">
        <v>89000</v>
      </c>
      <c r="D60" s="291">
        <f t="shared" si="0"/>
        <v>5.6179775280898875E-3</v>
      </c>
      <c r="E60" s="317">
        <v>184</v>
      </c>
      <c r="F60">
        <f t="shared" si="1"/>
        <v>1.0337078651685392</v>
      </c>
    </row>
    <row r="61" spans="3:6">
      <c r="C61">
        <v>89500</v>
      </c>
      <c r="D61" s="291">
        <f t="shared" si="0"/>
        <v>5.5865921787709499E-3</v>
      </c>
      <c r="E61" s="317">
        <v>167</v>
      </c>
      <c r="F61">
        <f t="shared" si="1"/>
        <v>0.93296089385474867</v>
      </c>
    </row>
    <row r="62" spans="3:6">
      <c r="C62">
        <v>90000</v>
      </c>
      <c r="D62" s="291">
        <f t="shared" si="0"/>
        <v>5.5555555555555558E-3</v>
      </c>
      <c r="E62" s="317">
        <v>152</v>
      </c>
      <c r="F62">
        <f t="shared" si="1"/>
        <v>0.84444444444444444</v>
      </c>
    </row>
    <row r="63" spans="3:6">
      <c r="C63">
        <v>90500</v>
      </c>
      <c r="D63" s="291">
        <f t="shared" si="0"/>
        <v>5.5248618784530384E-3</v>
      </c>
      <c r="E63" s="317">
        <v>137</v>
      </c>
      <c r="F63">
        <f t="shared" si="1"/>
        <v>0.75690607734806625</v>
      </c>
    </row>
    <row r="64" spans="3:6">
      <c r="C64">
        <v>91000</v>
      </c>
      <c r="D64" s="291">
        <f t="shared" si="0"/>
        <v>5.4945054945054949E-3</v>
      </c>
      <c r="E64" s="317">
        <v>124</v>
      </c>
      <c r="F64">
        <f t="shared" si="1"/>
        <v>0.68131868131868134</v>
      </c>
    </row>
    <row r="65" spans="3:6">
      <c r="C65">
        <v>91500</v>
      </c>
      <c r="D65" s="291">
        <f t="shared" si="0"/>
        <v>5.4644808743169399E-3</v>
      </c>
      <c r="E65" s="317">
        <v>112</v>
      </c>
      <c r="F65">
        <f t="shared" si="1"/>
        <v>0.61202185792349728</v>
      </c>
    </row>
    <row r="66" spans="3:6">
      <c r="C66">
        <v>92000</v>
      </c>
      <c r="D66" s="291">
        <f t="shared" ref="D66:D77" si="5">$A$1/C66</f>
        <v>5.434782608695652E-3</v>
      </c>
      <c r="E66" s="317">
        <v>101</v>
      </c>
      <c r="F66">
        <f t="shared" ref="F66:F77" si="6">D66*E66</f>
        <v>0.54891304347826086</v>
      </c>
    </row>
    <row r="67" spans="3:6">
      <c r="C67">
        <v>92500</v>
      </c>
      <c r="D67" s="291">
        <f t="shared" si="5"/>
        <v>5.4054054054054057E-3</v>
      </c>
      <c r="E67" s="317">
        <v>90</v>
      </c>
      <c r="F67">
        <f t="shared" si="6"/>
        <v>0.48648648648648651</v>
      </c>
    </row>
    <row r="68" spans="3:6">
      <c r="C68">
        <v>93000</v>
      </c>
      <c r="D68" s="291">
        <f t="shared" si="5"/>
        <v>5.3763440860215058E-3</v>
      </c>
      <c r="E68" s="317">
        <v>81</v>
      </c>
      <c r="F68">
        <f t="shared" si="6"/>
        <v>0.43548387096774199</v>
      </c>
    </row>
    <row r="69" spans="3:6">
      <c r="C69">
        <v>93500</v>
      </c>
      <c r="D69" s="291">
        <f t="shared" si="5"/>
        <v>5.3475935828877002E-3</v>
      </c>
      <c r="E69" s="317">
        <v>72</v>
      </c>
      <c r="F69">
        <f t="shared" si="6"/>
        <v>0.38502673796791442</v>
      </c>
    </row>
    <row r="70" spans="3:6">
      <c r="C70">
        <v>94000</v>
      </c>
      <c r="D70" s="291">
        <f t="shared" si="5"/>
        <v>5.3191489361702126E-3</v>
      </c>
      <c r="E70" s="317">
        <v>64</v>
      </c>
      <c r="F70">
        <f t="shared" si="6"/>
        <v>0.34042553191489361</v>
      </c>
    </row>
    <row r="71" spans="3:6">
      <c r="C71">
        <v>94500</v>
      </c>
      <c r="D71" s="291">
        <f t="shared" si="5"/>
        <v>5.2910052910052907E-3</v>
      </c>
      <c r="F71">
        <f t="shared" si="6"/>
        <v>0</v>
      </c>
    </row>
    <row r="72" spans="3:6">
      <c r="C72">
        <v>95000</v>
      </c>
      <c r="D72" s="291">
        <f t="shared" si="5"/>
        <v>5.263157894736842E-3</v>
      </c>
      <c r="F72">
        <f t="shared" si="6"/>
        <v>0</v>
      </c>
    </row>
    <row r="73" spans="3:6">
      <c r="C73">
        <v>95500</v>
      </c>
      <c r="D73" s="291">
        <f t="shared" si="5"/>
        <v>5.235602094240838E-3</v>
      </c>
      <c r="F73">
        <f t="shared" si="6"/>
        <v>0</v>
      </c>
    </row>
    <row r="74" spans="3:6">
      <c r="C74">
        <v>96000</v>
      </c>
      <c r="D74" s="291">
        <f t="shared" si="5"/>
        <v>5.208333333333333E-3</v>
      </c>
      <c r="F74">
        <f t="shared" si="6"/>
        <v>0</v>
      </c>
    </row>
    <row r="75" spans="3:6">
      <c r="C75">
        <v>96500</v>
      </c>
      <c r="D75" s="291">
        <f t="shared" si="5"/>
        <v>5.1813471502590676E-3</v>
      </c>
      <c r="F75">
        <f t="shared" si="6"/>
        <v>0</v>
      </c>
    </row>
    <row r="76" spans="3:6">
      <c r="C76">
        <v>97000</v>
      </c>
      <c r="D76" s="291">
        <f t="shared" si="5"/>
        <v>5.1546391752577319E-3</v>
      </c>
      <c r="F76">
        <f t="shared" si="6"/>
        <v>0</v>
      </c>
    </row>
    <row r="77" spans="3:6">
      <c r="C77">
        <v>97500</v>
      </c>
      <c r="D77" s="291">
        <f t="shared" si="5"/>
        <v>5.1282051282051282E-3</v>
      </c>
      <c r="F77">
        <f t="shared" si="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M78"/>
  <sheetViews>
    <sheetView zoomScale="85" zoomScaleNormal="85" workbookViewId="0">
      <selection activeCell="D36" sqref="D36"/>
    </sheetView>
  </sheetViews>
  <sheetFormatPr defaultRowHeight="15"/>
  <cols>
    <col min="4" max="4" width="10.85546875" customWidth="1"/>
  </cols>
  <sheetData>
    <row r="2" spans="2:13">
      <c r="B2" s="138" t="s">
        <v>103</v>
      </c>
      <c r="C2" s="244"/>
      <c r="D2" s="242" t="str">
        <f>'RI01'!B2</f>
        <v>15.09.2022</v>
      </c>
      <c r="E2" s="243" t="s">
        <v>70</v>
      </c>
      <c r="F2" s="240">
        <f ca="1">TODAY()</f>
        <v>45168</v>
      </c>
      <c r="G2" s="241">
        <f ca="1">NOW()</f>
        <v>45168.83203229167</v>
      </c>
      <c r="H2" s="245" t="s">
        <v>71</v>
      </c>
      <c r="I2" s="127">
        <f>'RI01'!$C$2</f>
        <v>115090</v>
      </c>
      <c r="J2" s="127"/>
      <c r="M2" s="241"/>
    </row>
    <row r="19" spans="2:13">
      <c r="B19" s="138" t="s">
        <v>103</v>
      </c>
      <c r="C19" s="244"/>
      <c r="D19" s="242" t="str">
        <f>'RI02'!B7</f>
        <v>04.08.2022</v>
      </c>
      <c r="E19" s="243" t="s">
        <v>70</v>
      </c>
      <c r="F19" s="240">
        <f ca="1">TODAY()</f>
        <v>45168</v>
      </c>
      <c r="G19" s="241">
        <f ca="1">NOW()</f>
        <v>45168.83203229167</v>
      </c>
      <c r="H19" s="245" t="s">
        <v>71</v>
      </c>
      <c r="I19" s="127">
        <f>'RI01'!$C$2</f>
        <v>115090</v>
      </c>
      <c r="M19" s="241"/>
    </row>
    <row r="36" spans="2:9">
      <c r="B36" s="138" t="s">
        <v>103</v>
      </c>
      <c r="C36" s="244"/>
      <c r="D36" s="242" t="str">
        <f>'RI03'!B2</f>
        <v>21.07.2022</v>
      </c>
      <c r="E36" s="243" t="s">
        <v>70</v>
      </c>
      <c r="F36" s="240">
        <f ca="1">TODAY()</f>
        <v>45168</v>
      </c>
      <c r="G36" s="241">
        <f ca="1">NOW()</f>
        <v>45168.83203229167</v>
      </c>
      <c r="H36" s="245" t="s">
        <v>71</v>
      </c>
      <c r="I36" s="127">
        <f>'RI01'!$C$2</f>
        <v>115090</v>
      </c>
    </row>
    <row r="78" spans="8:8">
      <c r="H78" t="s">
        <v>72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2:J3"/>
  <sheetViews>
    <sheetView topLeftCell="A4" workbookViewId="0">
      <selection activeCell="G31" sqref="G31"/>
    </sheetView>
  </sheetViews>
  <sheetFormatPr defaultRowHeight="15"/>
  <cols>
    <col min="4" max="4" width="8.28515625" customWidth="1"/>
    <col min="5" max="5" width="9.5703125" style="346" customWidth="1"/>
    <col min="6" max="6" width="11.28515625" style="346" customWidth="1"/>
    <col min="7" max="7" width="9.7109375" style="346" customWidth="1"/>
    <col min="8" max="8" width="9.28515625" style="346" bestFit="1" customWidth="1"/>
    <col min="9" max="9" width="9.28515625" bestFit="1" customWidth="1"/>
    <col min="10" max="10" width="11.28515625" style="346" customWidth="1"/>
  </cols>
  <sheetData>
    <row r="2" spans="3:10">
      <c r="C2">
        <v>77325</v>
      </c>
      <c r="D2">
        <v>76410</v>
      </c>
      <c r="E2" s="346">
        <f>D2/C2</f>
        <v>0.98816682832201741</v>
      </c>
      <c r="F2" s="346">
        <f>LN(D2/C2)</f>
        <v>-1.1903740911658033E-2</v>
      </c>
      <c r="G2" s="346">
        <f>1+F2</f>
        <v>0.98809625908834198</v>
      </c>
      <c r="H2" s="346">
        <f>LN(D2) - LN(C2)</f>
        <v>-1.1903740911659355E-2</v>
      </c>
      <c r="I2" s="346">
        <f>G2-E2</f>
        <v>-7.0569233675432663E-5</v>
      </c>
      <c r="J2" s="346">
        <f xml:space="preserve"> 1 - D2/C2</f>
        <v>1.183317167798259E-2</v>
      </c>
    </row>
    <row r="3" spans="3:10">
      <c r="C3">
        <v>76876</v>
      </c>
      <c r="D3">
        <v>77325</v>
      </c>
      <c r="E3" s="346">
        <f>D3/C3</f>
        <v>1.0058405744315522</v>
      </c>
      <c r="F3" s="346">
        <f>LN(D3/C3)</f>
        <v>5.8235843989751217E-3</v>
      </c>
      <c r="G3" s="346">
        <f>1+F3</f>
        <v>1.0058235843989751</v>
      </c>
      <c r="H3" s="346">
        <f>LN(D3) - LN(C3)</f>
        <v>5.8235843989766778E-3</v>
      </c>
      <c r="I3" s="346">
        <f>G3-E3</f>
        <v>-1.6990032577046676E-5</v>
      </c>
      <c r="J3" s="346">
        <f xml:space="preserve"> 1 - D3/C3</f>
        <v>-5.8405744315521702E-3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8"/>
  <sheetViews>
    <sheetView topLeftCell="D1" workbookViewId="0">
      <selection activeCell="N13" sqref="N13"/>
    </sheetView>
  </sheetViews>
  <sheetFormatPr defaultRowHeight="15"/>
  <cols>
    <col min="4" max="4" width="8" customWidth="1"/>
    <col min="5" max="5" width="13.42578125" customWidth="1"/>
    <col min="6" max="6" width="14.7109375" customWidth="1"/>
    <col min="7" max="7" width="14.140625" customWidth="1"/>
    <col min="8" max="8" width="9.140625" customWidth="1"/>
    <col min="9" max="9" width="11.7109375" customWidth="1"/>
    <col min="10" max="10" width="13.140625" customWidth="1"/>
    <col min="11" max="11" width="11.42578125" customWidth="1"/>
    <col min="12" max="12" width="9.85546875" style="291" customWidth="1"/>
    <col min="16" max="16" width="11.5703125" style="291" bestFit="1" customWidth="1"/>
  </cols>
  <sheetData>
    <row r="1" spans="1:17" ht="15.75" thickBot="1">
      <c r="A1">
        <v>500</v>
      </c>
      <c r="B1">
        <v>0</v>
      </c>
      <c r="C1" s="168" t="s">
        <v>5</v>
      </c>
      <c r="D1" s="317" t="s">
        <v>134</v>
      </c>
      <c r="E1" t="s">
        <v>135</v>
      </c>
      <c r="F1" t="s">
        <v>136</v>
      </c>
      <c r="G1" t="s">
        <v>142</v>
      </c>
      <c r="I1" t="s">
        <v>137</v>
      </c>
      <c r="J1">
        <v>79000</v>
      </c>
      <c r="Q1" t="s">
        <v>172</v>
      </c>
    </row>
    <row r="2" spans="1:17">
      <c r="A2" s="331"/>
      <c r="B2" s="186"/>
      <c r="C2">
        <v>127500</v>
      </c>
      <c r="D2">
        <v>3800</v>
      </c>
      <c r="E2">
        <f>C2*C2</f>
        <v>16256250000</v>
      </c>
      <c r="F2" s="343">
        <f>H2/E2</f>
        <v>1.5378700499807765E-7</v>
      </c>
      <c r="G2">
        <f t="shared" ref="G2:G16" si="0">F2*D2</f>
        <v>5.8439061899269505E-4</v>
      </c>
      <c r="H2">
        <v>2500</v>
      </c>
      <c r="I2" t="s">
        <v>138</v>
      </c>
      <c r="J2">
        <v>79000</v>
      </c>
      <c r="O2" t="s">
        <v>168</v>
      </c>
      <c r="P2" s="291">
        <v>1</v>
      </c>
    </row>
    <row r="3" spans="1:17">
      <c r="A3" s="335"/>
      <c r="B3" s="2"/>
      <c r="C3">
        <v>130000</v>
      </c>
      <c r="D3">
        <v>4270</v>
      </c>
      <c r="E3">
        <f t="shared" ref="E3:E16" si="1">C3*C3</f>
        <v>16900000000</v>
      </c>
      <c r="F3" s="343">
        <f t="shared" ref="F3:F16" si="2">H3/E3</f>
        <v>1.4792899408284022E-7</v>
      </c>
      <c r="G3">
        <f t="shared" si="0"/>
        <v>6.3165680473372776E-4</v>
      </c>
      <c r="H3">
        <v>2500</v>
      </c>
      <c r="I3" t="s">
        <v>139</v>
      </c>
      <c r="J3">
        <f ca="1">1/M4</f>
        <v>-0.68867924528301883</v>
      </c>
      <c r="O3" t="s">
        <v>169</v>
      </c>
      <c r="P3" s="291">
        <f>1/12</f>
        <v>8.3333333333333329E-2</v>
      </c>
      <c r="Q3">
        <f>P2/P3</f>
        <v>12</v>
      </c>
    </row>
    <row r="4" spans="1:17">
      <c r="A4" s="335"/>
      <c r="B4" s="2"/>
      <c r="C4">
        <v>132500</v>
      </c>
      <c r="D4">
        <v>4800</v>
      </c>
      <c r="E4">
        <f t="shared" si="1"/>
        <v>17556250000</v>
      </c>
      <c r="F4" s="343">
        <f t="shared" si="2"/>
        <v>1.4239943040227839E-7</v>
      </c>
      <c r="G4">
        <f t="shared" si="0"/>
        <v>6.8351726593093626E-4</v>
      </c>
      <c r="H4">
        <v>2500</v>
      </c>
      <c r="I4" t="s">
        <v>141</v>
      </c>
      <c r="J4" s="1">
        <v>44637</v>
      </c>
      <c r="K4" s="1">
        <f ca="1">TODAY()</f>
        <v>45168</v>
      </c>
      <c r="L4" s="291">
        <f ca="1">J4-K4+1</f>
        <v>-530</v>
      </c>
      <c r="M4">
        <f ca="1">L4/365</f>
        <v>-1.452054794520548</v>
      </c>
      <c r="O4" t="s">
        <v>170</v>
      </c>
      <c r="P4" s="291">
        <v>3.5616438356164383E-2</v>
      </c>
    </row>
    <row r="5" spans="1:17">
      <c r="A5" s="335"/>
      <c r="B5" s="2"/>
      <c r="C5">
        <v>135000</v>
      </c>
      <c r="D5">
        <v>5420</v>
      </c>
      <c r="E5">
        <f t="shared" si="1"/>
        <v>18225000000</v>
      </c>
      <c r="F5" s="343">
        <f t="shared" si="2"/>
        <v>1.3717421124828532E-7</v>
      </c>
      <c r="G5">
        <f t="shared" si="0"/>
        <v>7.4348422496570642E-4</v>
      </c>
      <c r="H5">
        <v>2500</v>
      </c>
      <c r="I5" t="s">
        <v>140</v>
      </c>
      <c r="J5">
        <f ca="1">J3*(J1/J2-1)</f>
        <v>0</v>
      </c>
      <c r="O5" t="s">
        <v>171</v>
      </c>
      <c r="P5" s="291">
        <v>0.11232876712328767</v>
      </c>
    </row>
    <row r="6" spans="1:17">
      <c r="A6" s="335"/>
      <c r="B6" s="2"/>
      <c r="C6">
        <v>137500</v>
      </c>
      <c r="D6">
        <v>6130</v>
      </c>
      <c r="E6">
        <f t="shared" si="1"/>
        <v>18906250000</v>
      </c>
      <c r="F6" s="343">
        <f t="shared" si="2"/>
        <v>1.3223140495867768E-7</v>
      </c>
      <c r="G6">
        <f t="shared" si="0"/>
        <v>8.1057851239669425E-4</v>
      </c>
      <c r="H6">
        <v>2500</v>
      </c>
    </row>
    <row r="7" spans="1:17">
      <c r="A7" s="335"/>
      <c r="B7" s="2"/>
      <c r="C7">
        <v>140000</v>
      </c>
      <c r="D7">
        <v>6950</v>
      </c>
      <c r="E7">
        <f t="shared" si="1"/>
        <v>19600000000</v>
      </c>
      <c r="F7" s="343">
        <f t="shared" si="2"/>
        <v>1.2755102040816326E-7</v>
      </c>
      <c r="G7">
        <f t="shared" si="0"/>
        <v>8.8647959183673459E-4</v>
      </c>
      <c r="H7">
        <v>2500</v>
      </c>
      <c r="O7" t="s">
        <v>172</v>
      </c>
      <c r="P7" s="291">
        <f>P2/P3</f>
        <v>12</v>
      </c>
    </row>
    <row r="8" spans="1:17">
      <c r="A8" s="335"/>
      <c r="B8" s="2"/>
      <c r="C8">
        <v>142500</v>
      </c>
      <c r="D8">
        <v>7880</v>
      </c>
      <c r="E8">
        <f t="shared" si="1"/>
        <v>20306250000</v>
      </c>
      <c r="F8" s="343">
        <f t="shared" si="2"/>
        <v>1.2311480455524776E-7</v>
      </c>
      <c r="G8">
        <f t="shared" si="0"/>
        <v>9.7014465989535238E-4</v>
      </c>
      <c r="H8">
        <v>2500</v>
      </c>
      <c r="O8" s="363" t="s">
        <v>173</v>
      </c>
      <c r="P8" s="291">
        <f>P4*(P5-P3) /( P5-P4)</f>
        <v>1.3462165688193087E-2</v>
      </c>
    </row>
    <row r="9" spans="1:17" s="322" customFormat="1">
      <c r="A9" s="344"/>
      <c r="B9" s="323"/>
      <c r="C9">
        <v>145000</v>
      </c>
      <c r="D9" s="315">
        <v>7850</v>
      </c>
      <c r="E9" s="322">
        <f t="shared" si="1"/>
        <v>21025000000</v>
      </c>
      <c r="F9" s="345">
        <f t="shared" si="2"/>
        <v>1.1890606420927467E-7</v>
      </c>
      <c r="G9" s="322">
        <f t="shared" si="0"/>
        <v>9.3341260404280612E-4</v>
      </c>
      <c r="H9" s="322">
        <v>2500</v>
      </c>
      <c r="L9" s="362"/>
      <c r="O9" s="322" t="s">
        <v>173</v>
      </c>
      <c r="P9" s="362">
        <f>P5*(P3-P4)/(P5-P4)</f>
        <v>6.9871167645140245E-2</v>
      </c>
    </row>
    <row r="10" spans="1:17">
      <c r="A10" s="335"/>
      <c r="B10" s="2"/>
      <c r="C10">
        <v>147500</v>
      </c>
      <c r="D10">
        <v>6540</v>
      </c>
      <c r="E10">
        <f t="shared" si="1"/>
        <v>21756250000</v>
      </c>
      <c r="F10" s="343">
        <f t="shared" si="2"/>
        <v>1.1490950876185004E-7</v>
      </c>
      <c r="G10">
        <f t="shared" si="0"/>
        <v>7.5150818730249926E-4</v>
      </c>
      <c r="H10">
        <v>2500</v>
      </c>
    </row>
    <row r="11" spans="1:17">
      <c r="A11" s="335"/>
      <c r="B11" s="2"/>
      <c r="C11">
        <v>150000</v>
      </c>
      <c r="D11">
        <v>5370</v>
      </c>
      <c r="E11">
        <f t="shared" si="1"/>
        <v>22500000000</v>
      </c>
      <c r="F11" s="343">
        <f t="shared" si="2"/>
        <v>1.1111111111111111E-7</v>
      </c>
      <c r="G11">
        <f t="shared" si="0"/>
        <v>5.9666666666666668E-4</v>
      </c>
      <c r="H11">
        <v>2500</v>
      </c>
      <c r="L11" s="291">
        <f ca="1">P4*P8*H17</f>
        <v>-5.9708775176313847E-6</v>
      </c>
    </row>
    <row r="12" spans="1:17">
      <c r="A12" s="335"/>
      <c r="B12" s="2"/>
      <c r="C12">
        <v>152500</v>
      </c>
      <c r="D12">
        <v>4340</v>
      </c>
      <c r="E12">
        <f t="shared" si="1"/>
        <v>23256250000</v>
      </c>
      <c r="F12" s="343">
        <f t="shared" si="2"/>
        <v>1.0749798441279226E-7</v>
      </c>
      <c r="G12">
        <f t="shared" si="0"/>
        <v>4.6654125235151843E-4</v>
      </c>
      <c r="H12">
        <v>2500</v>
      </c>
      <c r="L12" s="291">
        <f ca="1">P5*P9*H17</f>
        <v>-9.7737614843773757E-5</v>
      </c>
    </row>
    <row r="13" spans="1:17">
      <c r="A13" s="335"/>
      <c r="B13" s="2"/>
      <c r="C13">
        <v>155000</v>
      </c>
      <c r="D13">
        <v>3450</v>
      </c>
      <c r="E13">
        <f t="shared" si="1"/>
        <v>24025000000</v>
      </c>
      <c r="F13" s="343">
        <f t="shared" si="2"/>
        <v>1.0405827263267429E-7</v>
      </c>
      <c r="G13">
        <f t="shared" si="0"/>
        <v>3.5900104058272632E-4</v>
      </c>
      <c r="H13">
        <v>2500</v>
      </c>
      <c r="L13" s="291">
        <f ca="1">L11+L12</f>
        <v>-1.0370849236140514E-4</v>
      </c>
      <c r="M13">
        <f ca="1">Q3*L13</f>
        <v>-1.2445019083368617E-3</v>
      </c>
      <c r="N13" t="e">
        <f ca="1">SQRT(M13)</f>
        <v>#NUM!</v>
      </c>
    </row>
    <row r="14" spans="1:17">
      <c r="A14" s="335"/>
      <c r="B14" s="2"/>
      <c r="C14">
        <v>157500</v>
      </c>
      <c r="D14">
        <v>2690</v>
      </c>
      <c r="E14">
        <f t="shared" si="1"/>
        <v>24806250000</v>
      </c>
      <c r="F14" s="343">
        <f t="shared" si="2"/>
        <v>1.0078105316200555E-7</v>
      </c>
      <c r="G14">
        <f t="shared" si="0"/>
        <v>2.7110103300579492E-4</v>
      </c>
      <c r="H14">
        <v>2500</v>
      </c>
    </row>
    <row r="15" spans="1:17">
      <c r="A15" s="335"/>
      <c r="B15" s="2"/>
      <c r="C15">
        <v>160000</v>
      </c>
      <c r="D15">
        <v>2080</v>
      </c>
      <c r="E15">
        <f t="shared" si="1"/>
        <v>25600000000</v>
      </c>
      <c r="F15" s="343">
        <f t="shared" si="2"/>
        <v>9.7656250000000005E-8</v>
      </c>
      <c r="G15">
        <f t="shared" si="0"/>
        <v>2.0312500000000002E-4</v>
      </c>
      <c r="H15">
        <v>2500</v>
      </c>
    </row>
    <row r="16" spans="1:17" ht="15.75" thickBot="1">
      <c r="A16" s="341"/>
      <c r="B16" s="180"/>
      <c r="C16">
        <v>162500</v>
      </c>
      <c r="D16">
        <v>1580</v>
      </c>
      <c r="E16">
        <f t="shared" si="1"/>
        <v>26406250000</v>
      </c>
      <c r="F16" s="343">
        <f t="shared" si="2"/>
        <v>9.4674556213017758E-8</v>
      </c>
      <c r="G16">
        <f t="shared" si="0"/>
        <v>1.4958579881656805E-4</v>
      </c>
      <c r="H16">
        <v>2500</v>
      </c>
    </row>
    <row r="17" spans="3:9">
      <c r="C17" s="329"/>
      <c r="D17" s="330"/>
      <c r="G17">
        <f>SUM(G2:G16)</f>
        <v>9.0411932615204263E-3</v>
      </c>
      <c r="H17">
        <f ca="1">(2*G17)/$M$4</f>
        <v>-1.2452964303603606E-2</v>
      </c>
      <c r="I17" t="e">
        <f ca="1">SQRT(H17)</f>
        <v>#NUM!</v>
      </c>
    </row>
    <row r="18" spans="3:9">
      <c r="I18">
        <f>SQRT(H18)</f>
        <v>0</v>
      </c>
    </row>
  </sheetData>
  <hyperlinks>
    <hyperlink ref="O8" r:id="rId1" display="T1T@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9"/>
  <sheetViews>
    <sheetView topLeftCell="E1" workbookViewId="0">
      <selection activeCell="G15" sqref="G15"/>
    </sheetView>
  </sheetViews>
  <sheetFormatPr defaultRowHeight="15"/>
  <cols>
    <col min="1" max="1" width="9.5703125" customWidth="1"/>
    <col min="2" max="2" width="8" customWidth="1"/>
    <col min="3" max="3" width="8.42578125" customWidth="1"/>
    <col min="4" max="4" width="7.7109375" style="304" customWidth="1"/>
    <col min="5" max="5" width="6.7109375" style="304" customWidth="1"/>
    <col min="6" max="6" width="8.42578125" style="304" customWidth="1"/>
    <col min="7" max="7" width="9.7109375" style="304" customWidth="1"/>
    <col min="8" max="8" width="10.28515625" customWidth="1"/>
    <col min="9" max="9" width="10" customWidth="1"/>
    <col min="10" max="10" width="9" customWidth="1"/>
    <col min="11" max="11" width="7.85546875" customWidth="1"/>
    <col min="12" max="12" width="7.5703125" customWidth="1"/>
    <col min="13" max="13" width="6.7109375" customWidth="1"/>
    <col min="14" max="14" width="9.7109375" customWidth="1"/>
    <col min="15" max="15" width="7.42578125" customWidth="1"/>
    <col min="16" max="16" width="7" style="304" customWidth="1"/>
    <col min="17" max="17" width="8" customWidth="1"/>
    <col min="18" max="18" width="7.42578125" customWidth="1"/>
    <col min="19" max="19" width="6" customWidth="1"/>
    <col min="20" max="20" width="5.42578125" customWidth="1"/>
    <col min="22" max="22" width="6.7109375" customWidth="1"/>
    <col min="23" max="24" width="7.5703125" customWidth="1"/>
    <col min="25" max="25" width="7.7109375" customWidth="1"/>
  </cols>
  <sheetData>
    <row r="1" spans="1:27" ht="15.75" thickBot="1">
      <c r="I1" t="s">
        <v>935</v>
      </c>
      <c r="K1" t="s">
        <v>934</v>
      </c>
      <c r="Q1" t="s">
        <v>933</v>
      </c>
      <c r="V1" t="s">
        <v>937</v>
      </c>
      <c r="Y1" t="s">
        <v>932</v>
      </c>
    </row>
    <row r="2" spans="1:27" ht="15.75" thickBot="1">
      <c r="A2" s="395" t="s">
        <v>134</v>
      </c>
      <c r="B2" s="396" t="s">
        <v>917</v>
      </c>
      <c r="C2" s="396" t="s">
        <v>918</v>
      </c>
      <c r="D2" s="397" t="s">
        <v>919</v>
      </c>
      <c r="E2" s="397"/>
      <c r="F2" s="397" t="s">
        <v>924</v>
      </c>
      <c r="G2" s="397" t="s">
        <v>920</v>
      </c>
      <c r="H2" s="397" t="s">
        <v>926</v>
      </c>
      <c r="I2" s="397" t="s">
        <v>927</v>
      </c>
      <c r="J2" s="397" t="s">
        <v>928</v>
      </c>
      <c r="K2" s="398" t="s">
        <v>929</v>
      </c>
      <c r="L2" s="403" t="s">
        <v>921</v>
      </c>
      <c r="M2" s="403"/>
      <c r="N2" s="403" t="s">
        <v>922</v>
      </c>
      <c r="O2" s="403" t="s">
        <v>923</v>
      </c>
      <c r="P2" s="403" t="s">
        <v>960</v>
      </c>
      <c r="Q2" s="407" t="s">
        <v>927</v>
      </c>
      <c r="S2" t="s">
        <v>926</v>
      </c>
      <c r="V2" s="405" t="s">
        <v>928</v>
      </c>
      <c r="X2" t="s">
        <v>929</v>
      </c>
    </row>
    <row r="3" spans="1:27" ht="15.75" thickBot="1">
      <c r="A3">
        <v>95400</v>
      </c>
      <c r="B3">
        <v>-0.11</v>
      </c>
      <c r="C3">
        <v>2.0400000000000001E-2</v>
      </c>
      <c r="D3" s="421">
        <f>1/C3*100</f>
        <v>4901.9607843137255</v>
      </c>
      <c r="E3" s="304">
        <f>D3/10</f>
        <v>490.19607843137254</v>
      </c>
      <c r="F3" s="304">
        <f>D3*B3</f>
        <v>-539.21568627450984</v>
      </c>
      <c r="G3" s="304">
        <f>A3 - F3</f>
        <v>95939.215686274503</v>
      </c>
      <c r="H3" s="400">
        <f>G3+D3</f>
        <v>100841.17647058822</v>
      </c>
      <c r="I3" s="399">
        <f>G3+2*D3</f>
        <v>105743.13725490196</v>
      </c>
      <c r="J3" s="401">
        <f>G3-D3</f>
        <v>91037.254901960783</v>
      </c>
      <c r="K3" s="402">
        <f>G3-2*D3</f>
        <v>86135.294117647049</v>
      </c>
      <c r="L3" s="304">
        <f>J3-K3</f>
        <v>4901.9607843137346</v>
      </c>
      <c r="M3" s="304">
        <f>I3-H3</f>
        <v>4901.9607843137346</v>
      </c>
      <c r="N3" s="304">
        <f>(I3-K3)/4</f>
        <v>4901.9607843137273</v>
      </c>
      <c r="O3" s="304">
        <f>(H3-J3)/2</f>
        <v>4901.9607843137201</v>
      </c>
      <c r="P3" s="422">
        <f>D3*2</f>
        <v>9803.9215686274511</v>
      </c>
      <c r="Q3" s="408">
        <v>78900</v>
      </c>
      <c r="R3" s="409">
        <f>I3-Q3</f>
        <v>26843.137254901958</v>
      </c>
      <c r="S3" s="406">
        <v>93200</v>
      </c>
      <c r="T3" s="410">
        <f>H3-S3</f>
        <v>7641.1764705882233</v>
      </c>
      <c r="V3" s="404">
        <v>87560</v>
      </c>
      <c r="W3" s="411">
        <f>J3-V3</f>
        <v>3477.2549019607832</v>
      </c>
      <c r="X3" s="412">
        <v>85100</v>
      </c>
      <c r="Y3" s="411">
        <f>K3-X3</f>
        <v>1035.2941176470486</v>
      </c>
      <c r="AA3" t="s">
        <v>925</v>
      </c>
    </row>
    <row r="4" spans="1:27">
      <c r="E4" s="304">
        <f t="shared" ref="E4" si="0">D4/10</f>
        <v>0</v>
      </c>
      <c r="L4" s="304">
        <f t="shared" ref="L4" si="1">J4-K4</f>
        <v>0</v>
      </c>
      <c r="M4" s="304">
        <f t="shared" ref="M4" si="2">I4-H4</f>
        <v>0</v>
      </c>
      <c r="Q4">
        <v>62327</v>
      </c>
    </row>
    <row r="5" spans="1:27">
      <c r="A5">
        <v>59363</v>
      </c>
      <c r="B5">
        <v>0</v>
      </c>
      <c r="C5">
        <v>6.3500000000000001E-2</v>
      </c>
      <c r="D5" s="304">
        <f>1/C5*100</f>
        <v>1574.8031496062993</v>
      </c>
      <c r="E5" s="304">
        <f>D5/10</f>
        <v>157.48031496062993</v>
      </c>
      <c r="F5" s="304">
        <f>D5*B5</f>
        <v>0</v>
      </c>
      <c r="G5" s="304">
        <f>A5 - D5*B5</f>
        <v>59363</v>
      </c>
      <c r="H5" s="400">
        <f>G5+D5</f>
        <v>60937.803149606298</v>
      </c>
      <c r="I5" s="399">
        <f>G5+2*D5</f>
        <v>62512.606299212595</v>
      </c>
      <c r="J5" s="401">
        <f>G5-D5</f>
        <v>57788.196850393702</v>
      </c>
      <c r="K5" s="402">
        <f>G5-2*D5</f>
        <v>56213.393700787405</v>
      </c>
      <c r="L5" s="304">
        <f>J5-K5</f>
        <v>1574.8031496062977</v>
      </c>
      <c r="M5" s="304">
        <f>I5-H5</f>
        <v>1574.8031496062977</v>
      </c>
      <c r="N5" s="304">
        <f>(I5-K5)/4</f>
        <v>1574.8031496062977</v>
      </c>
      <c r="O5" s="304">
        <f>(H5-J5)/2</f>
        <v>1574.8031496062977</v>
      </c>
    </row>
    <row r="8" spans="1:27">
      <c r="N8">
        <v>8870.19</v>
      </c>
    </row>
    <row r="9" spans="1:27">
      <c r="L9">
        <v>6639</v>
      </c>
      <c r="N9">
        <v>224</v>
      </c>
      <c r="R9">
        <v>0</v>
      </c>
      <c r="V9">
        <v>71300</v>
      </c>
      <c r="W9">
        <v>72850</v>
      </c>
      <c r="X9">
        <f>W9-V9</f>
        <v>1550</v>
      </c>
    </row>
    <row r="10" spans="1:27">
      <c r="G10" s="304">
        <v>81013</v>
      </c>
      <c r="H10">
        <v>76415</v>
      </c>
      <c r="L10">
        <v>2937</v>
      </c>
      <c r="N10">
        <v>1109</v>
      </c>
      <c r="R10">
        <v>5000</v>
      </c>
      <c r="V10">
        <v>71300</v>
      </c>
      <c r="W10">
        <v>70250</v>
      </c>
      <c r="X10">
        <f>W10-V10</f>
        <v>-1050</v>
      </c>
    </row>
    <row r="11" spans="1:27">
      <c r="G11" s="304">
        <v>-79289</v>
      </c>
      <c r="H11" s="304">
        <v>-79289</v>
      </c>
      <c r="L11">
        <f>SUM(L9:L10)</f>
        <v>9576</v>
      </c>
      <c r="N11">
        <v>3119.75</v>
      </c>
      <c r="R11">
        <v>7850</v>
      </c>
    </row>
    <row r="12" spans="1:27">
      <c r="N12">
        <f>SUM(N8:N11)</f>
        <v>13322.94</v>
      </c>
      <c r="R12">
        <f>SUM(R9:R11)</f>
        <v>12850</v>
      </c>
      <c r="S12">
        <f>R12*0.1</f>
        <v>1285</v>
      </c>
      <c r="T12">
        <f>R12-S12</f>
        <v>11565</v>
      </c>
    </row>
    <row r="16" spans="1:27">
      <c r="L16">
        <f>SUM(L17:L19)</f>
        <v>5258.75</v>
      </c>
    </row>
    <row r="17" spans="10:12">
      <c r="J17">
        <v>374.25</v>
      </c>
      <c r="K17">
        <v>3</v>
      </c>
      <c r="L17">
        <f>J17*K17</f>
        <v>1122.75</v>
      </c>
    </row>
    <row r="18" spans="10:12">
      <c r="J18">
        <v>2068</v>
      </c>
      <c r="K18">
        <v>1</v>
      </c>
      <c r="L18">
        <f t="shared" ref="L18:L19" si="3">J18*K18</f>
        <v>2068</v>
      </c>
    </row>
    <row r="19" spans="10:12">
      <c r="J19">
        <v>2068</v>
      </c>
      <c r="K19">
        <v>1</v>
      </c>
      <c r="L19">
        <f t="shared" si="3"/>
        <v>2068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3:Y162"/>
  <sheetViews>
    <sheetView tabSelected="1" topLeftCell="D137" workbookViewId="0">
      <selection activeCell="S148" sqref="S148"/>
    </sheetView>
  </sheetViews>
  <sheetFormatPr defaultRowHeight="15"/>
  <cols>
    <col min="1" max="1" width="15.140625" customWidth="1"/>
    <col min="3" max="3" width="10.85546875" customWidth="1"/>
    <col min="4" max="4" width="9" customWidth="1"/>
    <col min="6" max="6" width="9" style="166" customWidth="1"/>
    <col min="13" max="14" width="8.5703125" customWidth="1"/>
    <col min="15" max="15" width="10" style="166" customWidth="1"/>
    <col min="20" max="20" width="10.140625" customWidth="1"/>
  </cols>
  <sheetData>
    <row r="3" spans="1:25">
      <c r="C3" s="315" t="s">
        <v>930</v>
      </c>
      <c r="D3" t="s">
        <v>931</v>
      </c>
      <c r="H3" s="315" t="s">
        <v>930</v>
      </c>
      <c r="I3" t="s">
        <v>931</v>
      </c>
      <c r="L3" s="315" t="s">
        <v>936</v>
      </c>
      <c r="M3" t="s">
        <v>931</v>
      </c>
      <c r="P3" t="s">
        <v>938</v>
      </c>
      <c r="Q3" s="315" t="s">
        <v>930</v>
      </c>
      <c r="R3" t="s">
        <v>931</v>
      </c>
      <c r="U3" s="166"/>
      <c r="V3" t="s">
        <v>939</v>
      </c>
      <c r="W3" s="315" t="s">
        <v>930</v>
      </c>
      <c r="X3" t="s">
        <v>931</v>
      </c>
    </row>
    <row r="4" spans="1:25">
      <c r="B4">
        <f>SUM(B5:B26)</f>
        <v>0</v>
      </c>
      <c r="C4" s="315">
        <v>79300</v>
      </c>
      <c r="D4">
        <f>-B4*C4 - SUM(D5:D26)</f>
        <v>5282</v>
      </c>
      <c r="G4">
        <f>SUM(G5:G64)</f>
        <v>0</v>
      </c>
      <c r="H4" s="315">
        <v>89355</v>
      </c>
      <c r="I4">
        <f>G4*H4 - SUM(I5:I55)</f>
        <v>4121</v>
      </c>
      <c r="J4">
        <f>SUM(I5:I55)</f>
        <v>-4121</v>
      </c>
      <c r="K4">
        <f>SUM(K5:K26)</f>
        <v>0</v>
      </c>
      <c r="L4" s="315">
        <v>1600</v>
      </c>
      <c r="M4">
        <f>-K4*L4 - SUM(M5:M26)</f>
        <v>600</v>
      </c>
      <c r="P4">
        <f>SUM(P5:P93)</f>
        <v>-1</v>
      </c>
      <c r="Q4" s="315">
        <v>97790</v>
      </c>
      <c r="R4">
        <f>P4*Q4 - SUM(R5:R94)</f>
        <v>-103225</v>
      </c>
      <c r="S4">
        <f>SUM(S5:S48)</f>
        <v>844</v>
      </c>
      <c r="U4" s="166"/>
      <c r="V4">
        <f>SUM(V5:V64)</f>
        <v>0</v>
      </c>
      <c r="W4" s="315">
        <v>89903</v>
      </c>
      <c r="X4">
        <f>V4*W4 - SUM(X5:X68)</f>
        <v>23</v>
      </c>
      <c r="Y4">
        <f>SUM(Y5:Y48)</f>
        <v>23</v>
      </c>
    </row>
    <row r="5" spans="1:25">
      <c r="A5" s="413">
        <f ca="1">NOW()</f>
        <v>45168.83203229167</v>
      </c>
      <c r="B5">
        <v>-1</v>
      </c>
      <c r="C5">
        <v>80979</v>
      </c>
      <c r="D5">
        <f>1*B5*C5</f>
        <v>-80979</v>
      </c>
      <c r="F5" s="166">
        <v>45103.416666666664</v>
      </c>
      <c r="K5">
        <v>1</v>
      </c>
      <c r="L5">
        <v>1000</v>
      </c>
      <c r="M5">
        <f t="shared" ref="M5:M6" si="0">1*K5*L5</f>
        <v>1000</v>
      </c>
      <c r="O5" s="166">
        <v>45127</v>
      </c>
      <c r="P5">
        <v>1</v>
      </c>
      <c r="Q5">
        <v>90003</v>
      </c>
      <c r="R5">
        <f t="shared" ref="R5:R70" si="1">1*P5*Q5</f>
        <v>90003</v>
      </c>
      <c r="S5">
        <f>-SUM(R5:R20)</f>
        <v>45</v>
      </c>
      <c r="U5" s="166">
        <v>45138</v>
      </c>
      <c r="V5">
        <v>-1</v>
      </c>
      <c r="W5">
        <v>26800</v>
      </c>
      <c r="X5">
        <f t="shared" ref="X5:X10" si="2">1*V5*W5</f>
        <v>-26800</v>
      </c>
      <c r="Y5">
        <f>-SUM(X5:X20)</f>
        <v>23</v>
      </c>
    </row>
    <row r="6" spans="1:25">
      <c r="B6">
        <v>-1</v>
      </c>
      <c r="C6">
        <v>82684</v>
      </c>
      <c r="D6">
        <f t="shared" ref="D6:D10" si="3">1*B6*C6</f>
        <v>-82684</v>
      </c>
      <c r="G6">
        <v>1</v>
      </c>
      <c r="H6">
        <v>87212</v>
      </c>
      <c r="I6">
        <f t="shared" ref="I6:I47" si="4">1*G6*H6</f>
        <v>87212</v>
      </c>
      <c r="K6">
        <v>-1</v>
      </c>
      <c r="L6">
        <v>1600</v>
      </c>
      <c r="M6">
        <f t="shared" si="0"/>
        <v>-1600</v>
      </c>
      <c r="P6">
        <v>-1</v>
      </c>
      <c r="Q6">
        <v>89862</v>
      </c>
      <c r="R6">
        <f t="shared" si="1"/>
        <v>-89862</v>
      </c>
      <c r="U6" s="166"/>
      <c r="V6">
        <v>1</v>
      </c>
      <c r="W6">
        <v>26898</v>
      </c>
      <c r="X6">
        <f t="shared" si="2"/>
        <v>26898</v>
      </c>
    </row>
    <row r="7" spans="1:25">
      <c r="B7">
        <v>1</v>
      </c>
      <c r="C7">
        <v>81730</v>
      </c>
      <c r="D7">
        <f t="shared" si="3"/>
        <v>81730</v>
      </c>
      <c r="G7">
        <v>-1</v>
      </c>
      <c r="H7">
        <v>87468</v>
      </c>
      <c r="I7">
        <f t="shared" si="4"/>
        <v>-87468</v>
      </c>
      <c r="K7">
        <v>0</v>
      </c>
      <c r="L7">
        <v>0</v>
      </c>
      <c r="M7">
        <v>0</v>
      </c>
      <c r="P7">
        <v>-1</v>
      </c>
      <c r="Q7">
        <v>90248</v>
      </c>
      <c r="R7">
        <f t="shared" si="1"/>
        <v>-90248</v>
      </c>
      <c r="V7">
        <v>1</v>
      </c>
      <c r="W7">
        <v>27108</v>
      </c>
      <c r="X7">
        <f t="shared" si="2"/>
        <v>27108</v>
      </c>
    </row>
    <row r="8" spans="1:25">
      <c r="B8">
        <v>1</v>
      </c>
      <c r="C8">
        <v>79141</v>
      </c>
      <c r="D8">
        <f t="shared" si="3"/>
        <v>79141</v>
      </c>
      <c r="G8">
        <v>-1</v>
      </c>
      <c r="H8">
        <v>91300</v>
      </c>
      <c r="I8">
        <f t="shared" si="4"/>
        <v>-91300</v>
      </c>
      <c r="K8">
        <v>0</v>
      </c>
      <c r="M8">
        <f t="shared" ref="M8:M10" si="5">1*K8*L8</f>
        <v>0</v>
      </c>
      <c r="P8">
        <v>1</v>
      </c>
      <c r="Q8">
        <v>90131</v>
      </c>
      <c r="R8">
        <f t="shared" si="1"/>
        <v>90131</v>
      </c>
      <c r="V8">
        <v>-1</v>
      </c>
      <c r="W8">
        <v>27139</v>
      </c>
      <c r="X8">
        <f t="shared" si="2"/>
        <v>-27139</v>
      </c>
    </row>
    <row r="9" spans="1:25">
      <c r="B9">
        <v>1</v>
      </c>
      <c r="C9">
        <v>76410</v>
      </c>
      <c r="D9">
        <f t="shared" si="3"/>
        <v>76410</v>
      </c>
      <c r="G9">
        <v>1</v>
      </c>
      <c r="H9">
        <v>89684</v>
      </c>
      <c r="I9">
        <f t="shared" si="4"/>
        <v>89684</v>
      </c>
      <c r="K9">
        <v>0</v>
      </c>
      <c r="M9">
        <f t="shared" si="5"/>
        <v>0</v>
      </c>
      <c r="P9">
        <v>1</v>
      </c>
      <c r="Q9">
        <v>90012</v>
      </c>
      <c r="R9">
        <f t="shared" si="1"/>
        <v>90012</v>
      </c>
      <c r="V9">
        <v>1</v>
      </c>
      <c r="W9">
        <v>27032</v>
      </c>
      <c r="X9">
        <f t="shared" si="2"/>
        <v>27032</v>
      </c>
    </row>
    <row r="10" spans="1:25">
      <c r="B10">
        <v>-1</v>
      </c>
      <c r="C10">
        <v>78900</v>
      </c>
      <c r="D10">
        <f t="shared" si="3"/>
        <v>-78900</v>
      </c>
      <c r="G10">
        <v>1</v>
      </c>
      <c r="H10">
        <v>88560</v>
      </c>
      <c r="I10">
        <f t="shared" si="4"/>
        <v>88560</v>
      </c>
      <c r="K10">
        <v>0</v>
      </c>
      <c r="M10">
        <f t="shared" si="5"/>
        <v>0</v>
      </c>
      <c r="P10">
        <v>1</v>
      </c>
      <c r="Q10">
        <v>89636</v>
      </c>
      <c r="R10">
        <f t="shared" si="1"/>
        <v>89636</v>
      </c>
      <c r="V10">
        <v>-1</v>
      </c>
      <c r="W10">
        <v>27122</v>
      </c>
      <c r="X10">
        <f t="shared" si="2"/>
        <v>-27122</v>
      </c>
    </row>
    <row r="11" spans="1:25">
      <c r="G11">
        <v>-1</v>
      </c>
      <c r="H11">
        <v>88741</v>
      </c>
      <c r="I11">
        <f t="shared" si="4"/>
        <v>-88741</v>
      </c>
      <c r="P11">
        <v>-1</v>
      </c>
      <c r="Q11">
        <v>89586</v>
      </c>
      <c r="R11">
        <f t="shared" si="1"/>
        <v>-89586</v>
      </c>
    </row>
    <row r="12" spans="1:25">
      <c r="G12">
        <v>1</v>
      </c>
      <c r="H12">
        <v>88437</v>
      </c>
      <c r="I12">
        <f t="shared" si="4"/>
        <v>88437</v>
      </c>
      <c r="P12">
        <v>-1</v>
      </c>
      <c r="Q12">
        <v>89609</v>
      </c>
      <c r="R12">
        <f t="shared" si="1"/>
        <v>-89609</v>
      </c>
    </row>
    <row r="13" spans="1:25">
      <c r="G13">
        <v>-1</v>
      </c>
      <c r="H13">
        <v>89544</v>
      </c>
      <c r="I13">
        <f t="shared" si="4"/>
        <v>-89544</v>
      </c>
      <c r="P13">
        <v>1</v>
      </c>
      <c r="Q13">
        <v>89322</v>
      </c>
      <c r="R13">
        <f t="shared" si="1"/>
        <v>89322</v>
      </c>
    </row>
    <row r="14" spans="1:25">
      <c r="G14">
        <v>1</v>
      </c>
      <c r="H14">
        <v>89135</v>
      </c>
      <c r="I14">
        <f t="shared" si="4"/>
        <v>89135</v>
      </c>
      <c r="P14">
        <v>-1</v>
      </c>
      <c r="Q14">
        <v>89531</v>
      </c>
      <c r="R14">
        <f t="shared" si="1"/>
        <v>-89531</v>
      </c>
    </row>
    <row r="15" spans="1:25">
      <c r="G15">
        <v>1</v>
      </c>
      <c r="H15">
        <v>88607</v>
      </c>
      <c r="I15">
        <f t="shared" si="4"/>
        <v>88607</v>
      </c>
      <c r="P15">
        <v>-1</v>
      </c>
      <c r="Q15">
        <v>89702</v>
      </c>
      <c r="R15">
        <f t="shared" si="1"/>
        <v>-89702</v>
      </c>
    </row>
    <row r="16" spans="1:25">
      <c r="G16">
        <v>-1</v>
      </c>
      <c r="H16">
        <v>88739</v>
      </c>
      <c r="I16">
        <f t="shared" si="4"/>
        <v>-88739</v>
      </c>
      <c r="P16">
        <v>1</v>
      </c>
      <c r="Q16">
        <v>89554</v>
      </c>
      <c r="R16">
        <f t="shared" si="1"/>
        <v>89554</v>
      </c>
    </row>
    <row r="17" spans="6:19">
      <c r="G17">
        <v>-1</v>
      </c>
      <c r="H17">
        <v>88877</v>
      </c>
      <c r="I17">
        <f t="shared" si="4"/>
        <v>-88877</v>
      </c>
      <c r="P17">
        <v>1</v>
      </c>
      <c r="Q17">
        <v>89468</v>
      </c>
      <c r="R17">
        <f t="shared" si="1"/>
        <v>89468</v>
      </c>
    </row>
    <row r="18" spans="6:19">
      <c r="G18">
        <v>1</v>
      </c>
      <c r="H18">
        <v>88880</v>
      </c>
      <c r="I18">
        <f t="shared" si="4"/>
        <v>88880</v>
      </c>
      <c r="P18">
        <v>-1</v>
      </c>
      <c r="Q18">
        <v>89550</v>
      </c>
      <c r="R18">
        <f t="shared" si="1"/>
        <v>-89550</v>
      </c>
    </row>
    <row r="19" spans="6:19">
      <c r="G19">
        <v>-1</v>
      </c>
      <c r="H19">
        <v>89533</v>
      </c>
      <c r="I19">
        <f t="shared" si="4"/>
        <v>-89533</v>
      </c>
      <c r="P19">
        <v>1</v>
      </c>
      <c r="Q19">
        <v>89444</v>
      </c>
      <c r="R19">
        <f t="shared" si="1"/>
        <v>89444</v>
      </c>
    </row>
    <row r="20" spans="6:19">
      <c r="G20">
        <v>1</v>
      </c>
      <c r="H20">
        <v>89270</v>
      </c>
      <c r="I20">
        <f t="shared" si="4"/>
        <v>89270</v>
      </c>
      <c r="P20">
        <v>-1</v>
      </c>
      <c r="Q20">
        <v>89527</v>
      </c>
      <c r="R20">
        <f t="shared" si="1"/>
        <v>-89527</v>
      </c>
    </row>
    <row r="21" spans="6:19">
      <c r="G21">
        <v>-1</v>
      </c>
      <c r="H21">
        <v>89490</v>
      </c>
      <c r="I21">
        <f t="shared" si="4"/>
        <v>-89490</v>
      </c>
      <c r="O21" s="166">
        <v>45131</v>
      </c>
      <c r="P21">
        <v>1</v>
      </c>
      <c r="Q21">
        <v>89863</v>
      </c>
      <c r="R21">
        <f t="shared" si="1"/>
        <v>89863</v>
      </c>
      <c r="S21">
        <f>-SUM(R21:R26)</f>
        <v>-36</v>
      </c>
    </row>
    <row r="22" spans="6:19">
      <c r="F22" s="166">
        <v>45127</v>
      </c>
      <c r="G22">
        <v>1</v>
      </c>
      <c r="H22">
        <v>90003</v>
      </c>
      <c r="I22">
        <f t="shared" si="4"/>
        <v>90003</v>
      </c>
      <c r="P22">
        <v>-1</v>
      </c>
      <c r="Q22">
        <v>89975</v>
      </c>
      <c r="R22">
        <f t="shared" si="1"/>
        <v>-89975</v>
      </c>
    </row>
    <row r="23" spans="6:19">
      <c r="G23">
        <v>-1</v>
      </c>
      <c r="H23">
        <v>89862</v>
      </c>
      <c r="I23">
        <f t="shared" si="4"/>
        <v>-89862</v>
      </c>
      <c r="P23">
        <v>1</v>
      </c>
      <c r="Q23">
        <v>89778</v>
      </c>
      <c r="R23">
        <f t="shared" si="1"/>
        <v>89778</v>
      </c>
    </row>
    <row r="24" spans="6:19">
      <c r="G24">
        <v>-1</v>
      </c>
      <c r="H24">
        <v>90248</v>
      </c>
      <c r="I24">
        <f t="shared" si="4"/>
        <v>-90248</v>
      </c>
      <c r="P24">
        <v>-1</v>
      </c>
      <c r="Q24">
        <v>89581</v>
      </c>
      <c r="R24">
        <f t="shared" si="1"/>
        <v>-89581</v>
      </c>
    </row>
    <row r="25" spans="6:19">
      <c r="G25">
        <v>1</v>
      </c>
      <c r="H25">
        <v>90131</v>
      </c>
      <c r="I25">
        <f t="shared" si="4"/>
        <v>90131</v>
      </c>
      <c r="P25">
        <v>1</v>
      </c>
      <c r="Q25">
        <v>89536</v>
      </c>
      <c r="R25">
        <f t="shared" si="1"/>
        <v>89536</v>
      </c>
    </row>
    <row r="26" spans="6:19">
      <c r="G26">
        <v>1</v>
      </c>
      <c r="H26">
        <v>90012</v>
      </c>
      <c r="I26">
        <f t="shared" si="4"/>
        <v>90012</v>
      </c>
      <c r="P26">
        <v>-1</v>
      </c>
      <c r="Q26">
        <v>89585</v>
      </c>
      <c r="R26">
        <f t="shared" si="1"/>
        <v>-89585</v>
      </c>
    </row>
    <row r="27" spans="6:19">
      <c r="G27">
        <v>1</v>
      </c>
      <c r="H27">
        <v>89636</v>
      </c>
      <c r="I27">
        <f t="shared" si="4"/>
        <v>89636</v>
      </c>
      <c r="O27" s="166">
        <v>45132</v>
      </c>
      <c r="P27">
        <v>1</v>
      </c>
      <c r="Q27">
        <v>89240</v>
      </c>
      <c r="R27">
        <f t="shared" si="1"/>
        <v>89240</v>
      </c>
      <c r="S27">
        <f>-SUM(R27:R30)</f>
        <v>205</v>
      </c>
    </row>
    <row r="28" spans="6:19">
      <c r="G28">
        <v>-1</v>
      </c>
      <c r="H28">
        <v>89586</v>
      </c>
      <c r="I28">
        <f t="shared" si="4"/>
        <v>-89586</v>
      </c>
      <c r="P28">
        <v>-1</v>
      </c>
      <c r="Q28">
        <v>89367</v>
      </c>
      <c r="R28">
        <f t="shared" si="1"/>
        <v>-89367</v>
      </c>
    </row>
    <row r="29" spans="6:19">
      <c r="G29">
        <v>-1</v>
      </c>
      <c r="H29">
        <v>89609</v>
      </c>
      <c r="I29">
        <f t="shared" si="4"/>
        <v>-89609</v>
      </c>
      <c r="P29">
        <v>1</v>
      </c>
      <c r="Q29">
        <v>89346</v>
      </c>
      <c r="R29">
        <f t="shared" si="1"/>
        <v>89346</v>
      </c>
    </row>
    <row r="30" spans="6:19">
      <c r="G30">
        <v>1</v>
      </c>
      <c r="H30">
        <v>89322</v>
      </c>
      <c r="I30">
        <f t="shared" si="4"/>
        <v>89322</v>
      </c>
      <c r="P30">
        <v>-1</v>
      </c>
      <c r="Q30">
        <v>89424</v>
      </c>
      <c r="R30">
        <f t="shared" si="1"/>
        <v>-89424</v>
      </c>
    </row>
    <row r="31" spans="6:19">
      <c r="G31">
        <v>-1</v>
      </c>
      <c r="H31">
        <v>89531</v>
      </c>
      <c r="I31">
        <f t="shared" si="4"/>
        <v>-89531</v>
      </c>
      <c r="O31" s="166">
        <v>45133</v>
      </c>
      <c r="P31">
        <v>1</v>
      </c>
      <c r="Q31">
        <v>89277</v>
      </c>
      <c r="R31">
        <f t="shared" si="1"/>
        <v>89277</v>
      </c>
      <c r="S31">
        <f>-SUM(R31:R36)</f>
        <v>348</v>
      </c>
    </row>
    <row r="32" spans="6:19">
      <c r="G32">
        <v>-1</v>
      </c>
      <c r="H32">
        <v>89702</v>
      </c>
      <c r="I32">
        <f t="shared" si="4"/>
        <v>-89702</v>
      </c>
      <c r="P32">
        <v>-1</v>
      </c>
      <c r="Q32">
        <v>89431</v>
      </c>
      <c r="R32">
        <f t="shared" si="1"/>
        <v>-89431</v>
      </c>
    </row>
    <row r="33" spans="6:19">
      <c r="G33">
        <v>1</v>
      </c>
      <c r="H33">
        <v>89554</v>
      </c>
      <c r="I33">
        <f t="shared" si="4"/>
        <v>89554</v>
      </c>
      <c r="P33">
        <v>1</v>
      </c>
      <c r="Q33">
        <v>89183</v>
      </c>
      <c r="R33">
        <f t="shared" si="1"/>
        <v>89183</v>
      </c>
    </row>
    <row r="34" spans="6:19">
      <c r="G34">
        <v>1</v>
      </c>
      <c r="H34">
        <v>89468</v>
      </c>
      <c r="I34">
        <f t="shared" si="4"/>
        <v>89468</v>
      </c>
      <c r="P34">
        <v>-1</v>
      </c>
      <c r="Q34">
        <v>89324</v>
      </c>
      <c r="R34">
        <f t="shared" si="1"/>
        <v>-89324</v>
      </c>
    </row>
    <row r="35" spans="6:19">
      <c r="G35">
        <v>-1</v>
      </c>
      <c r="H35">
        <v>89550</v>
      </c>
      <c r="I35">
        <f t="shared" si="4"/>
        <v>-89550</v>
      </c>
      <c r="P35">
        <v>1</v>
      </c>
      <c r="Q35">
        <v>89259</v>
      </c>
      <c r="R35">
        <f t="shared" si="1"/>
        <v>89259</v>
      </c>
    </row>
    <row r="36" spans="6:19">
      <c r="G36">
        <v>1</v>
      </c>
      <c r="H36">
        <v>89444</v>
      </c>
      <c r="I36">
        <f t="shared" si="4"/>
        <v>89444</v>
      </c>
      <c r="P36">
        <v>-1</v>
      </c>
      <c r="Q36">
        <v>89312</v>
      </c>
      <c r="R36">
        <f t="shared" si="1"/>
        <v>-89312</v>
      </c>
    </row>
    <row r="37" spans="6:19">
      <c r="G37">
        <v>-1</v>
      </c>
      <c r="H37">
        <v>89527</v>
      </c>
      <c r="I37">
        <f t="shared" si="4"/>
        <v>-89527</v>
      </c>
      <c r="O37" s="166">
        <v>45134</v>
      </c>
      <c r="P37">
        <v>1</v>
      </c>
      <c r="Q37">
        <v>89134</v>
      </c>
      <c r="R37">
        <f t="shared" si="1"/>
        <v>89134</v>
      </c>
      <c r="S37">
        <f>-SUM(R37:R40)</f>
        <v>282</v>
      </c>
    </row>
    <row r="38" spans="6:19">
      <c r="F38" s="166">
        <v>45131</v>
      </c>
      <c r="G38">
        <v>1</v>
      </c>
      <c r="H38">
        <v>89863</v>
      </c>
      <c r="I38">
        <f t="shared" si="4"/>
        <v>89863</v>
      </c>
      <c r="P38">
        <v>-1</v>
      </c>
      <c r="Q38">
        <v>89341</v>
      </c>
      <c r="R38">
        <f t="shared" si="1"/>
        <v>-89341</v>
      </c>
    </row>
    <row r="39" spans="6:19">
      <c r="G39">
        <v>-1</v>
      </c>
      <c r="H39">
        <v>89975</v>
      </c>
      <c r="I39">
        <f t="shared" si="4"/>
        <v>-89975</v>
      </c>
      <c r="P39">
        <v>1</v>
      </c>
      <c r="Q39">
        <v>89840</v>
      </c>
      <c r="R39">
        <f t="shared" si="1"/>
        <v>89840</v>
      </c>
    </row>
    <row r="40" spans="6:19">
      <c r="G40">
        <v>1</v>
      </c>
      <c r="H40">
        <v>89778</v>
      </c>
      <c r="I40">
        <f t="shared" si="4"/>
        <v>89778</v>
      </c>
      <c r="P40">
        <v>-1</v>
      </c>
      <c r="Q40">
        <v>89915</v>
      </c>
      <c r="R40">
        <f t="shared" si="1"/>
        <v>-89915</v>
      </c>
    </row>
    <row r="41" spans="6:19">
      <c r="G41">
        <v>-1</v>
      </c>
      <c r="H41">
        <v>89581</v>
      </c>
      <c r="I41">
        <f t="shared" si="4"/>
        <v>-89581</v>
      </c>
      <c r="O41" s="166">
        <v>45135</v>
      </c>
      <c r="P41">
        <v>1</v>
      </c>
      <c r="Q41">
        <v>89853</v>
      </c>
      <c r="R41">
        <f t="shared" si="1"/>
        <v>89853</v>
      </c>
    </row>
    <row r="42" spans="6:19">
      <c r="G42">
        <v>1</v>
      </c>
      <c r="H42">
        <v>89536</v>
      </c>
      <c r="I42">
        <f t="shared" si="4"/>
        <v>89536</v>
      </c>
      <c r="P42">
        <v>-1</v>
      </c>
      <c r="Q42">
        <v>90272</v>
      </c>
      <c r="R42">
        <f t="shared" si="1"/>
        <v>-90272</v>
      </c>
    </row>
    <row r="43" spans="6:19">
      <c r="G43">
        <v>-1</v>
      </c>
      <c r="H43">
        <v>89585</v>
      </c>
      <c r="I43">
        <f t="shared" si="4"/>
        <v>-89585</v>
      </c>
      <c r="P43">
        <v>-1</v>
      </c>
      <c r="Q43">
        <v>90751</v>
      </c>
      <c r="R43">
        <f t="shared" si="1"/>
        <v>-90751</v>
      </c>
    </row>
    <row r="44" spans="6:19">
      <c r="F44" s="166">
        <v>45132</v>
      </c>
      <c r="G44">
        <v>1</v>
      </c>
      <c r="H44">
        <v>89240</v>
      </c>
      <c r="I44">
        <f t="shared" si="4"/>
        <v>89240</v>
      </c>
      <c r="P44">
        <v>1</v>
      </c>
      <c r="Q44">
        <v>90717</v>
      </c>
      <c r="R44">
        <f t="shared" si="1"/>
        <v>90717</v>
      </c>
    </row>
    <row r="45" spans="6:19">
      <c r="G45">
        <v>-1</v>
      </c>
      <c r="H45">
        <v>89367</v>
      </c>
      <c r="I45">
        <f t="shared" si="4"/>
        <v>-89367</v>
      </c>
      <c r="P45">
        <v>-1</v>
      </c>
      <c r="Q45">
        <v>90854</v>
      </c>
      <c r="R45">
        <f t="shared" si="1"/>
        <v>-90854</v>
      </c>
    </row>
    <row r="46" spans="6:19">
      <c r="G46">
        <v>1</v>
      </c>
      <c r="H46">
        <v>89346</v>
      </c>
      <c r="I46">
        <f t="shared" si="4"/>
        <v>89346</v>
      </c>
      <c r="P46">
        <v>1</v>
      </c>
      <c r="Q46">
        <v>90954</v>
      </c>
      <c r="R46">
        <f t="shared" si="1"/>
        <v>90954</v>
      </c>
    </row>
    <row r="47" spans="6:19">
      <c r="G47">
        <v>-1</v>
      </c>
      <c r="H47">
        <v>89424</v>
      </c>
      <c r="I47">
        <f t="shared" si="4"/>
        <v>-89424</v>
      </c>
      <c r="P47">
        <v>-1</v>
      </c>
      <c r="Q47">
        <v>91202</v>
      </c>
      <c r="R47">
        <f t="shared" si="1"/>
        <v>-91202</v>
      </c>
    </row>
    <row r="48" spans="6:19">
      <c r="P48">
        <v>1</v>
      </c>
      <c r="Q48">
        <v>91179</v>
      </c>
      <c r="R48">
        <f t="shared" si="1"/>
        <v>91179</v>
      </c>
    </row>
    <row r="49" spans="15:18">
      <c r="O49" s="166">
        <v>45138</v>
      </c>
      <c r="P49">
        <v>1</v>
      </c>
      <c r="Q49">
        <v>90721</v>
      </c>
      <c r="R49">
        <f t="shared" si="1"/>
        <v>90721</v>
      </c>
    </row>
    <row r="50" spans="15:18">
      <c r="P50">
        <v>-1</v>
      </c>
      <c r="Q50">
        <v>90859</v>
      </c>
      <c r="R50">
        <f t="shared" si="1"/>
        <v>-90859</v>
      </c>
    </row>
    <row r="51" spans="15:18">
      <c r="P51">
        <v>1</v>
      </c>
      <c r="Q51">
        <v>90656</v>
      </c>
      <c r="R51">
        <f t="shared" si="1"/>
        <v>90656</v>
      </c>
    </row>
    <row r="52" spans="15:18">
      <c r="P52">
        <v>-1</v>
      </c>
      <c r="Q52">
        <v>90917</v>
      </c>
      <c r="R52">
        <f t="shared" si="1"/>
        <v>-90917</v>
      </c>
    </row>
    <row r="53" spans="15:18">
      <c r="P53">
        <v>1</v>
      </c>
      <c r="Q53">
        <v>90719</v>
      </c>
      <c r="R53">
        <f t="shared" si="1"/>
        <v>90719</v>
      </c>
    </row>
    <row r="54" spans="15:18">
      <c r="P54">
        <v>-1</v>
      </c>
      <c r="Q54">
        <v>90785</v>
      </c>
      <c r="R54">
        <f t="shared" si="1"/>
        <v>-90785</v>
      </c>
    </row>
    <row r="55" spans="15:18">
      <c r="O55" s="166">
        <v>45139</v>
      </c>
      <c r="P55">
        <v>-1</v>
      </c>
      <c r="Q55">
        <v>91309</v>
      </c>
      <c r="R55">
        <f t="shared" si="1"/>
        <v>-91309</v>
      </c>
    </row>
    <row r="56" spans="15:18">
      <c r="P56">
        <v>1</v>
      </c>
      <c r="Q56">
        <v>91204</v>
      </c>
      <c r="R56">
        <f t="shared" si="1"/>
        <v>91204</v>
      </c>
    </row>
    <row r="57" spans="15:18">
      <c r="P57">
        <v>-1</v>
      </c>
      <c r="Q57">
        <v>91370</v>
      </c>
      <c r="R57">
        <f t="shared" si="1"/>
        <v>-91370</v>
      </c>
    </row>
    <row r="58" spans="15:18">
      <c r="P58">
        <v>1</v>
      </c>
      <c r="Q58">
        <v>91284</v>
      </c>
      <c r="R58">
        <f t="shared" si="1"/>
        <v>91284</v>
      </c>
    </row>
    <row r="59" spans="15:18">
      <c r="P59">
        <v>-1</v>
      </c>
      <c r="Q59">
        <v>91516</v>
      </c>
      <c r="R59">
        <f t="shared" si="1"/>
        <v>-91516</v>
      </c>
    </row>
    <row r="60" spans="15:18">
      <c r="P60">
        <v>1</v>
      </c>
      <c r="Q60">
        <v>91555</v>
      </c>
      <c r="R60">
        <f t="shared" si="1"/>
        <v>91555</v>
      </c>
    </row>
    <row r="61" spans="15:18">
      <c r="P61">
        <v>-1</v>
      </c>
      <c r="Q61">
        <v>91728</v>
      </c>
      <c r="R61">
        <f t="shared" si="1"/>
        <v>-91728</v>
      </c>
    </row>
    <row r="62" spans="15:18">
      <c r="P62">
        <v>1</v>
      </c>
      <c r="Q62">
        <v>91633</v>
      </c>
      <c r="R62">
        <f t="shared" si="1"/>
        <v>91633</v>
      </c>
    </row>
    <row r="63" spans="15:18">
      <c r="P63">
        <v>-1</v>
      </c>
      <c r="Q63">
        <v>91947</v>
      </c>
      <c r="R63">
        <f t="shared" si="1"/>
        <v>-91947</v>
      </c>
    </row>
    <row r="64" spans="15:18">
      <c r="O64" s="166">
        <v>45147</v>
      </c>
      <c r="P64">
        <v>1</v>
      </c>
      <c r="Q64">
        <v>95823</v>
      </c>
      <c r="R64">
        <f t="shared" si="1"/>
        <v>95823</v>
      </c>
    </row>
    <row r="65" spans="15:18">
      <c r="P65">
        <v>-1</v>
      </c>
      <c r="Q65">
        <v>96082</v>
      </c>
      <c r="R65">
        <f t="shared" si="1"/>
        <v>-96082</v>
      </c>
    </row>
    <row r="66" spans="15:18">
      <c r="P66">
        <v>1</v>
      </c>
      <c r="Q66">
        <v>96527</v>
      </c>
      <c r="R66">
        <f t="shared" si="1"/>
        <v>96527</v>
      </c>
    </row>
    <row r="67" spans="15:18">
      <c r="P67">
        <v>1</v>
      </c>
      <c r="Q67">
        <v>96014</v>
      </c>
      <c r="R67">
        <f t="shared" si="1"/>
        <v>96014</v>
      </c>
    </row>
    <row r="68" spans="15:18">
      <c r="P68">
        <v>-1</v>
      </c>
      <c r="Q68">
        <v>96166</v>
      </c>
      <c r="R68">
        <f t="shared" si="1"/>
        <v>-96166</v>
      </c>
    </row>
    <row r="69" spans="15:18">
      <c r="P69">
        <v>1</v>
      </c>
      <c r="Q69">
        <v>95724</v>
      </c>
      <c r="R69">
        <f t="shared" si="1"/>
        <v>95724</v>
      </c>
    </row>
    <row r="70" spans="15:18">
      <c r="P70">
        <v>-1</v>
      </c>
      <c r="Q70">
        <v>95818</v>
      </c>
      <c r="R70">
        <f t="shared" si="1"/>
        <v>-95818</v>
      </c>
    </row>
    <row r="71" spans="15:18">
      <c r="P71">
        <v>-1</v>
      </c>
      <c r="Q71">
        <v>96157</v>
      </c>
      <c r="R71">
        <f t="shared" ref="R71:R162" si="6">1*P71*Q71</f>
        <v>-96157</v>
      </c>
    </row>
    <row r="72" spans="15:18">
      <c r="P72">
        <v>1</v>
      </c>
      <c r="Q72">
        <v>96547</v>
      </c>
      <c r="R72">
        <f t="shared" si="6"/>
        <v>96547</v>
      </c>
    </row>
    <row r="73" spans="15:18">
      <c r="P73">
        <v>-1</v>
      </c>
      <c r="Q73">
        <v>96594</v>
      </c>
      <c r="R73">
        <f t="shared" si="6"/>
        <v>-96594</v>
      </c>
    </row>
    <row r="74" spans="15:18">
      <c r="P74">
        <v>1</v>
      </c>
      <c r="Q74">
        <v>96722</v>
      </c>
      <c r="R74">
        <f t="shared" si="6"/>
        <v>96722</v>
      </c>
    </row>
    <row r="75" spans="15:18">
      <c r="P75">
        <v>-1</v>
      </c>
      <c r="Q75">
        <v>96770</v>
      </c>
      <c r="R75">
        <f t="shared" si="6"/>
        <v>-96770</v>
      </c>
    </row>
    <row r="76" spans="15:18">
      <c r="O76" s="166">
        <v>45149</v>
      </c>
      <c r="P76">
        <v>1</v>
      </c>
      <c r="Q76">
        <v>96690</v>
      </c>
      <c r="R76">
        <f t="shared" si="6"/>
        <v>96690</v>
      </c>
    </row>
    <row r="77" spans="15:18">
      <c r="P77">
        <v>-1</v>
      </c>
      <c r="Q77">
        <v>96818</v>
      </c>
      <c r="R77">
        <f t="shared" si="6"/>
        <v>-96818</v>
      </c>
    </row>
    <row r="78" spans="15:18">
      <c r="P78">
        <v>1</v>
      </c>
      <c r="Q78">
        <v>98737</v>
      </c>
      <c r="R78">
        <f t="shared" si="6"/>
        <v>98737</v>
      </c>
    </row>
    <row r="79" spans="15:18">
      <c r="P79">
        <v>-1</v>
      </c>
      <c r="Q79">
        <v>98790</v>
      </c>
      <c r="R79">
        <f t="shared" si="6"/>
        <v>-98790</v>
      </c>
    </row>
    <row r="80" spans="15:18">
      <c r="O80" s="166">
        <v>45152</v>
      </c>
      <c r="P80">
        <v>-1</v>
      </c>
      <c r="Q80">
        <v>99017</v>
      </c>
      <c r="R80">
        <f t="shared" si="6"/>
        <v>-99017</v>
      </c>
    </row>
    <row r="81" spans="16:18">
      <c r="P81">
        <v>1</v>
      </c>
      <c r="Q81">
        <v>99284</v>
      </c>
      <c r="R81">
        <f t="shared" si="6"/>
        <v>99284</v>
      </c>
    </row>
    <row r="82" spans="16:18">
      <c r="P82">
        <v>-1</v>
      </c>
      <c r="Q82">
        <v>99871</v>
      </c>
      <c r="R82">
        <f t="shared" si="6"/>
        <v>-99871</v>
      </c>
    </row>
    <row r="83" spans="16:18">
      <c r="P83">
        <v>1</v>
      </c>
      <c r="Q83">
        <v>99803</v>
      </c>
      <c r="R83">
        <f t="shared" si="6"/>
        <v>99803</v>
      </c>
    </row>
    <row r="84" spans="16:18">
      <c r="P84">
        <v>1</v>
      </c>
      <c r="Q84">
        <v>100176</v>
      </c>
      <c r="R84">
        <f t="shared" si="6"/>
        <v>100176</v>
      </c>
    </row>
    <row r="85" spans="16:18">
      <c r="P85">
        <v>1</v>
      </c>
      <c r="Q85">
        <v>97400</v>
      </c>
      <c r="R85">
        <f t="shared" si="6"/>
        <v>97400</v>
      </c>
    </row>
    <row r="86" spans="16:18">
      <c r="P86" s="415">
        <v>-1</v>
      </c>
      <c r="Q86">
        <v>97486</v>
      </c>
      <c r="R86">
        <f t="shared" si="6"/>
        <v>-97486</v>
      </c>
    </row>
    <row r="87" spans="16:18">
      <c r="P87">
        <v>1</v>
      </c>
      <c r="Q87">
        <v>96335</v>
      </c>
      <c r="R87">
        <f t="shared" si="6"/>
        <v>96335</v>
      </c>
    </row>
    <row r="88" spans="16:18">
      <c r="P88">
        <v>-1</v>
      </c>
      <c r="Q88">
        <v>96591</v>
      </c>
      <c r="R88">
        <f t="shared" si="6"/>
        <v>-96591</v>
      </c>
    </row>
    <row r="89" spans="16:18">
      <c r="P89">
        <v>1</v>
      </c>
      <c r="Q89">
        <v>95943</v>
      </c>
      <c r="R89">
        <f t="shared" si="6"/>
        <v>95943</v>
      </c>
    </row>
    <row r="90" spans="16:18">
      <c r="P90">
        <v>-1</v>
      </c>
      <c r="Q90">
        <v>95756</v>
      </c>
      <c r="R90">
        <f t="shared" si="6"/>
        <v>-95756</v>
      </c>
    </row>
    <row r="91" spans="16:18">
      <c r="P91">
        <v>-1</v>
      </c>
      <c r="Q91">
        <v>97386</v>
      </c>
      <c r="R91">
        <f t="shared" si="6"/>
        <v>-97386</v>
      </c>
    </row>
    <row r="92" spans="16:18">
      <c r="P92">
        <v>1</v>
      </c>
      <c r="Q92">
        <v>97082</v>
      </c>
      <c r="R92">
        <f t="shared" si="6"/>
        <v>97082</v>
      </c>
    </row>
    <row r="93" spans="16:18">
      <c r="P93">
        <v>-1</v>
      </c>
      <c r="Q93">
        <v>97594</v>
      </c>
      <c r="R93">
        <f t="shared" si="6"/>
        <v>-97594</v>
      </c>
    </row>
    <row r="94" spans="16:18">
      <c r="P94">
        <v>1</v>
      </c>
      <c r="Q94">
        <v>97403</v>
      </c>
      <c r="R94">
        <f t="shared" si="6"/>
        <v>97403</v>
      </c>
    </row>
    <row r="95" spans="16:18">
      <c r="P95">
        <v>1</v>
      </c>
      <c r="Q95">
        <v>95457</v>
      </c>
      <c r="R95">
        <f t="shared" si="6"/>
        <v>95457</v>
      </c>
    </row>
    <row r="96" spans="16:18">
      <c r="P96">
        <v>-1</v>
      </c>
      <c r="Q96">
        <v>95526</v>
      </c>
      <c r="R96">
        <f t="shared" si="6"/>
        <v>-95526</v>
      </c>
    </row>
    <row r="97" spans="15:18">
      <c r="P97">
        <v>1</v>
      </c>
      <c r="Q97">
        <v>95184</v>
      </c>
      <c r="R97">
        <f t="shared" si="6"/>
        <v>95184</v>
      </c>
    </row>
    <row r="98" spans="15:18">
      <c r="P98">
        <v>-1</v>
      </c>
      <c r="Q98">
        <v>95307</v>
      </c>
      <c r="R98">
        <f t="shared" si="6"/>
        <v>-95307</v>
      </c>
    </row>
    <row r="99" spans="15:18">
      <c r="P99">
        <v>1</v>
      </c>
      <c r="Q99">
        <v>93992</v>
      </c>
      <c r="R99">
        <f t="shared" si="6"/>
        <v>93992</v>
      </c>
    </row>
    <row r="100" spans="15:18">
      <c r="P100">
        <v>-1</v>
      </c>
      <c r="Q100">
        <v>94103</v>
      </c>
      <c r="R100">
        <f t="shared" si="6"/>
        <v>-94103</v>
      </c>
    </row>
    <row r="101" spans="15:18">
      <c r="P101">
        <v>1</v>
      </c>
      <c r="Q101">
        <v>93758</v>
      </c>
      <c r="R101">
        <f t="shared" si="6"/>
        <v>93758</v>
      </c>
    </row>
    <row r="102" spans="15:18">
      <c r="P102">
        <v>-1</v>
      </c>
      <c r="Q102">
        <v>93852</v>
      </c>
      <c r="R102">
        <f t="shared" si="6"/>
        <v>-93852</v>
      </c>
    </row>
    <row r="103" spans="15:18">
      <c r="P103">
        <v>1</v>
      </c>
      <c r="Q103">
        <v>93489</v>
      </c>
      <c r="R103">
        <f t="shared" si="6"/>
        <v>93489</v>
      </c>
    </row>
    <row r="104" spans="15:18">
      <c r="P104">
        <v>-1</v>
      </c>
      <c r="Q104">
        <v>93789</v>
      </c>
      <c r="R104">
        <f t="shared" si="6"/>
        <v>-93789</v>
      </c>
    </row>
    <row r="105" spans="15:18">
      <c r="P105">
        <v>1</v>
      </c>
      <c r="Q105">
        <v>93261</v>
      </c>
      <c r="R105">
        <f t="shared" si="6"/>
        <v>93261</v>
      </c>
    </row>
    <row r="106" spans="15:18">
      <c r="P106">
        <v>1</v>
      </c>
      <c r="Q106">
        <v>92207</v>
      </c>
      <c r="R106">
        <f t="shared" si="6"/>
        <v>92207</v>
      </c>
    </row>
    <row r="107" spans="15:18">
      <c r="P107">
        <v>-1</v>
      </c>
      <c r="Q107">
        <v>92288</v>
      </c>
      <c r="R107">
        <f t="shared" si="6"/>
        <v>-92288</v>
      </c>
    </row>
    <row r="108" spans="15:18">
      <c r="O108" s="166">
        <v>45159</v>
      </c>
      <c r="P108">
        <v>-1</v>
      </c>
      <c r="Q108">
        <v>92700</v>
      </c>
      <c r="R108">
        <f t="shared" si="6"/>
        <v>-92700</v>
      </c>
    </row>
    <row r="109" spans="15:18">
      <c r="P109">
        <v>1</v>
      </c>
      <c r="Q109">
        <v>92552</v>
      </c>
      <c r="R109">
        <f t="shared" si="6"/>
        <v>92552</v>
      </c>
    </row>
    <row r="110" spans="15:18">
      <c r="P110">
        <v>-1</v>
      </c>
      <c r="Q110">
        <v>92754</v>
      </c>
      <c r="R110">
        <f t="shared" si="6"/>
        <v>-92754</v>
      </c>
    </row>
    <row r="111" spans="15:18">
      <c r="P111">
        <v>1</v>
      </c>
      <c r="Q111">
        <v>92599</v>
      </c>
      <c r="R111">
        <f t="shared" si="6"/>
        <v>92599</v>
      </c>
    </row>
    <row r="112" spans="15:18">
      <c r="P112">
        <v>-1</v>
      </c>
      <c r="Q112">
        <v>92950</v>
      </c>
      <c r="R112">
        <f t="shared" si="6"/>
        <v>-92950</v>
      </c>
    </row>
    <row r="113" spans="15:19">
      <c r="P113">
        <v>1</v>
      </c>
      <c r="Q113">
        <v>92843</v>
      </c>
      <c r="R113">
        <f t="shared" si="6"/>
        <v>92843</v>
      </c>
    </row>
    <row r="114" spans="15:19">
      <c r="P114">
        <v>-1</v>
      </c>
      <c r="Q114">
        <v>93055</v>
      </c>
      <c r="R114">
        <f t="shared" si="6"/>
        <v>-93055</v>
      </c>
    </row>
    <row r="115" spans="15:19">
      <c r="P115">
        <v>1</v>
      </c>
      <c r="Q115">
        <v>93027</v>
      </c>
      <c r="R115">
        <f t="shared" si="6"/>
        <v>93027</v>
      </c>
    </row>
    <row r="116" spans="15:19">
      <c r="P116">
        <v>-1</v>
      </c>
      <c r="Q116">
        <v>93314</v>
      </c>
      <c r="R116">
        <f t="shared" si="6"/>
        <v>-93314</v>
      </c>
    </row>
    <row r="117" spans="15:19">
      <c r="P117">
        <v>1</v>
      </c>
      <c r="Q117">
        <v>93356</v>
      </c>
      <c r="R117">
        <f t="shared" si="6"/>
        <v>93356</v>
      </c>
    </row>
    <row r="118" spans="15:19">
      <c r="P118">
        <v>1</v>
      </c>
      <c r="Q118">
        <v>92752</v>
      </c>
      <c r="R118">
        <f t="shared" si="6"/>
        <v>92752</v>
      </c>
    </row>
    <row r="119" spans="15:19">
      <c r="P119">
        <v>-1</v>
      </c>
      <c r="Q119">
        <v>92525</v>
      </c>
      <c r="R119">
        <f t="shared" si="6"/>
        <v>-92525</v>
      </c>
    </row>
    <row r="120" spans="15:19">
      <c r="P120">
        <v>-1</v>
      </c>
      <c r="Q120">
        <v>92596</v>
      </c>
      <c r="R120">
        <f t="shared" si="6"/>
        <v>-92596</v>
      </c>
    </row>
    <row r="121" spans="15:19">
      <c r="P121">
        <v>1</v>
      </c>
      <c r="Q121">
        <v>92715</v>
      </c>
      <c r="R121">
        <f t="shared" si="6"/>
        <v>92715</v>
      </c>
    </row>
    <row r="122" spans="15:19">
      <c r="P122">
        <v>1</v>
      </c>
      <c r="Q122">
        <v>92653</v>
      </c>
      <c r="R122">
        <f t="shared" si="6"/>
        <v>92653</v>
      </c>
    </row>
    <row r="123" spans="15:19">
      <c r="P123">
        <v>-1</v>
      </c>
      <c r="Q123">
        <v>92710</v>
      </c>
      <c r="R123">
        <f t="shared" si="6"/>
        <v>-92710</v>
      </c>
      <c r="S123">
        <v>107</v>
      </c>
    </row>
    <row r="124" spans="15:19">
      <c r="O124" s="166">
        <v>45160</v>
      </c>
      <c r="P124">
        <v>-1</v>
      </c>
      <c r="Q124" s="423">
        <v>92965</v>
      </c>
      <c r="R124">
        <f t="shared" si="6"/>
        <v>-92965</v>
      </c>
    </row>
    <row r="125" spans="15:19">
      <c r="O125" s="166">
        <v>45161</v>
      </c>
      <c r="P125">
        <v>1</v>
      </c>
      <c r="Q125">
        <v>93155</v>
      </c>
      <c r="R125">
        <f t="shared" si="6"/>
        <v>93155</v>
      </c>
    </row>
    <row r="126" spans="15:19">
      <c r="P126">
        <v>-1</v>
      </c>
      <c r="Q126">
        <v>93771</v>
      </c>
      <c r="R126">
        <f t="shared" si="6"/>
        <v>-93771</v>
      </c>
    </row>
    <row r="127" spans="15:19">
      <c r="O127" s="166">
        <v>45166</v>
      </c>
      <c r="P127">
        <v>1</v>
      </c>
      <c r="Q127">
        <v>95073</v>
      </c>
      <c r="R127">
        <f t="shared" si="6"/>
        <v>95073</v>
      </c>
    </row>
    <row r="128" spans="15:19">
      <c r="P128">
        <v>-1</v>
      </c>
      <c r="Q128">
        <v>95274</v>
      </c>
      <c r="R128">
        <f t="shared" si="6"/>
        <v>-95274</v>
      </c>
    </row>
    <row r="129" spans="15:18">
      <c r="O129" s="166">
        <v>45167</v>
      </c>
      <c r="P129">
        <v>-1</v>
      </c>
      <c r="Q129">
        <v>95448</v>
      </c>
      <c r="R129">
        <f t="shared" si="6"/>
        <v>-95448</v>
      </c>
    </row>
    <row r="130" spans="15:18">
      <c r="P130">
        <v>-1</v>
      </c>
      <c r="Q130">
        <v>95502</v>
      </c>
      <c r="R130">
        <f t="shared" si="6"/>
        <v>-95502</v>
      </c>
    </row>
    <row r="131" spans="15:18">
      <c r="P131">
        <v>1</v>
      </c>
      <c r="Q131">
        <v>95568</v>
      </c>
      <c r="R131">
        <f t="shared" si="6"/>
        <v>95568</v>
      </c>
    </row>
    <row r="132" spans="15:18">
      <c r="P132">
        <v>1</v>
      </c>
      <c r="Q132">
        <v>95516</v>
      </c>
      <c r="R132">
        <f t="shared" si="6"/>
        <v>95516</v>
      </c>
    </row>
    <row r="133" spans="15:18">
      <c r="P133">
        <v>1</v>
      </c>
      <c r="Q133">
        <v>95487</v>
      </c>
      <c r="R133">
        <f t="shared" si="6"/>
        <v>95487</v>
      </c>
    </row>
    <row r="134" spans="15:18">
      <c r="P134">
        <v>-1</v>
      </c>
      <c r="Q134">
        <v>95306</v>
      </c>
      <c r="R134">
        <f t="shared" si="6"/>
        <v>-95306</v>
      </c>
    </row>
    <row r="135" spans="15:18">
      <c r="P135">
        <v>-1</v>
      </c>
      <c r="Q135">
        <v>95421</v>
      </c>
      <c r="R135">
        <f t="shared" si="6"/>
        <v>-95421</v>
      </c>
    </row>
    <row r="136" spans="15:18">
      <c r="P136">
        <v>1</v>
      </c>
      <c r="Q136">
        <v>95321</v>
      </c>
      <c r="R136">
        <f t="shared" si="6"/>
        <v>95321</v>
      </c>
    </row>
    <row r="137" spans="15:18">
      <c r="P137">
        <v>-1</v>
      </c>
      <c r="Q137">
        <v>95945</v>
      </c>
      <c r="R137">
        <f t="shared" si="6"/>
        <v>-95945</v>
      </c>
    </row>
    <row r="138" spans="15:18">
      <c r="P138">
        <v>1</v>
      </c>
      <c r="Q138">
        <v>96000</v>
      </c>
      <c r="R138">
        <f t="shared" si="6"/>
        <v>96000</v>
      </c>
    </row>
    <row r="139" spans="15:18">
      <c r="P139">
        <v>1</v>
      </c>
      <c r="Q139">
        <v>95715</v>
      </c>
      <c r="R139">
        <f t="shared" si="6"/>
        <v>95715</v>
      </c>
    </row>
    <row r="140" spans="15:18">
      <c r="P140">
        <v>1</v>
      </c>
      <c r="Q140">
        <v>95482</v>
      </c>
      <c r="R140">
        <f t="shared" si="6"/>
        <v>95482</v>
      </c>
    </row>
    <row r="141" spans="15:18">
      <c r="P141">
        <v>-1</v>
      </c>
      <c r="Q141">
        <v>95467</v>
      </c>
      <c r="R141">
        <f t="shared" si="6"/>
        <v>-95467</v>
      </c>
    </row>
    <row r="142" spans="15:18">
      <c r="P142">
        <v>1</v>
      </c>
      <c r="Q142">
        <v>95364</v>
      </c>
      <c r="R142">
        <f t="shared" si="6"/>
        <v>95364</v>
      </c>
    </row>
    <row r="143" spans="15:18">
      <c r="P143">
        <v>-1</v>
      </c>
      <c r="Q143">
        <v>95511</v>
      </c>
      <c r="R143">
        <f t="shared" si="6"/>
        <v>-95511</v>
      </c>
    </row>
    <row r="144" spans="15:18">
      <c r="P144">
        <v>-1</v>
      </c>
      <c r="Q144">
        <v>95609</v>
      </c>
      <c r="R144">
        <f t="shared" si="6"/>
        <v>-95609</v>
      </c>
    </row>
    <row r="145" spans="15:19">
      <c r="P145">
        <v>1</v>
      </c>
      <c r="Q145">
        <v>95260</v>
      </c>
      <c r="R145">
        <f t="shared" si="6"/>
        <v>95260</v>
      </c>
    </row>
    <row r="146" spans="15:19">
      <c r="P146">
        <v>-1</v>
      </c>
      <c r="Q146">
        <v>95430</v>
      </c>
      <c r="R146">
        <f t="shared" si="6"/>
        <v>-95430</v>
      </c>
    </row>
    <row r="147" spans="15:19">
      <c r="O147" s="166">
        <v>45168</v>
      </c>
      <c r="P147">
        <v>-1</v>
      </c>
      <c r="Q147">
        <v>95723</v>
      </c>
      <c r="R147">
        <f t="shared" si="6"/>
        <v>-95723</v>
      </c>
      <c r="S147">
        <v>425</v>
      </c>
    </row>
    <row r="148" spans="15:19">
      <c r="P148">
        <v>1</v>
      </c>
      <c r="Q148">
        <v>95648</v>
      </c>
      <c r="R148">
        <f t="shared" si="6"/>
        <v>95648</v>
      </c>
    </row>
    <row r="149" spans="15:19">
      <c r="P149">
        <v>-1</v>
      </c>
      <c r="Q149">
        <v>95892</v>
      </c>
      <c r="R149">
        <f t="shared" si="6"/>
        <v>-95892</v>
      </c>
    </row>
    <row r="150" spans="15:19">
      <c r="P150">
        <v>1</v>
      </c>
      <c r="Q150">
        <v>95737</v>
      </c>
      <c r="R150">
        <f t="shared" si="6"/>
        <v>95737</v>
      </c>
    </row>
    <row r="151" spans="15:19">
      <c r="P151">
        <v>1</v>
      </c>
      <c r="Q151">
        <v>95658</v>
      </c>
      <c r="R151">
        <f t="shared" si="6"/>
        <v>95658</v>
      </c>
    </row>
    <row r="152" spans="15:19">
      <c r="P152">
        <v>-1</v>
      </c>
      <c r="Q152">
        <v>95708</v>
      </c>
      <c r="R152">
        <f t="shared" si="6"/>
        <v>-95708</v>
      </c>
    </row>
    <row r="153" spans="15:19">
      <c r="P153">
        <v>-1</v>
      </c>
      <c r="Q153">
        <v>96047</v>
      </c>
      <c r="R153">
        <f t="shared" si="6"/>
        <v>-96047</v>
      </c>
    </row>
    <row r="154" spans="15:19">
      <c r="P154">
        <v>1</v>
      </c>
      <c r="Q154">
        <v>95986</v>
      </c>
      <c r="R154">
        <f t="shared" si="6"/>
        <v>95986</v>
      </c>
    </row>
    <row r="155" spans="15:19">
      <c r="P155">
        <v>1</v>
      </c>
      <c r="Q155">
        <v>95729</v>
      </c>
      <c r="R155">
        <f t="shared" si="6"/>
        <v>95729</v>
      </c>
    </row>
    <row r="156" spans="15:19">
      <c r="P156">
        <v>-1</v>
      </c>
      <c r="Q156">
        <v>95652</v>
      </c>
      <c r="R156">
        <f t="shared" si="6"/>
        <v>-95652</v>
      </c>
    </row>
    <row r="157" spans="15:19">
      <c r="P157">
        <v>-1</v>
      </c>
      <c r="Q157">
        <v>95816</v>
      </c>
      <c r="R157">
        <f t="shared" si="6"/>
        <v>-95816</v>
      </c>
    </row>
    <row r="158" spans="15:19">
      <c r="P158">
        <v>1</v>
      </c>
      <c r="Q158">
        <v>95754</v>
      </c>
      <c r="R158">
        <f t="shared" si="6"/>
        <v>95754</v>
      </c>
    </row>
    <row r="159" spans="15:19">
      <c r="P159">
        <v>-1</v>
      </c>
      <c r="Q159">
        <v>95898</v>
      </c>
      <c r="R159">
        <f t="shared" si="6"/>
        <v>-95898</v>
      </c>
    </row>
    <row r="160" spans="15:19">
      <c r="P160">
        <v>1</v>
      </c>
      <c r="Q160">
        <v>95832</v>
      </c>
      <c r="R160">
        <f t="shared" si="6"/>
        <v>95832</v>
      </c>
    </row>
    <row r="161" spans="16:18">
      <c r="P161">
        <v>-1</v>
      </c>
      <c r="Q161">
        <v>96225</v>
      </c>
      <c r="R161">
        <f t="shared" si="6"/>
        <v>-96225</v>
      </c>
    </row>
    <row r="162" spans="16:18">
      <c r="P162">
        <v>1</v>
      </c>
      <c r="Q162">
        <v>96192</v>
      </c>
      <c r="R162">
        <f t="shared" si="6"/>
        <v>96192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C2:M25"/>
  <sheetViews>
    <sheetView workbookViewId="0">
      <selection activeCell="O22" sqref="O22"/>
    </sheetView>
  </sheetViews>
  <sheetFormatPr defaultRowHeight="15"/>
  <cols>
    <col min="4" max="4" width="9.140625" style="287"/>
    <col min="5" max="5" width="29.140625" customWidth="1"/>
    <col min="6" max="6" width="6.85546875" customWidth="1"/>
    <col min="7" max="7" width="11.42578125" customWidth="1"/>
    <col min="8" max="8" width="11" customWidth="1"/>
    <col min="9" max="9" width="32.5703125" customWidth="1"/>
  </cols>
  <sheetData>
    <row r="2" spans="3:13">
      <c r="C2" t="s">
        <v>954</v>
      </c>
      <c r="D2" s="287" t="s">
        <v>953</v>
      </c>
      <c r="H2" t="s">
        <v>955</v>
      </c>
    </row>
    <row r="3" spans="3:13">
      <c r="C3" s="415"/>
      <c r="D3" s="417">
        <v>1731.89</v>
      </c>
      <c r="E3" t="s">
        <v>940</v>
      </c>
      <c r="H3">
        <v>1</v>
      </c>
      <c r="I3" t="s">
        <v>956</v>
      </c>
      <c r="J3" t="s">
        <v>957</v>
      </c>
      <c r="M3">
        <v>224401</v>
      </c>
    </row>
    <row r="4" spans="3:13">
      <c r="D4" s="416">
        <v>1665.01</v>
      </c>
      <c r="E4" s="414" t="s">
        <v>941</v>
      </c>
      <c r="F4" s="414" t="s">
        <v>942</v>
      </c>
      <c r="H4">
        <v>2</v>
      </c>
      <c r="I4" t="s">
        <v>962</v>
      </c>
      <c r="M4">
        <v>316570</v>
      </c>
    </row>
    <row r="5" spans="3:13">
      <c r="D5" s="416">
        <v>1731.88</v>
      </c>
      <c r="E5" s="414" t="s">
        <v>940</v>
      </c>
      <c r="F5" s="414" t="s">
        <v>942</v>
      </c>
      <c r="H5">
        <v>3</v>
      </c>
      <c r="I5" t="s">
        <v>958</v>
      </c>
      <c r="M5">
        <v>245486</v>
      </c>
    </row>
    <row r="6" spans="3:13" ht="15.75" thickBot="1">
      <c r="C6" s="415"/>
      <c r="D6" s="417">
        <v>406.38</v>
      </c>
      <c r="E6" t="s">
        <v>948</v>
      </c>
      <c r="H6">
        <v>4</v>
      </c>
      <c r="I6" t="s">
        <v>959</v>
      </c>
      <c r="M6">
        <v>533958</v>
      </c>
    </row>
    <row r="7" spans="3:13">
      <c r="C7" s="204">
        <v>317.37</v>
      </c>
      <c r="D7" s="418">
        <v>108.37</v>
      </c>
      <c r="E7" s="334" t="s">
        <v>949</v>
      </c>
      <c r="G7" s="1">
        <v>45155</v>
      </c>
      <c r="H7">
        <v>1</v>
      </c>
      <c r="I7" t="s">
        <v>961</v>
      </c>
    </row>
    <row r="8" spans="3:13" ht="15.75" thickBot="1">
      <c r="C8" s="420"/>
      <c r="D8" s="419">
        <v>209</v>
      </c>
      <c r="E8" s="247" t="s">
        <v>950</v>
      </c>
      <c r="H8">
        <v>2</v>
      </c>
      <c r="I8" t="s">
        <v>963</v>
      </c>
      <c r="J8" t="s">
        <v>964</v>
      </c>
    </row>
    <row r="9" spans="3:13">
      <c r="C9" s="415"/>
      <c r="D9" s="417">
        <v>209</v>
      </c>
      <c r="E9" t="s">
        <v>950</v>
      </c>
      <c r="H9">
        <v>3</v>
      </c>
      <c r="I9" t="s">
        <v>956</v>
      </c>
      <c r="J9" t="s">
        <v>964</v>
      </c>
    </row>
    <row r="10" spans="3:13">
      <c r="H10">
        <v>4</v>
      </c>
      <c r="I10" t="s">
        <v>965</v>
      </c>
    </row>
    <row r="11" spans="3:13">
      <c r="C11" s="415"/>
      <c r="D11" s="417">
        <v>2611.7399999999998</v>
      </c>
      <c r="E11" t="s">
        <v>943</v>
      </c>
      <c r="H11">
        <v>5</v>
      </c>
      <c r="I11" t="s">
        <v>966</v>
      </c>
    </row>
    <row r="12" spans="3:13">
      <c r="C12" s="415"/>
      <c r="D12" s="417">
        <v>965.6</v>
      </c>
      <c r="E12" t="s">
        <v>944</v>
      </c>
      <c r="H12">
        <v>6</v>
      </c>
      <c r="I12" t="s">
        <v>967</v>
      </c>
    </row>
    <row r="13" spans="3:13">
      <c r="C13" s="415"/>
      <c r="D13" s="417">
        <v>1854.76</v>
      </c>
      <c r="E13" t="s">
        <v>952</v>
      </c>
      <c r="H13">
        <v>7</v>
      </c>
      <c r="I13" t="s">
        <v>967</v>
      </c>
    </row>
    <row r="14" spans="3:13">
      <c r="C14" s="415"/>
      <c r="D14" s="417">
        <v>681.14</v>
      </c>
      <c r="E14" t="s">
        <v>945</v>
      </c>
      <c r="H14">
        <v>8</v>
      </c>
      <c r="I14" t="s">
        <v>968</v>
      </c>
    </row>
    <row r="15" spans="3:13">
      <c r="C15" s="415"/>
      <c r="D15" s="417">
        <v>652.12</v>
      </c>
      <c r="E15" t="s">
        <v>946</v>
      </c>
      <c r="H15">
        <v>9</v>
      </c>
      <c r="I15" t="s">
        <v>968</v>
      </c>
    </row>
    <row r="16" spans="3:13">
      <c r="C16" s="415"/>
      <c r="D16" s="417">
        <v>390.89</v>
      </c>
      <c r="E16" t="s">
        <v>947</v>
      </c>
      <c r="H16">
        <v>10</v>
      </c>
      <c r="I16" t="s">
        <v>969</v>
      </c>
    </row>
    <row r="17" spans="3:5">
      <c r="C17" s="415"/>
      <c r="D17" s="417">
        <v>150.94</v>
      </c>
      <c r="E17" t="s">
        <v>951</v>
      </c>
    </row>
    <row r="25" spans="3:5">
      <c r="C25" s="4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C16" sqref="C16"/>
    </sheetView>
  </sheetViews>
  <sheetFormatPr defaultRowHeight="15"/>
  <cols>
    <col min="3" max="3" width="22" customWidth="1"/>
    <col min="4" max="4" width="25.85546875" customWidth="1"/>
    <col min="5" max="5" width="25.7109375" customWidth="1"/>
    <col min="6" max="6" width="29.85546875" customWidth="1"/>
    <col min="7" max="7" width="23.140625" customWidth="1"/>
    <col min="8" max="8" width="32" customWidth="1"/>
  </cols>
  <sheetData>
    <row r="2" spans="2:8">
      <c r="B2" t="s">
        <v>970</v>
      </c>
      <c r="C2" s="138" t="s">
        <v>971</v>
      </c>
    </row>
    <row r="3" spans="2:8">
      <c r="B3" t="s">
        <v>972</v>
      </c>
      <c r="C3" s="138" t="s">
        <v>973</v>
      </c>
      <c r="D3" s="138" t="s">
        <v>976</v>
      </c>
      <c r="E3" s="138" t="s">
        <v>983</v>
      </c>
      <c r="F3" s="138" t="s">
        <v>987</v>
      </c>
      <c r="G3" s="138" t="s">
        <v>998</v>
      </c>
      <c r="H3" s="138" t="s">
        <v>999</v>
      </c>
    </row>
    <row r="4" spans="2:8">
      <c r="B4" t="s">
        <v>974</v>
      </c>
      <c r="C4" t="s">
        <v>975</v>
      </c>
      <c r="D4" t="s">
        <v>977</v>
      </c>
      <c r="E4" t="s">
        <v>984</v>
      </c>
      <c r="F4" t="s">
        <v>988</v>
      </c>
    </row>
    <row r="5" spans="2:8">
      <c r="D5" t="s">
        <v>978</v>
      </c>
      <c r="E5" t="s">
        <v>985</v>
      </c>
      <c r="F5" t="s">
        <v>989</v>
      </c>
    </row>
    <row r="6" spans="2:8">
      <c r="D6" t="s">
        <v>979</v>
      </c>
      <c r="E6" t="s">
        <v>986</v>
      </c>
      <c r="F6" t="s">
        <v>990</v>
      </c>
    </row>
    <row r="7" spans="2:8">
      <c r="D7" t="s">
        <v>980</v>
      </c>
      <c r="F7" t="s">
        <v>991</v>
      </c>
    </row>
    <row r="8" spans="2:8">
      <c r="D8" t="s">
        <v>981</v>
      </c>
      <c r="F8" t="s">
        <v>992</v>
      </c>
    </row>
    <row r="9" spans="2:8">
      <c r="D9" t="s">
        <v>982</v>
      </c>
      <c r="F9" t="s">
        <v>993</v>
      </c>
    </row>
    <row r="10" spans="2:8">
      <c r="F10" t="s">
        <v>994</v>
      </c>
    </row>
    <row r="11" spans="2:8">
      <c r="F11" t="s">
        <v>995</v>
      </c>
    </row>
    <row r="12" spans="2:8">
      <c r="F12" t="s">
        <v>996</v>
      </c>
    </row>
    <row r="13" spans="2:8">
      <c r="F13" t="s">
        <v>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3"/>
  <sheetViews>
    <sheetView workbookViewId="0">
      <pane ySplit="1" topLeftCell="A35" activePane="bottomLeft" state="frozen"/>
      <selection pane="bottomLeft" activeCell="Y32" sqref="Y32"/>
    </sheetView>
  </sheetViews>
  <sheetFormatPr defaultRowHeight="15"/>
  <cols>
    <col min="2" max="2" width="10.7109375" style="166" customWidth="1"/>
    <col min="3" max="3" width="8.140625" customWidth="1"/>
    <col min="5" max="5" width="10.5703125" customWidth="1"/>
    <col min="6" max="6" width="8.42578125" customWidth="1"/>
    <col min="7" max="7" width="9.42578125" customWidth="1"/>
    <col min="9" max="9" width="7.5703125" customWidth="1"/>
    <col min="10" max="10" width="6" customWidth="1"/>
    <col min="11" max="11" width="9.140625" style="127"/>
    <col min="12" max="12" width="7" customWidth="1"/>
    <col min="13" max="13" width="6.85546875" customWidth="1"/>
    <col min="15" max="15" width="7.85546875" customWidth="1"/>
    <col min="16" max="16" width="7.42578125" customWidth="1"/>
    <col min="17" max="17" width="12.28515625" customWidth="1"/>
    <col min="18" max="18" width="10.7109375" customWidth="1"/>
    <col min="19" max="19" width="6.42578125" customWidth="1"/>
    <col min="20" max="20" width="8.140625" customWidth="1"/>
    <col min="28" max="28" width="8.140625" style="394" customWidth="1"/>
  </cols>
  <sheetData>
    <row r="1" spans="1:29" ht="15.75" thickBot="1">
      <c r="A1" s="168" t="s">
        <v>5</v>
      </c>
      <c r="B1" s="228" t="s">
        <v>0</v>
      </c>
      <c r="C1" s="157" t="s">
        <v>1</v>
      </c>
      <c r="D1" s="158" t="s">
        <v>31</v>
      </c>
      <c r="E1" s="134" t="s">
        <v>32</v>
      </c>
      <c r="F1" s="156" t="s">
        <v>2</v>
      </c>
      <c r="G1" s="160" t="s">
        <v>3</v>
      </c>
      <c r="H1" s="134" t="s">
        <v>4</v>
      </c>
      <c r="I1" s="156" t="s">
        <v>33</v>
      </c>
      <c r="J1" s="160" t="s">
        <v>34</v>
      </c>
      <c r="K1" s="168" t="s">
        <v>5</v>
      </c>
      <c r="L1" s="156" t="s">
        <v>35</v>
      </c>
      <c r="M1" s="150" t="s">
        <v>36</v>
      </c>
      <c r="N1" s="150" t="s">
        <v>6</v>
      </c>
      <c r="O1" s="150" t="s">
        <v>7</v>
      </c>
      <c r="P1" s="160" t="s">
        <v>8</v>
      </c>
      <c r="Q1" s="134" t="s">
        <v>37</v>
      </c>
      <c r="R1" s="169" t="s">
        <v>43</v>
      </c>
      <c r="S1" s="170" t="s">
        <v>9</v>
      </c>
      <c r="T1" s="157" t="s">
        <v>41</v>
      </c>
      <c r="U1" s="171" t="s">
        <v>42</v>
      </c>
      <c r="V1" s="156" t="s">
        <v>38</v>
      </c>
      <c r="W1" s="171" t="s">
        <v>40</v>
      </c>
      <c r="X1" s="157" t="s">
        <v>39</v>
      </c>
      <c r="Y1" s="171" t="s">
        <v>39</v>
      </c>
      <c r="Z1" s="170" t="s">
        <v>44</v>
      </c>
      <c r="AA1" s="170"/>
      <c r="AB1" s="393" t="s">
        <v>200</v>
      </c>
      <c r="AC1" s="392" t="s">
        <v>201</v>
      </c>
    </row>
    <row r="2" spans="1:29">
      <c r="A2" s="197">
        <f>K2</f>
        <v>46500</v>
      </c>
      <c r="B2" s="229" t="s">
        <v>447</v>
      </c>
      <c r="C2" s="200">
        <v>56871</v>
      </c>
      <c r="D2" s="163">
        <v>51.284999999999997</v>
      </c>
      <c r="E2" s="149" t="s">
        <v>448</v>
      </c>
      <c r="F2" s="113">
        <v>0</v>
      </c>
      <c r="G2" s="95">
        <v>0</v>
      </c>
      <c r="H2" s="149">
        <v>10663</v>
      </c>
      <c r="I2" s="113">
        <v>0</v>
      </c>
      <c r="J2" s="172">
        <v>0</v>
      </c>
      <c r="K2" s="128">
        <v>46500</v>
      </c>
      <c r="L2" s="173">
        <v>0</v>
      </c>
      <c r="M2" s="102">
        <v>0</v>
      </c>
      <c r="N2" s="154">
        <v>292</v>
      </c>
      <c r="O2" s="173">
        <v>0</v>
      </c>
      <c r="P2" s="102">
        <v>0</v>
      </c>
      <c r="Q2" s="154" t="s">
        <v>449</v>
      </c>
      <c r="R2" s="212">
        <f ca="1">TODAY()</f>
        <v>45168</v>
      </c>
      <c r="S2" s="220">
        <f t="shared" ref="S2:S21" ca="1" si="0">B2-R2+1</f>
        <v>-376</v>
      </c>
      <c r="T2" s="200">
        <f>C2-K2</f>
        <v>10371</v>
      </c>
      <c r="U2" s="88">
        <f>T2/2</f>
        <v>5185.5</v>
      </c>
      <c r="V2" s="174">
        <f t="shared" ref="V2:V21" si="1">H2-U2</f>
        <v>5477.5</v>
      </c>
      <c r="W2" s="88">
        <f t="shared" ref="W2:W21" si="2">N2+U2</f>
        <v>5477.5</v>
      </c>
      <c r="X2" s="175">
        <f ca="1">V2/S2</f>
        <v>-14.56781914893617</v>
      </c>
      <c r="Y2" s="176">
        <f ca="1">W2/S2</f>
        <v>-14.56781914893617</v>
      </c>
      <c r="Z2" s="177">
        <f ca="1">X2-Y2</f>
        <v>0</v>
      </c>
      <c r="AA2" s="389">
        <f>K2</f>
        <v>46500</v>
      </c>
      <c r="AB2" s="394">
        <f>D2</f>
        <v>51.284999999999997</v>
      </c>
      <c r="AC2" s="246">
        <f>H2</f>
        <v>10663</v>
      </c>
    </row>
    <row r="3" spans="1:29">
      <c r="A3" s="198">
        <f t="shared" ref="A3:A62" si="3">K3</f>
        <v>47000</v>
      </c>
      <c r="B3" s="230" t="s">
        <v>447</v>
      </c>
      <c r="C3" s="23">
        <v>56871</v>
      </c>
      <c r="D3" s="114">
        <v>51.076999999999998</v>
      </c>
      <c r="E3" s="145" t="s">
        <v>450</v>
      </c>
      <c r="F3" s="8">
        <v>0</v>
      </c>
      <c r="G3" s="34">
        <v>0</v>
      </c>
      <c r="H3" s="145">
        <v>10209</v>
      </c>
      <c r="I3" s="8">
        <v>0</v>
      </c>
      <c r="J3" s="115">
        <v>0</v>
      </c>
      <c r="K3" s="97">
        <v>47000</v>
      </c>
      <c r="L3" s="58">
        <v>0</v>
      </c>
      <c r="M3" s="103">
        <v>0</v>
      </c>
      <c r="N3" s="151">
        <v>338</v>
      </c>
      <c r="O3" s="58">
        <v>0</v>
      </c>
      <c r="P3" s="103">
        <v>0</v>
      </c>
      <c r="Q3" s="151" t="s">
        <v>451</v>
      </c>
      <c r="R3" s="213">
        <f t="shared" ref="R3:R62" ca="1" si="4">TODAY()</f>
        <v>45168</v>
      </c>
      <c r="S3" s="65">
        <f t="shared" ca="1" si="0"/>
        <v>-376</v>
      </c>
      <c r="T3" s="23">
        <f t="shared" ref="T3:T11" si="5">C3-K3</f>
        <v>9871</v>
      </c>
      <c r="U3" s="61">
        <f t="shared" ref="U3:U21" si="6">T3/2</f>
        <v>4935.5</v>
      </c>
      <c r="V3" s="68">
        <f t="shared" si="1"/>
        <v>5273.5</v>
      </c>
      <c r="W3" s="61">
        <f t="shared" si="2"/>
        <v>5273.5</v>
      </c>
      <c r="X3" s="76">
        <f t="shared" ref="X3:X11" ca="1" si="7">V3/S3</f>
        <v>-14.025265957446809</v>
      </c>
      <c r="Y3" s="80">
        <f t="shared" ref="Y3:Y11" ca="1" si="8">W3/S3</f>
        <v>-14.025265957446809</v>
      </c>
      <c r="Z3" s="130">
        <f t="shared" ref="Z3:Z11" ca="1" si="9">X3-Y3</f>
        <v>0</v>
      </c>
      <c r="AA3" s="54">
        <f t="shared" ref="AA3:AA21" si="10">K3</f>
        <v>47000</v>
      </c>
      <c r="AB3" s="394">
        <f t="shared" ref="AB3:AB62" si="11">D3</f>
        <v>51.076999999999998</v>
      </c>
      <c r="AC3" s="246">
        <f t="shared" ref="AC3:AC62" si="12">H3</f>
        <v>10209</v>
      </c>
    </row>
    <row r="4" spans="1:29">
      <c r="A4" s="198">
        <f t="shared" si="3"/>
        <v>47500</v>
      </c>
      <c r="B4" s="230" t="s">
        <v>447</v>
      </c>
      <c r="C4" s="23">
        <v>56871</v>
      </c>
      <c r="D4" s="114">
        <v>50.905999999999999</v>
      </c>
      <c r="E4" s="145" t="s">
        <v>452</v>
      </c>
      <c r="F4" s="8">
        <v>0</v>
      </c>
      <c r="G4" s="34">
        <v>0</v>
      </c>
      <c r="H4" s="145">
        <v>9762</v>
      </c>
      <c r="I4" s="8">
        <v>0</v>
      </c>
      <c r="J4" s="115">
        <v>0</v>
      </c>
      <c r="K4" s="97">
        <v>47500</v>
      </c>
      <c r="L4" s="58">
        <v>0</v>
      </c>
      <c r="M4" s="103">
        <v>0</v>
      </c>
      <c r="N4" s="151">
        <v>391</v>
      </c>
      <c r="O4" s="58">
        <v>0</v>
      </c>
      <c r="P4" s="103">
        <v>0</v>
      </c>
      <c r="Q4" s="151" t="s">
        <v>453</v>
      </c>
      <c r="R4" s="213">
        <f t="shared" ca="1" si="4"/>
        <v>45168</v>
      </c>
      <c r="S4" s="65">
        <f t="shared" ca="1" si="0"/>
        <v>-376</v>
      </c>
      <c r="T4" s="23">
        <f t="shared" si="5"/>
        <v>9371</v>
      </c>
      <c r="U4" s="61">
        <f t="shared" si="6"/>
        <v>4685.5</v>
      </c>
      <c r="V4" s="68">
        <f t="shared" si="1"/>
        <v>5076.5</v>
      </c>
      <c r="W4" s="61">
        <f t="shared" si="2"/>
        <v>5076.5</v>
      </c>
      <c r="X4" s="76">
        <f t="shared" ca="1" si="7"/>
        <v>-13.501329787234043</v>
      </c>
      <c r="Y4" s="80">
        <f t="shared" ca="1" si="8"/>
        <v>-13.501329787234043</v>
      </c>
      <c r="Z4" s="130">
        <f t="shared" ca="1" si="9"/>
        <v>0</v>
      </c>
      <c r="AA4" s="54">
        <f t="shared" si="10"/>
        <v>47500</v>
      </c>
      <c r="AB4" s="394">
        <f t="shared" si="11"/>
        <v>50.905999999999999</v>
      </c>
      <c r="AC4" s="246">
        <f t="shared" si="12"/>
        <v>9762</v>
      </c>
    </row>
    <row r="5" spans="1:29">
      <c r="A5" s="198">
        <f t="shared" si="3"/>
        <v>48000</v>
      </c>
      <c r="B5" s="230" t="s">
        <v>447</v>
      </c>
      <c r="C5" s="23">
        <v>56871</v>
      </c>
      <c r="D5" s="114">
        <v>50.773000000000003</v>
      </c>
      <c r="E5" s="145" t="s">
        <v>454</v>
      </c>
      <c r="F5" s="8">
        <v>0</v>
      </c>
      <c r="G5" s="34">
        <v>0</v>
      </c>
      <c r="H5" s="145">
        <v>9323</v>
      </c>
      <c r="I5" s="8">
        <v>0</v>
      </c>
      <c r="J5" s="115">
        <v>0</v>
      </c>
      <c r="K5" s="97">
        <v>48000</v>
      </c>
      <c r="L5" s="58">
        <v>0</v>
      </c>
      <c r="M5" s="103">
        <v>204</v>
      </c>
      <c r="N5" s="151">
        <v>452</v>
      </c>
      <c r="O5" s="58">
        <v>135</v>
      </c>
      <c r="P5" s="103">
        <v>0</v>
      </c>
      <c r="Q5" s="151" t="s">
        <v>455</v>
      </c>
      <c r="R5" s="213">
        <f t="shared" ca="1" si="4"/>
        <v>45168</v>
      </c>
      <c r="S5" s="65">
        <f t="shared" ca="1" si="0"/>
        <v>-376</v>
      </c>
      <c r="T5" s="23">
        <f t="shared" si="5"/>
        <v>8871</v>
      </c>
      <c r="U5" s="61">
        <f t="shared" si="6"/>
        <v>4435.5</v>
      </c>
      <c r="V5" s="68">
        <f t="shared" si="1"/>
        <v>4887.5</v>
      </c>
      <c r="W5" s="61">
        <f t="shared" si="2"/>
        <v>4887.5</v>
      </c>
      <c r="X5" s="76">
        <f t="shared" ca="1" si="7"/>
        <v>-12.998670212765957</v>
      </c>
      <c r="Y5" s="80">
        <f t="shared" ca="1" si="8"/>
        <v>-12.998670212765957</v>
      </c>
      <c r="Z5" s="130">
        <f t="shared" ca="1" si="9"/>
        <v>0</v>
      </c>
      <c r="AA5" s="54">
        <f t="shared" si="10"/>
        <v>48000</v>
      </c>
      <c r="AB5" s="394">
        <f t="shared" si="11"/>
        <v>50.773000000000003</v>
      </c>
      <c r="AC5" s="246">
        <f t="shared" si="12"/>
        <v>9323</v>
      </c>
    </row>
    <row r="6" spans="1:29">
      <c r="A6" s="198">
        <f t="shared" si="3"/>
        <v>48500</v>
      </c>
      <c r="B6" s="231" t="s">
        <v>447</v>
      </c>
      <c r="C6" s="9">
        <v>56871</v>
      </c>
      <c r="D6" s="104">
        <v>50.677</v>
      </c>
      <c r="E6" s="145" t="s">
        <v>456</v>
      </c>
      <c r="F6" s="9">
        <v>0</v>
      </c>
      <c r="G6" s="11">
        <v>0</v>
      </c>
      <c r="H6" s="145">
        <v>8892</v>
      </c>
      <c r="I6" s="9">
        <v>0</v>
      </c>
      <c r="J6" s="104">
        <v>0</v>
      </c>
      <c r="K6" s="97">
        <v>48500</v>
      </c>
      <c r="L6" s="9">
        <v>0</v>
      </c>
      <c r="M6" s="104">
        <v>200</v>
      </c>
      <c r="N6" s="151">
        <v>521</v>
      </c>
      <c r="O6" s="9">
        <v>126</v>
      </c>
      <c r="P6" s="104">
        <v>0</v>
      </c>
      <c r="Q6" s="151" t="s">
        <v>457</v>
      </c>
      <c r="R6" s="214">
        <f t="shared" ca="1" si="4"/>
        <v>45168</v>
      </c>
      <c r="S6" s="66">
        <f t="shared" ca="1" si="0"/>
        <v>-376</v>
      </c>
      <c r="T6" s="9">
        <f t="shared" si="5"/>
        <v>8371</v>
      </c>
      <c r="U6" s="62">
        <f t="shared" si="6"/>
        <v>4185.5</v>
      </c>
      <c r="V6" s="69">
        <f t="shared" si="1"/>
        <v>4706.5</v>
      </c>
      <c r="W6" s="62">
        <f t="shared" si="2"/>
        <v>4706.5</v>
      </c>
      <c r="X6" s="77">
        <f t="shared" ca="1" si="7"/>
        <v>-12.517287234042554</v>
      </c>
      <c r="Y6" s="62">
        <f t="shared" ca="1" si="8"/>
        <v>-12.517287234042554</v>
      </c>
      <c r="Z6" s="131">
        <f t="shared" ca="1" si="9"/>
        <v>0</v>
      </c>
      <c r="AA6" s="54">
        <f t="shared" si="10"/>
        <v>48500</v>
      </c>
      <c r="AB6" s="394">
        <f t="shared" si="11"/>
        <v>50.677</v>
      </c>
      <c r="AC6" s="246">
        <f t="shared" si="12"/>
        <v>8892</v>
      </c>
    </row>
    <row r="7" spans="1:29">
      <c r="A7" s="198">
        <f t="shared" si="3"/>
        <v>49000</v>
      </c>
      <c r="B7" s="231" t="s">
        <v>447</v>
      </c>
      <c r="C7" s="9">
        <v>56871</v>
      </c>
      <c r="D7" s="104">
        <v>50.618000000000002</v>
      </c>
      <c r="E7" s="145" t="s">
        <v>458</v>
      </c>
      <c r="F7" s="9">
        <v>0</v>
      </c>
      <c r="G7" s="11">
        <v>0</v>
      </c>
      <c r="H7" s="145">
        <v>8470</v>
      </c>
      <c r="I7" s="9">
        <v>0</v>
      </c>
      <c r="J7" s="104">
        <v>0</v>
      </c>
      <c r="K7" s="97">
        <v>49000</v>
      </c>
      <c r="L7" s="9">
        <v>0</v>
      </c>
      <c r="M7" s="104">
        <v>0</v>
      </c>
      <c r="N7" s="151">
        <v>599</v>
      </c>
      <c r="O7" s="9">
        <v>0</v>
      </c>
      <c r="P7" s="104">
        <v>750</v>
      </c>
      <c r="Q7" s="151" t="s">
        <v>459</v>
      </c>
      <c r="R7" s="214">
        <f t="shared" ca="1" si="4"/>
        <v>45168</v>
      </c>
      <c r="S7" s="66">
        <f t="shared" ca="1" si="0"/>
        <v>-376</v>
      </c>
      <c r="T7" s="9">
        <f t="shared" si="5"/>
        <v>7871</v>
      </c>
      <c r="U7" s="62">
        <f t="shared" si="6"/>
        <v>3935.5</v>
      </c>
      <c r="V7" s="69">
        <f t="shared" si="1"/>
        <v>4534.5</v>
      </c>
      <c r="W7" s="62">
        <f t="shared" si="2"/>
        <v>4534.5</v>
      </c>
      <c r="X7" s="77">
        <f t="shared" ca="1" si="7"/>
        <v>-12.059840425531915</v>
      </c>
      <c r="Y7" s="62">
        <f t="shared" ca="1" si="8"/>
        <v>-12.059840425531915</v>
      </c>
      <c r="Z7" s="131">
        <f t="shared" ca="1" si="9"/>
        <v>0</v>
      </c>
      <c r="AA7" s="54">
        <f t="shared" si="10"/>
        <v>49000</v>
      </c>
      <c r="AB7" s="394">
        <f t="shared" si="11"/>
        <v>50.618000000000002</v>
      </c>
      <c r="AC7" s="246">
        <f t="shared" si="12"/>
        <v>8470</v>
      </c>
    </row>
    <row r="8" spans="1:29">
      <c r="A8" s="198">
        <f t="shared" si="3"/>
        <v>49500</v>
      </c>
      <c r="B8" s="230" t="s">
        <v>447</v>
      </c>
      <c r="C8" s="23">
        <v>56871</v>
      </c>
      <c r="D8" s="114">
        <v>50.593000000000004</v>
      </c>
      <c r="E8" s="145" t="s">
        <v>460</v>
      </c>
      <c r="F8" s="8">
        <v>0</v>
      </c>
      <c r="G8" s="34">
        <v>0</v>
      </c>
      <c r="H8" s="145">
        <v>8059</v>
      </c>
      <c r="I8" s="8">
        <v>0</v>
      </c>
      <c r="J8" s="115">
        <v>0</v>
      </c>
      <c r="K8" s="97">
        <v>49500</v>
      </c>
      <c r="L8" s="58">
        <v>0</v>
      </c>
      <c r="M8" s="103">
        <v>0</v>
      </c>
      <c r="N8" s="151">
        <v>688</v>
      </c>
      <c r="O8" s="58">
        <v>0</v>
      </c>
      <c r="P8" s="103">
        <v>0</v>
      </c>
      <c r="Q8" s="151" t="s">
        <v>461</v>
      </c>
      <c r="R8" s="213">
        <f t="shared" ca="1" si="4"/>
        <v>45168</v>
      </c>
      <c r="S8" s="65">
        <f t="shared" ca="1" si="0"/>
        <v>-376</v>
      </c>
      <c r="T8" s="23">
        <f t="shared" si="5"/>
        <v>7371</v>
      </c>
      <c r="U8" s="61">
        <f t="shared" si="6"/>
        <v>3685.5</v>
      </c>
      <c r="V8" s="68">
        <f t="shared" si="1"/>
        <v>4373.5</v>
      </c>
      <c r="W8" s="61">
        <f t="shared" si="2"/>
        <v>4373.5</v>
      </c>
      <c r="X8" s="76">
        <f t="shared" ca="1" si="7"/>
        <v>-11.631648936170214</v>
      </c>
      <c r="Y8" s="80">
        <f t="shared" ca="1" si="8"/>
        <v>-11.631648936170214</v>
      </c>
      <c r="Z8" s="130">
        <f t="shared" ca="1" si="9"/>
        <v>0</v>
      </c>
      <c r="AA8" s="54">
        <f t="shared" si="10"/>
        <v>49500</v>
      </c>
      <c r="AB8" s="394">
        <f t="shared" si="11"/>
        <v>50.593000000000004</v>
      </c>
      <c r="AC8" s="246">
        <f t="shared" si="12"/>
        <v>8059</v>
      </c>
    </row>
    <row r="9" spans="1:29">
      <c r="A9" s="198">
        <f t="shared" si="3"/>
        <v>50000</v>
      </c>
      <c r="B9" s="230" t="s">
        <v>447</v>
      </c>
      <c r="C9" s="23">
        <v>56871</v>
      </c>
      <c r="D9" s="114">
        <v>50.601999999999997</v>
      </c>
      <c r="E9" s="145" t="s">
        <v>462</v>
      </c>
      <c r="F9" s="8">
        <v>0</v>
      </c>
      <c r="G9" s="34">
        <v>0</v>
      </c>
      <c r="H9" s="145">
        <v>7657</v>
      </c>
      <c r="I9" s="8">
        <v>2</v>
      </c>
      <c r="J9" s="115">
        <v>0</v>
      </c>
      <c r="K9" s="97">
        <v>50000</v>
      </c>
      <c r="L9" s="58">
        <v>0</v>
      </c>
      <c r="M9" s="103">
        <v>270</v>
      </c>
      <c r="N9" s="151">
        <v>786</v>
      </c>
      <c r="O9" s="58">
        <v>200</v>
      </c>
      <c r="P9" s="103">
        <v>1890</v>
      </c>
      <c r="Q9" s="151" t="s">
        <v>463</v>
      </c>
      <c r="R9" s="213">
        <f t="shared" ca="1" si="4"/>
        <v>45168</v>
      </c>
      <c r="S9" s="65">
        <f t="shared" ca="1" si="0"/>
        <v>-376</v>
      </c>
      <c r="T9" s="23">
        <f t="shared" si="5"/>
        <v>6871</v>
      </c>
      <c r="U9" s="61">
        <f t="shared" si="6"/>
        <v>3435.5</v>
      </c>
      <c r="V9" s="68">
        <f t="shared" si="1"/>
        <v>4221.5</v>
      </c>
      <c r="W9" s="61">
        <f t="shared" si="2"/>
        <v>4221.5</v>
      </c>
      <c r="X9" s="76">
        <f t="shared" ca="1" si="7"/>
        <v>-11.227393617021276</v>
      </c>
      <c r="Y9" s="80">
        <f t="shared" ca="1" si="8"/>
        <v>-11.227393617021276</v>
      </c>
      <c r="Z9" s="130">
        <f t="shared" ca="1" si="9"/>
        <v>0</v>
      </c>
      <c r="AA9" s="54">
        <f t="shared" si="10"/>
        <v>50000</v>
      </c>
      <c r="AB9" s="394">
        <f t="shared" si="11"/>
        <v>50.601999999999997</v>
      </c>
      <c r="AC9" s="246">
        <f t="shared" si="12"/>
        <v>7657</v>
      </c>
    </row>
    <row r="10" spans="1:29">
      <c r="A10" s="198">
        <f t="shared" si="3"/>
        <v>50500</v>
      </c>
      <c r="B10" s="230" t="s">
        <v>447</v>
      </c>
      <c r="C10" s="23">
        <v>56871</v>
      </c>
      <c r="D10" s="114">
        <v>50.643999999999998</v>
      </c>
      <c r="E10" s="145" t="s">
        <v>464</v>
      </c>
      <c r="F10" s="8">
        <v>0</v>
      </c>
      <c r="G10" s="34">
        <v>0</v>
      </c>
      <c r="H10" s="145">
        <v>7268</v>
      </c>
      <c r="I10" s="8">
        <v>0</v>
      </c>
      <c r="J10" s="115">
        <v>0</v>
      </c>
      <c r="K10" s="97">
        <v>50500</v>
      </c>
      <c r="L10" s="58">
        <v>0</v>
      </c>
      <c r="M10" s="103">
        <v>0</v>
      </c>
      <c r="N10" s="151">
        <v>897</v>
      </c>
      <c r="O10" s="58">
        <v>0</v>
      </c>
      <c r="P10" s="103">
        <v>0</v>
      </c>
      <c r="Q10" s="151" t="s">
        <v>465</v>
      </c>
      <c r="R10" s="213">
        <f t="shared" ca="1" si="4"/>
        <v>45168</v>
      </c>
      <c r="S10" s="65">
        <f t="shared" ca="1" si="0"/>
        <v>-376</v>
      </c>
      <c r="T10" s="219">
        <f t="shared" si="5"/>
        <v>6371</v>
      </c>
      <c r="U10" s="109">
        <f t="shared" si="6"/>
        <v>3185.5</v>
      </c>
      <c r="V10" s="68">
        <f t="shared" si="1"/>
        <v>4082.5</v>
      </c>
      <c r="W10" s="61">
        <f t="shared" si="2"/>
        <v>4082.5</v>
      </c>
      <c r="X10" s="76">
        <f t="shared" ca="1" si="7"/>
        <v>-10.857712765957446</v>
      </c>
      <c r="Y10" s="80">
        <f t="shared" ca="1" si="8"/>
        <v>-10.857712765957446</v>
      </c>
      <c r="Z10" s="130">
        <f t="shared" ca="1" si="9"/>
        <v>0</v>
      </c>
      <c r="AA10" s="54">
        <f t="shared" si="10"/>
        <v>50500</v>
      </c>
      <c r="AB10" s="394">
        <f t="shared" si="11"/>
        <v>50.643999999999998</v>
      </c>
      <c r="AC10" s="246">
        <f t="shared" si="12"/>
        <v>7268</v>
      </c>
    </row>
    <row r="11" spans="1:29" ht="15.75" thickBot="1">
      <c r="A11" s="198">
        <f t="shared" si="3"/>
        <v>51000</v>
      </c>
      <c r="B11" s="232" t="s">
        <v>447</v>
      </c>
      <c r="C11" s="119">
        <v>56871</v>
      </c>
      <c r="D11" s="120">
        <v>50.718000000000004</v>
      </c>
      <c r="E11" s="146" t="s">
        <v>466</v>
      </c>
      <c r="F11" s="119">
        <v>0</v>
      </c>
      <c r="G11" s="159">
        <v>0</v>
      </c>
      <c r="H11" s="148">
        <v>6890</v>
      </c>
      <c r="I11" s="129">
        <v>0</v>
      </c>
      <c r="J11" s="126">
        <v>0</v>
      </c>
      <c r="K11" s="117">
        <v>51000</v>
      </c>
      <c r="L11" s="129">
        <v>0</v>
      </c>
      <c r="M11" s="126">
        <v>4</v>
      </c>
      <c r="N11" s="155">
        <v>1019</v>
      </c>
      <c r="O11" s="129">
        <v>111</v>
      </c>
      <c r="P11" s="126">
        <v>0</v>
      </c>
      <c r="Q11" s="152" t="s">
        <v>467</v>
      </c>
      <c r="R11" s="215">
        <f t="shared" ca="1" si="4"/>
        <v>45168</v>
      </c>
      <c r="S11" s="221">
        <f t="shared" ca="1" si="0"/>
        <v>-376</v>
      </c>
      <c r="T11" s="119">
        <f t="shared" si="5"/>
        <v>5871</v>
      </c>
      <c r="U11" s="121">
        <f t="shared" si="6"/>
        <v>2935.5</v>
      </c>
      <c r="V11" s="122">
        <f t="shared" si="1"/>
        <v>3954.5</v>
      </c>
      <c r="W11" s="121">
        <f t="shared" si="2"/>
        <v>3954.5</v>
      </c>
      <c r="X11" s="123">
        <f t="shared" ca="1" si="7"/>
        <v>-10.517287234042554</v>
      </c>
      <c r="Y11" s="121">
        <f t="shared" ca="1" si="8"/>
        <v>-10.517287234042554</v>
      </c>
      <c r="Z11" s="132">
        <f t="shared" ca="1" si="9"/>
        <v>0</v>
      </c>
      <c r="AA11" s="54">
        <f t="shared" si="10"/>
        <v>51000</v>
      </c>
      <c r="AB11" s="394">
        <f t="shared" si="11"/>
        <v>50.718000000000004</v>
      </c>
      <c r="AC11" s="246">
        <f t="shared" si="12"/>
        <v>6890</v>
      </c>
    </row>
    <row r="12" spans="1:29">
      <c r="A12" s="198">
        <f t="shared" si="3"/>
        <v>51500</v>
      </c>
      <c r="B12" s="233" t="s">
        <v>447</v>
      </c>
      <c r="C12" s="201">
        <v>56871</v>
      </c>
      <c r="D12" s="161">
        <v>50.822000000000003</v>
      </c>
      <c r="E12" s="149" t="s">
        <v>468</v>
      </c>
      <c r="F12" s="124">
        <v>0</v>
      </c>
      <c r="G12" s="125">
        <v>0</v>
      </c>
      <c r="H12" s="149">
        <v>6524</v>
      </c>
      <c r="I12" s="124">
        <v>0</v>
      </c>
      <c r="J12" s="125">
        <v>0</v>
      </c>
      <c r="K12" s="128">
        <v>51500</v>
      </c>
      <c r="L12" s="124">
        <v>0</v>
      </c>
      <c r="M12" s="125">
        <v>0</v>
      </c>
      <c r="N12" s="154">
        <v>1153</v>
      </c>
      <c r="O12" s="124">
        <v>0</v>
      </c>
      <c r="P12" s="125">
        <v>0</v>
      </c>
      <c r="Q12" s="153" t="s">
        <v>469</v>
      </c>
      <c r="R12" s="214">
        <f ca="1">TODAY()</f>
        <v>45168</v>
      </c>
      <c r="S12" s="66">
        <f t="shared" ca="1" si="0"/>
        <v>-376</v>
      </c>
      <c r="T12" s="9">
        <f>C12-K12</f>
        <v>5371</v>
      </c>
      <c r="U12" s="62">
        <f>T12/2</f>
        <v>2685.5</v>
      </c>
      <c r="V12" s="69">
        <f t="shared" si="1"/>
        <v>3838.5</v>
      </c>
      <c r="W12" s="62">
        <f t="shared" si="2"/>
        <v>3838.5</v>
      </c>
      <c r="X12" s="77">
        <f ca="1">V12/S12</f>
        <v>-10.208776595744681</v>
      </c>
      <c r="Y12" s="62">
        <f ca="1">W12/S12</f>
        <v>-10.208776595744681</v>
      </c>
      <c r="Z12" s="131">
        <f ca="1">X12-Y12</f>
        <v>0</v>
      </c>
      <c r="AA12" s="54">
        <f t="shared" si="10"/>
        <v>51500</v>
      </c>
      <c r="AB12" s="394">
        <f t="shared" si="11"/>
        <v>50.822000000000003</v>
      </c>
      <c r="AC12" s="246">
        <f t="shared" si="12"/>
        <v>6524</v>
      </c>
    </row>
    <row r="13" spans="1:29">
      <c r="A13" s="198">
        <f t="shared" si="3"/>
        <v>52000</v>
      </c>
      <c r="B13" s="234" t="s">
        <v>447</v>
      </c>
      <c r="C13" s="23">
        <v>56871</v>
      </c>
      <c r="D13" s="114">
        <v>50.954999999999998</v>
      </c>
      <c r="E13" s="145" t="s">
        <v>470</v>
      </c>
      <c r="F13" s="8">
        <v>5500</v>
      </c>
      <c r="G13" s="115">
        <v>0</v>
      </c>
      <c r="H13" s="145">
        <v>6172</v>
      </c>
      <c r="I13" s="8">
        <v>4</v>
      </c>
      <c r="J13" s="115">
        <v>0</v>
      </c>
      <c r="K13" s="97">
        <v>52000</v>
      </c>
      <c r="L13" s="58">
        <v>0</v>
      </c>
      <c r="M13" s="103">
        <v>56</v>
      </c>
      <c r="N13" s="151">
        <v>1301</v>
      </c>
      <c r="O13" s="58">
        <v>550</v>
      </c>
      <c r="P13" s="103">
        <v>2000</v>
      </c>
      <c r="Q13" s="151" t="s">
        <v>471</v>
      </c>
      <c r="R13" s="213">
        <f t="shared" ca="1" si="4"/>
        <v>45168</v>
      </c>
      <c r="S13" s="65">
        <f t="shared" ca="1" si="0"/>
        <v>-376</v>
      </c>
      <c r="T13" s="23">
        <f t="shared" ref="T13:T21" si="13">C13-K13</f>
        <v>4871</v>
      </c>
      <c r="U13" s="61">
        <f t="shared" si="6"/>
        <v>2435.5</v>
      </c>
      <c r="V13" s="68">
        <f t="shared" si="1"/>
        <v>3736.5</v>
      </c>
      <c r="W13" s="61">
        <f t="shared" si="2"/>
        <v>3736.5</v>
      </c>
      <c r="X13" s="76">
        <f t="shared" ref="X13:X21" ca="1" si="14">V13/S13</f>
        <v>-9.9375</v>
      </c>
      <c r="Y13" s="80">
        <f t="shared" ref="Y13:Y21" ca="1" si="15">W13/S13</f>
        <v>-9.9375</v>
      </c>
      <c r="Z13" s="130">
        <f t="shared" ref="Z13:Z21" ca="1" si="16">X13-Y13</f>
        <v>0</v>
      </c>
      <c r="AA13" s="54">
        <f t="shared" si="10"/>
        <v>52000</v>
      </c>
      <c r="AB13" s="394">
        <f t="shared" si="11"/>
        <v>50.954999999999998</v>
      </c>
      <c r="AC13" s="246">
        <f t="shared" si="12"/>
        <v>6172</v>
      </c>
    </row>
    <row r="14" spans="1:29">
      <c r="A14" s="198">
        <f t="shared" si="3"/>
        <v>52500</v>
      </c>
      <c r="B14" s="234" t="s">
        <v>447</v>
      </c>
      <c r="C14" s="23">
        <v>56871</v>
      </c>
      <c r="D14" s="114">
        <v>51.115000000000002</v>
      </c>
      <c r="E14" s="145" t="s">
        <v>472</v>
      </c>
      <c r="F14" s="8">
        <v>0</v>
      </c>
      <c r="G14" s="115">
        <v>0</v>
      </c>
      <c r="H14" s="145">
        <v>5833</v>
      </c>
      <c r="I14" s="8">
        <v>0</v>
      </c>
      <c r="J14" s="115">
        <v>0</v>
      </c>
      <c r="K14" s="97">
        <v>52500</v>
      </c>
      <c r="L14" s="58">
        <v>0</v>
      </c>
      <c r="M14" s="103">
        <v>0</v>
      </c>
      <c r="N14" s="151">
        <v>1462</v>
      </c>
      <c r="O14" s="58">
        <v>0</v>
      </c>
      <c r="P14" s="103">
        <v>0</v>
      </c>
      <c r="Q14" s="151" t="s">
        <v>473</v>
      </c>
      <c r="R14" s="213">
        <f t="shared" ca="1" si="4"/>
        <v>45168</v>
      </c>
      <c r="S14" s="65">
        <f t="shared" ca="1" si="0"/>
        <v>-376</v>
      </c>
      <c r="T14" s="23">
        <f t="shared" si="13"/>
        <v>4371</v>
      </c>
      <c r="U14" s="61">
        <f t="shared" si="6"/>
        <v>2185.5</v>
      </c>
      <c r="V14" s="68">
        <f t="shared" si="1"/>
        <v>3647.5</v>
      </c>
      <c r="W14" s="61">
        <f t="shared" si="2"/>
        <v>3647.5</v>
      </c>
      <c r="X14" s="76">
        <f t="shared" ca="1" si="14"/>
        <v>-9.7007978723404253</v>
      </c>
      <c r="Y14" s="80">
        <f t="shared" ca="1" si="15"/>
        <v>-9.7007978723404253</v>
      </c>
      <c r="Z14" s="130">
        <f t="shared" ca="1" si="16"/>
        <v>0</v>
      </c>
      <c r="AA14" s="54">
        <f t="shared" si="10"/>
        <v>52500</v>
      </c>
      <c r="AB14" s="394">
        <f t="shared" si="11"/>
        <v>51.115000000000002</v>
      </c>
      <c r="AC14" s="246">
        <f t="shared" si="12"/>
        <v>5833</v>
      </c>
    </row>
    <row r="15" spans="1:29">
      <c r="A15" s="198">
        <f t="shared" si="3"/>
        <v>53000</v>
      </c>
      <c r="B15" s="234" t="s">
        <v>447</v>
      </c>
      <c r="C15" s="23">
        <v>56871</v>
      </c>
      <c r="D15" s="114">
        <v>51.301000000000002</v>
      </c>
      <c r="E15" s="145" t="s">
        <v>474</v>
      </c>
      <c r="F15" s="8">
        <v>0</v>
      </c>
      <c r="G15" s="115">
        <v>0</v>
      </c>
      <c r="H15" s="145">
        <v>5508</v>
      </c>
      <c r="I15" s="8">
        <v>4</v>
      </c>
      <c r="J15" s="115">
        <v>0</v>
      </c>
      <c r="K15" s="97">
        <v>53000</v>
      </c>
      <c r="L15" s="58">
        <v>0</v>
      </c>
      <c r="M15" s="103">
        <v>108</v>
      </c>
      <c r="N15" s="151">
        <v>1637</v>
      </c>
      <c r="O15" s="58">
        <v>333</v>
      </c>
      <c r="P15" s="103">
        <v>0</v>
      </c>
      <c r="Q15" s="151" t="s">
        <v>475</v>
      </c>
      <c r="R15" s="213">
        <f t="shared" ca="1" si="4"/>
        <v>45168</v>
      </c>
      <c r="S15" s="65">
        <f t="shared" ca="1" si="0"/>
        <v>-376</v>
      </c>
      <c r="T15" s="23">
        <f t="shared" si="13"/>
        <v>3871</v>
      </c>
      <c r="U15" s="61">
        <f t="shared" si="6"/>
        <v>1935.5</v>
      </c>
      <c r="V15" s="68">
        <f t="shared" si="1"/>
        <v>3572.5</v>
      </c>
      <c r="W15" s="61">
        <f t="shared" si="2"/>
        <v>3572.5</v>
      </c>
      <c r="X15" s="76">
        <f t="shared" ca="1" si="14"/>
        <v>-9.5013297872340434</v>
      </c>
      <c r="Y15" s="80">
        <f t="shared" ca="1" si="15"/>
        <v>-9.5013297872340434</v>
      </c>
      <c r="Z15" s="130">
        <f t="shared" ca="1" si="16"/>
        <v>0</v>
      </c>
      <c r="AA15" s="54">
        <f t="shared" si="10"/>
        <v>53000</v>
      </c>
      <c r="AB15" s="394">
        <f t="shared" si="11"/>
        <v>51.301000000000002</v>
      </c>
      <c r="AC15" s="246">
        <f t="shared" si="12"/>
        <v>5508</v>
      </c>
    </row>
    <row r="16" spans="1:29">
      <c r="A16" s="198">
        <f t="shared" si="3"/>
        <v>53500</v>
      </c>
      <c r="B16" s="235" t="s">
        <v>447</v>
      </c>
      <c r="C16" s="9">
        <v>56871</v>
      </c>
      <c r="D16" s="104">
        <v>51.512</v>
      </c>
      <c r="E16" s="145" t="s">
        <v>476</v>
      </c>
      <c r="F16" s="9">
        <v>0</v>
      </c>
      <c r="G16" s="104">
        <v>0</v>
      </c>
      <c r="H16" s="145">
        <v>5197</v>
      </c>
      <c r="I16" s="9">
        <v>0</v>
      </c>
      <c r="J16" s="104">
        <v>0</v>
      </c>
      <c r="K16" s="97">
        <v>53500</v>
      </c>
      <c r="L16" s="9">
        <v>0</v>
      </c>
      <c r="M16" s="104">
        <v>6</v>
      </c>
      <c r="N16" s="151">
        <v>1826</v>
      </c>
      <c r="O16" s="9">
        <v>0</v>
      </c>
      <c r="P16" s="104">
        <v>0</v>
      </c>
      <c r="Q16" s="151" t="s">
        <v>477</v>
      </c>
      <c r="R16" s="214">
        <f t="shared" ca="1" si="4"/>
        <v>45168</v>
      </c>
      <c r="S16" s="66">
        <f t="shared" ca="1" si="0"/>
        <v>-376</v>
      </c>
      <c r="T16" s="9">
        <f t="shared" si="13"/>
        <v>3371</v>
      </c>
      <c r="U16" s="62">
        <f t="shared" si="6"/>
        <v>1685.5</v>
      </c>
      <c r="V16" s="69">
        <f t="shared" si="1"/>
        <v>3511.5</v>
      </c>
      <c r="W16" s="62">
        <f t="shared" si="2"/>
        <v>3511.5</v>
      </c>
      <c r="X16" s="77">
        <f t="shared" ca="1" si="14"/>
        <v>-9.3390957446808507</v>
      </c>
      <c r="Y16" s="62">
        <f t="shared" ca="1" si="15"/>
        <v>-9.3390957446808507</v>
      </c>
      <c r="Z16" s="131">
        <f t="shared" ca="1" si="16"/>
        <v>0</v>
      </c>
      <c r="AA16" s="54">
        <f t="shared" si="10"/>
        <v>53500</v>
      </c>
      <c r="AB16" s="394">
        <f t="shared" si="11"/>
        <v>51.512</v>
      </c>
      <c r="AC16" s="246">
        <f t="shared" si="12"/>
        <v>5197</v>
      </c>
    </row>
    <row r="17" spans="1:29">
      <c r="A17" s="198">
        <f t="shared" si="3"/>
        <v>54000</v>
      </c>
      <c r="B17" s="235" t="s">
        <v>447</v>
      </c>
      <c r="C17" s="9">
        <v>56871</v>
      </c>
      <c r="D17" s="104">
        <v>51.746000000000002</v>
      </c>
      <c r="E17" s="145" t="s">
        <v>478</v>
      </c>
      <c r="F17" s="9">
        <v>0</v>
      </c>
      <c r="G17" s="104">
        <v>0</v>
      </c>
      <c r="H17" s="145">
        <v>4900</v>
      </c>
      <c r="I17" s="9">
        <v>4</v>
      </c>
      <c r="J17" s="104">
        <v>0</v>
      </c>
      <c r="K17" s="97">
        <v>54000</v>
      </c>
      <c r="L17" s="9">
        <v>0</v>
      </c>
      <c r="M17" s="104">
        <v>124</v>
      </c>
      <c r="N17" s="151">
        <v>2029</v>
      </c>
      <c r="O17" s="9">
        <v>600</v>
      </c>
      <c r="P17" s="104">
        <v>0</v>
      </c>
      <c r="Q17" s="151" t="s">
        <v>479</v>
      </c>
      <c r="R17" s="214">
        <f t="shared" ca="1" si="4"/>
        <v>45168</v>
      </c>
      <c r="S17" s="66">
        <f t="shared" ca="1" si="0"/>
        <v>-376</v>
      </c>
      <c r="T17" s="9">
        <f t="shared" si="13"/>
        <v>2871</v>
      </c>
      <c r="U17" s="62">
        <f t="shared" si="6"/>
        <v>1435.5</v>
      </c>
      <c r="V17" s="69">
        <f t="shared" si="1"/>
        <v>3464.5</v>
      </c>
      <c r="W17" s="62">
        <f t="shared" si="2"/>
        <v>3464.5</v>
      </c>
      <c r="X17" s="77">
        <f t="shared" ca="1" si="14"/>
        <v>-9.2140957446808507</v>
      </c>
      <c r="Y17" s="62">
        <f t="shared" ca="1" si="15"/>
        <v>-9.2140957446808507</v>
      </c>
      <c r="Z17" s="131">
        <f t="shared" ca="1" si="16"/>
        <v>0</v>
      </c>
      <c r="AA17" s="54">
        <f t="shared" si="10"/>
        <v>54000</v>
      </c>
      <c r="AB17" s="394">
        <f t="shared" si="11"/>
        <v>51.746000000000002</v>
      </c>
      <c r="AC17" s="246">
        <f t="shared" si="12"/>
        <v>4900</v>
      </c>
    </row>
    <row r="18" spans="1:29">
      <c r="A18" s="198">
        <f t="shared" si="3"/>
        <v>54500</v>
      </c>
      <c r="B18" s="234" t="s">
        <v>447</v>
      </c>
      <c r="C18" s="23">
        <v>56871</v>
      </c>
      <c r="D18" s="114">
        <v>52.002000000000002</v>
      </c>
      <c r="E18" s="145" t="s">
        <v>480</v>
      </c>
      <c r="F18" s="8">
        <v>0</v>
      </c>
      <c r="G18" s="115">
        <v>0</v>
      </c>
      <c r="H18" s="145">
        <v>4617</v>
      </c>
      <c r="I18" s="8">
        <v>0</v>
      </c>
      <c r="J18" s="115">
        <v>0</v>
      </c>
      <c r="K18" s="97">
        <v>54500</v>
      </c>
      <c r="L18" s="58">
        <v>0</v>
      </c>
      <c r="M18" s="103">
        <v>6</v>
      </c>
      <c r="N18" s="151">
        <v>2246</v>
      </c>
      <c r="O18" s="58">
        <v>0</v>
      </c>
      <c r="P18" s="103">
        <v>0</v>
      </c>
      <c r="Q18" s="151" t="s">
        <v>481</v>
      </c>
      <c r="R18" s="213">
        <f t="shared" ca="1" si="4"/>
        <v>45168</v>
      </c>
      <c r="S18" s="65">
        <f t="shared" ca="1" si="0"/>
        <v>-376</v>
      </c>
      <c r="T18" s="23">
        <f t="shared" si="13"/>
        <v>2371</v>
      </c>
      <c r="U18" s="61">
        <f t="shared" si="6"/>
        <v>1185.5</v>
      </c>
      <c r="V18" s="68">
        <f t="shared" si="1"/>
        <v>3431.5</v>
      </c>
      <c r="W18" s="61">
        <f t="shared" si="2"/>
        <v>3431.5</v>
      </c>
      <c r="X18" s="76">
        <f t="shared" ca="1" si="14"/>
        <v>-9.1263297872340434</v>
      </c>
      <c r="Y18" s="80">
        <f t="shared" ca="1" si="15"/>
        <v>-9.1263297872340434</v>
      </c>
      <c r="Z18" s="130">
        <f t="shared" ca="1" si="16"/>
        <v>0</v>
      </c>
      <c r="AA18" s="54">
        <f t="shared" si="10"/>
        <v>54500</v>
      </c>
      <c r="AB18" s="394">
        <f t="shared" si="11"/>
        <v>52.002000000000002</v>
      </c>
      <c r="AC18" s="246">
        <f t="shared" si="12"/>
        <v>4617</v>
      </c>
    </row>
    <row r="19" spans="1:29">
      <c r="A19" s="198">
        <f t="shared" si="3"/>
        <v>55000</v>
      </c>
      <c r="B19" s="234" t="s">
        <v>447</v>
      </c>
      <c r="C19" s="23">
        <v>56871</v>
      </c>
      <c r="D19" s="114">
        <v>52.277999999999999</v>
      </c>
      <c r="E19" s="145" t="s">
        <v>482</v>
      </c>
      <c r="F19" s="8">
        <v>3000</v>
      </c>
      <c r="G19" s="115">
        <v>0</v>
      </c>
      <c r="H19" s="145">
        <v>4348</v>
      </c>
      <c r="I19" s="8">
        <v>16</v>
      </c>
      <c r="J19" s="115">
        <v>0</v>
      </c>
      <c r="K19" s="97">
        <v>55000</v>
      </c>
      <c r="L19" s="58">
        <v>1</v>
      </c>
      <c r="M19" s="103">
        <v>126</v>
      </c>
      <c r="N19" s="151">
        <v>2477</v>
      </c>
      <c r="O19" s="58">
        <v>700</v>
      </c>
      <c r="P19" s="103">
        <v>3200</v>
      </c>
      <c r="Q19" s="151" t="s">
        <v>483</v>
      </c>
      <c r="R19" s="213">
        <f t="shared" ca="1" si="4"/>
        <v>45168</v>
      </c>
      <c r="S19" s="65">
        <f t="shared" ca="1" si="0"/>
        <v>-376</v>
      </c>
      <c r="T19" s="23">
        <f t="shared" si="13"/>
        <v>1871</v>
      </c>
      <c r="U19" s="61">
        <f t="shared" si="6"/>
        <v>935.5</v>
      </c>
      <c r="V19" s="68">
        <f t="shared" si="1"/>
        <v>3412.5</v>
      </c>
      <c r="W19" s="61">
        <f t="shared" si="2"/>
        <v>3412.5</v>
      </c>
      <c r="X19" s="76">
        <f t="shared" ca="1" si="14"/>
        <v>-9.0757978723404253</v>
      </c>
      <c r="Y19" s="80">
        <f t="shared" ca="1" si="15"/>
        <v>-9.0757978723404253</v>
      </c>
      <c r="Z19" s="130">
        <f t="shared" ca="1" si="16"/>
        <v>0</v>
      </c>
      <c r="AA19" s="54">
        <f t="shared" si="10"/>
        <v>55000</v>
      </c>
      <c r="AB19" s="394">
        <f t="shared" si="11"/>
        <v>52.277999999999999</v>
      </c>
      <c r="AC19" s="246">
        <f t="shared" si="12"/>
        <v>4348</v>
      </c>
    </row>
    <row r="20" spans="1:29">
      <c r="A20" s="198">
        <f t="shared" si="3"/>
        <v>55500</v>
      </c>
      <c r="B20" s="234" t="s">
        <v>447</v>
      </c>
      <c r="C20" s="23">
        <v>56871</v>
      </c>
      <c r="D20" s="114">
        <v>52.572000000000003</v>
      </c>
      <c r="E20" s="145" t="s">
        <v>484</v>
      </c>
      <c r="F20" s="8">
        <v>0</v>
      </c>
      <c r="G20" s="115">
        <v>0</v>
      </c>
      <c r="H20" s="145">
        <v>4093</v>
      </c>
      <c r="I20" s="8">
        <v>4</v>
      </c>
      <c r="J20" s="115">
        <v>0</v>
      </c>
      <c r="K20" s="97">
        <v>55500</v>
      </c>
      <c r="L20" s="58">
        <v>0</v>
      </c>
      <c r="M20" s="103">
        <v>0</v>
      </c>
      <c r="N20" s="151">
        <v>2722</v>
      </c>
      <c r="O20" s="58">
        <v>0</v>
      </c>
      <c r="P20" s="103">
        <v>0</v>
      </c>
      <c r="Q20" s="151" t="s">
        <v>485</v>
      </c>
      <c r="R20" s="213">
        <f t="shared" ca="1" si="4"/>
        <v>45168</v>
      </c>
      <c r="S20" s="65">
        <f t="shared" ca="1" si="0"/>
        <v>-376</v>
      </c>
      <c r="T20" s="219">
        <f t="shared" si="13"/>
        <v>1371</v>
      </c>
      <c r="U20" s="109">
        <f t="shared" si="6"/>
        <v>685.5</v>
      </c>
      <c r="V20" s="68">
        <f t="shared" si="1"/>
        <v>3407.5</v>
      </c>
      <c r="W20" s="61">
        <f t="shared" si="2"/>
        <v>3407.5</v>
      </c>
      <c r="X20" s="76">
        <f t="shared" ca="1" si="14"/>
        <v>-9.0625</v>
      </c>
      <c r="Y20" s="80">
        <f t="shared" ca="1" si="15"/>
        <v>-9.0625</v>
      </c>
      <c r="Z20" s="130">
        <f t="shared" ca="1" si="16"/>
        <v>0</v>
      </c>
      <c r="AA20" s="54">
        <f t="shared" si="10"/>
        <v>55500</v>
      </c>
      <c r="AB20" s="394">
        <f t="shared" si="11"/>
        <v>52.572000000000003</v>
      </c>
      <c r="AC20" s="246">
        <f t="shared" si="12"/>
        <v>4093</v>
      </c>
    </row>
    <row r="21" spans="1:29" ht="15.75" thickBot="1">
      <c r="A21" s="198">
        <f t="shared" si="3"/>
        <v>56000</v>
      </c>
      <c r="B21" s="236" t="s">
        <v>447</v>
      </c>
      <c r="C21" s="29">
        <v>56871</v>
      </c>
      <c r="D21" s="162">
        <v>52.883000000000003</v>
      </c>
      <c r="E21" s="146" t="s">
        <v>486</v>
      </c>
      <c r="F21" s="147">
        <v>2000</v>
      </c>
      <c r="G21" s="116">
        <v>0</v>
      </c>
      <c r="H21" s="146">
        <v>3852</v>
      </c>
      <c r="I21" s="147">
        <v>4</v>
      </c>
      <c r="J21" s="116">
        <v>0</v>
      </c>
      <c r="K21" s="98">
        <v>56000</v>
      </c>
      <c r="L21" s="59">
        <v>0</v>
      </c>
      <c r="M21" s="105">
        <v>44</v>
      </c>
      <c r="N21" s="152">
        <v>2981</v>
      </c>
      <c r="O21" s="59">
        <v>1000</v>
      </c>
      <c r="P21" s="105">
        <v>0</v>
      </c>
      <c r="Q21" s="152" t="s">
        <v>487</v>
      </c>
      <c r="R21" s="216">
        <f t="shared" ca="1" si="4"/>
        <v>45168</v>
      </c>
      <c r="S21" s="67">
        <f t="shared" ca="1" si="0"/>
        <v>-376</v>
      </c>
      <c r="T21" s="29">
        <f t="shared" si="13"/>
        <v>871</v>
      </c>
      <c r="U21" s="63">
        <f t="shared" si="6"/>
        <v>435.5</v>
      </c>
      <c r="V21" s="70">
        <f t="shared" si="1"/>
        <v>3416.5</v>
      </c>
      <c r="W21" s="63">
        <f t="shared" si="2"/>
        <v>3416.5</v>
      </c>
      <c r="X21" s="78">
        <f t="shared" ca="1" si="14"/>
        <v>-9.0864361702127656</v>
      </c>
      <c r="Y21" s="81">
        <f t="shared" ca="1" si="15"/>
        <v>-9.0864361702127656</v>
      </c>
      <c r="Z21" s="133">
        <f t="shared" ca="1" si="16"/>
        <v>0</v>
      </c>
      <c r="AA21" s="390">
        <f t="shared" si="10"/>
        <v>56000</v>
      </c>
      <c r="AB21" s="394">
        <f t="shared" si="11"/>
        <v>52.883000000000003</v>
      </c>
      <c r="AC21" s="246">
        <f t="shared" si="12"/>
        <v>3852</v>
      </c>
    </row>
    <row r="22" spans="1:29" ht="15.75" thickBot="1">
      <c r="A22" s="198">
        <f t="shared" si="3"/>
        <v>56500</v>
      </c>
      <c r="B22" s="234" t="s">
        <v>447</v>
      </c>
      <c r="C22" s="2">
        <v>56871</v>
      </c>
      <c r="D22" s="2">
        <v>53.209000000000003</v>
      </c>
      <c r="E22" s="205" t="s">
        <v>488</v>
      </c>
      <c r="F22" s="2">
        <v>0</v>
      </c>
      <c r="G22" s="2">
        <v>0</v>
      </c>
      <c r="H22" s="2">
        <v>3623</v>
      </c>
      <c r="I22" s="2">
        <v>0</v>
      </c>
      <c r="J22" s="2">
        <v>0</v>
      </c>
      <c r="K22" s="224">
        <v>56500</v>
      </c>
      <c r="L22" s="2">
        <v>0</v>
      </c>
      <c r="M22" s="2">
        <v>0</v>
      </c>
      <c r="N22" s="209">
        <v>3252</v>
      </c>
      <c r="O22" s="2">
        <v>0</v>
      </c>
      <c r="P22" s="2">
        <v>0</v>
      </c>
      <c r="Q22" s="209" t="s">
        <v>489</v>
      </c>
      <c r="R22" s="216">
        <f t="shared" ca="1" si="4"/>
        <v>45168</v>
      </c>
      <c r="S22" s="67">
        <f t="shared" ref="S22:S42" ca="1" si="17">B22-R22+1</f>
        <v>-376</v>
      </c>
      <c r="T22" s="29">
        <f t="shared" ref="T22:T42" si="18">C22-K22</f>
        <v>371</v>
      </c>
      <c r="U22" s="63">
        <f t="shared" ref="U22:U42" si="19">T22/2</f>
        <v>185.5</v>
      </c>
      <c r="V22" s="70">
        <f t="shared" ref="V22:V42" si="20">H22-U22</f>
        <v>3437.5</v>
      </c>
      <c r="W22" s="63">
        <f t="shared" ref="W22:W42" si="21">N22+U22</f>
        <v>3437.5</v>
      </c>
      <c r="X22" s="78">
        <f t="shared" ref="X22:X42" ca="1" si="22">V22/S22</f>
        <v>-9.1422872340425538</v>
      </c>
      <c r="Y22" s="81">
        <f t="shared" ref="Y22:Y42" ca="1" si="23">W22/S22</f>
        <v>-9.1422872340425538</v>
      </c>
      <c r="Z22" s="133">
        <f t="shared" ref="Z22:Z42" ca="1" si="24">X22-Y22</f>
        <v>0</v>
      </c>
      <c r="AA22" s="390">
        <f t="shared" ref="AA22:AA42" si="25">K22</f>
        <v>56500</v>
      </c>
      <c r="AB22" s="394">
        <f t="shared" si="11"/>
        <v>53.209000000000003</v>
      </c>
      <c r="AC22" s="246">
        <f t="shared" si="12"/>
        <v>3623</v>
      </c>
    </row>
    <row r="23" spans="1:29" ht="15.75" thickBot="1">
      <c r="A23" s="198">
        <f t="shared" si="3"/>
        <v>57000</v>
      </c>
      <c r="B23" s="237" t="s">
        <v>447</v>
      </c>
      <c r="C23" s="144">
        <v>56871</v>
      </c>
      <c r="D23" s="178">
        <v>53.55</v>
      </c>
      <c r="E23" s="211" t="s">
        <v>490</v>
      </c>
      <c r="F23" s="178">
        <v>3300</v>
      </c>
      <c r="G23" s="179">
        <v>0</v>
      </c>
      <c r="H23" s="2">
        <v>3408</v>
      </c>
      <c r="I23" s="2">
        <v>148</v>
      </c>
      <c r="J23" s="2">
        <v>0</v>
      </c>
      <c r="K23" s="225">
        <v>57000</v>
      </c>
      <c r="L23" s="2">
        <v>0</v>
      </c>
      <c r="M23" s="2">
        <v>182</v>
      </c>
      <c r="N23" s="205">
        <v>3537</v>
      </c>
      <c r="O23" s="2">
        <v>1000</v>
      </c>
      <c r="P23" s="2">
        <v>0</v>
      </c>
      <c r="Q23" s="205" t="s">
        <v>491</v>
      </c>
      <c r="R23" s="216">
        <f t="shared" ca="1" si="4"/>
        <v>45168</v>
      </c>
      <c r="S23" s="67">
        <f t="shared" ca="1" si="17"/>
        <v>-376</v>
      </c>
      <c r="T23" s="29">
        <f t="shared" si="18"/>
        <v>-129</v>
      </c>
      <c r="U23" s="63">
        <f t="shared" si="19"/>
        <v>-64.5</v>
      </c>
      <c r="V23" s="70">
        <f t="shared" si="20"/>
        <v>3472.5</v>
      </c>
      <c r="W23" s="63">
        <f t="shared" si="21"/>
        <v>3472.5</v>
      </c>
      <c r="X23" s="78">
        <f t="shared" ca="1" si="22"/>
        <v>-9.2353723404255312</v>
      </c>
      <c r="Y23" s="81">
        <f t="shared" ca="1" si="23"/>
        <v>-9.2353723404255312</v>
      </c>
      <c r="Z23" s="133">
        <f t="shared" ca="1" si="24"/>
        <v>0</v>
      </c>
      <c r="AA23" s="390">
        <f t="shared" si="25"/>
        <v>57000</v>
      </c>
      <c r="AB23" s="394">
        <f t="shared" si="11"/>
        <v>53.55</v>
      </c>
      <c r="AC23" s="246">
        <f t="shared" si="12"/>
        <v>3408</v>
      </c>
    </row>
    <row r="24" spans="1:29" ht="15.75" thickBot="1">
      <c r="A24" s="198">
        <f t="shared" si="3"/>
        <v>57500</v>
      </c>
      <c r="B24" s="234" t="s">
        <v>447</v>
      </c>
      <c r="C24" s="2">
        <v>56871</v>
      </c>
      <c r="D24" s="2">
        <v>53.902999999999999</v>
      </c>
      <c r="E24" s="205" t="s">
        <v>492</v>
      </c>
      <c r="F24" s="2">
        <v>0</v>
      </c>
      <c r="G24" s="2">
        <v>0</v>
      </c>
      <c r="H24" s="2">
        <v>3204</v>
      </c>
      <c r="I24" s="2">
        <v>1092</v>
      </c>
      <c r="J24" s="2">
        <v>0</v>
      </c>
      <c r="K24" s="225">
        <v>57500</v>
      </c>
      <c r="L24" s="2">
        <v>0</v>
      </c>
      <c r="M24" s="2">
        <v>0</v>
      </c>
      <c r="N24" s="205">
        <v>3833</v>
      </c>
      <c r="O24" s="2">
        <v>0</v>
      </c>
      <c r="P24" s="2">
        <v>0</v>
      </c>
      <c r="Q24" s="205" t="s">
        <v>493</v>
      </c>
      <c r="R24" s="216">
        <f t="shared" ca="1" si="4"/>
        <v>45168</v>
      </c>
      <c r="S24" s="67">
        <f t="shared" ca="1" si="17"/>
        <v>-376</v>
      </c>
      <c r="T24" s="29">
        <f t="shared" si="18"/>
        <v>-629</v>
      </c>
      <c r="U24" s="63">
        <f t="shared" si="19"/>
        <v>-314.5</v>
      </c>
      <c r="V24" s="70">
        <f t="shared" si="20"/>
        <v>3518.5</v>
      </c>
      <c r="W24" s="63">
        <f t="shared" si="21"/>
        <v>3518.5</v>
      </c>
      <c r="X24" s="78">
        <f t="shared" ca="1" si="22"/>
        <v>-9.3577127659574462</v>
      </c>
      <c r="Y24" s="81">
        <f t="shared" ca="1" si="23"/>
        <v>-9.3577127659574462</v>
      </c>
      <c r="Z24" s="133">
        <f t="shared" ca="1" si="24"/>
        <v>0</v>
      </c>
      <c r="AA24" s="390">
        <f t="shared" si="25"/>
        <v>57500</v>
      </c>
      <c r="AB24" s="394">
        <f t="shared" si="11"/>
        <v>53.902999999999999</v>
      </c>
      <c r="AC24" s="246">
        <f t="shared" si="12"/>
        <v>3204</v>
      </c>
    </row>
    <row r="25" spans="1:29" ht="15.75" thickBot="1">
      <c r="A25" s="198">
        <f t="shared" si="3"/>
        <v>58000</v>
      </c>
      <c r="B25" s="234" t="s">
        <v>447</v>
      </c>
      <c r="C25" s="2">
        <v>56871</v>
      </c>
      <c r="D25" s="2">
        <v>54.268000000000001</v>
      </c>
      <c r="E25" s="205" t="s">
        <v>494</v>
      </c>
      <c r="F25" s="2">
        <v>1500</v>
      </c>
      <c r="G25" s="2">
        <v>0</v>
      </c>
      <c r="H25" s="2">
        <v>3013</v>
      </c>
      <c r="I25" s="2">
        <v>56</v>
      </c>
      <c r="J25" s="2">
        <v>0</v>
      </c>
      <c r="K25" s="225">
        <v>58000</v>
      </c>
      <c r="L25" s="2">
        <v>0</v>
      </c>
      <c r="M25" s="2">
        <v>274</v>
      </c>
      <c r="N25" s="205">
        <v>4142</v>
      </c>
      <c r="O25" s="2">
        <v>2800</v>
      </c>
      <c r="P25" s="2">
        <v>0</v>
      </c>
      <c r="Q25" s="205" t="s">
        <v>495</v>
      </c>
      <c r="R25" s="216">
        <f t="shared" ca="1" si="4"/>
        <v>45168</v>
      </c>
      <c r="S25" s="67">
        <f t="shared" ca="1" si="17"/>
        <v>-376</v>
      </c>
      <c r="T25" s="29">
        <f t="shared" si="18"/>
        <v>-1129</v>
      </c>
      <c r="U25" s="63">
        <f t="shared" si="19"/>
        <v>-564.5</v>
      </c>
      <c r="V25" s="70">
        <f t="shared" si="20"/>
        <v>3577.5</v>
      </c>
      <c r="W25" s="63">
        <f t="shared" si="21"/>
        <v>3577.5</v>
      </c>
      <c r="X25" s="78">
        <f t="shared" ca="1" si="22"/>
        <v>-9.5146276595744688</v>
      </c>
      <c r="Y25" s="81">
        <f t="shared" ca="1" si="23"/>
        <v>-9.5146276595744688</v>
      </c>
      <c r="Z25" s="133">
        <f t="shared" ca="1" si="24"/>
        <v>0</v>
      </c>
      <c r="AA25" s="390">
        <f t="shared" si="25"/>
        <v>58000</v>
      </c>
      <c r="AB25" s="394">
        <f t="shared" si="11"/>
        <v>54.268000000000001</v>
      </c>
      <c r="AC25" s="246">
        <f t="shared" si="12"/>
        <v>3013</v>
      </c>
    </row>
    <row r="26" spans="1:29" ht="15.75" thickBot="1">
      <c r="A26" s="199">
        <f t="shared" si="3"/>
        <v>58500</v>
      </c>
      <c r="B26" s="236" t="s">
        <v>447</v>
      </c>
      <c r="C26" s="180">
        <v>56871</v>
      </c>
      <c r="D26" s="180">
        <v>54.643000000000001</v>
      </c>
      <c r="E26" s="207" t="s">
        <v>496</v>
      </c>
      <c r="F26" s="180">
        <v>603</v>
      </c>
      <c r="G26" s="180">
        <v>0</v>
      </c>
      <c r="H26" s="180">
        <v>2833</v>
      </c>
      <c r="I26" s="180">
        <v>56</v>
      </c>
      <c r="J26" s="180">
        <v>0</v>
      </c>
      <c r="K26" s="226">
        <v>58500</v>
      </c>
      <c r="L26" s="180">
        <v>0</v>
      </c>
      <c r="M26" s="180">
        <v>14</v>
      </c>
      <c r="N26" s="207">
        <v>4462</v>
      </c>
      <c r="O26" s="180">
        <v>2000</v>
      </c>
      <c r="P26" s="180">
        <v>0</v>
      </c>
      <c r="Q26" s="207" t="s">
        <v>497</v>
      </c>
      <c r="R26" s="216">
        <f t="shared" ca="1" si="4"/>
        <v>45168</v>
      </c>
      <c r="S26" s="67">
        <f t="shared" ca="1" si="17"/>
        <v>-376</v>
      </c>
      <c r="T26" s="29">
        <f t="shared" si="18"/>
        <v>-1629</v>
      </c>
      <c r="U26" s="63">
        <f t="shared" si="19"/>
        <v>-814.5</v>
      </c>
      <c r="V26" s="70">
        <f t="shared" si="20"/>
        <v>3647.5</v>
      </c>
      <c r="W26" s="63">
        <f t="shared" si="21"/>
        <v>3647.5</v>
      </c>
      <c r="X26" s="78">
        <f t="shared" ca="1" si="22"/>
        <v>-9.7007978723404253</v>
      </c>
      <c r="Y26" s="81">
        <f t="shared" ca="1" si="23"/>
        <v>-9.7007978723404253</v>
      </c>
      <c r="Z26" s="133">
        <f t="shared" ca="1" si="24"/>
        <v>0</v>
      </c>
      <c r="AA26" s="390">
        <f t="shared" si="25"/>
        <v>58500</v>
      </c>
      <c r="AB26" s="394">
        <f t="shared" si="11"/>
        <v>54.643000000000001</v>
      </c>
      <c r="AC26" s="246">
        <f t="shared" si="12"/>
        <v>2833</v>
      </c>
    </row>
    <row r="27" spans="1:29" ht="15.75" thickBot="1">
      <c r="A27" s="197">
        <f t="shared" si="3"/>
        <v>59000</v>
      </c>
      <c r="B27" s="238" t="s">
        <v>447</v>
      </c>
      <c r="C27" s="186">
        <v>56871</v>
      </c>
      <c r="D27" s="186">
        <v>55.026000000000003</v>
      </c>
      <c r="E27" s="209" t="s">
        <v>498</v>
      </c>
      <c r="F27" s="186">
        <v>2200</v>
      </c>
      <c r="G27" s="186">
        <v>0</v>
      </c>
      <c r="H27" s="186">
        <v>2664</v>
      </c>
      <c r="I27" s="186">
        <v>38</v>
      </c>
      <c r="J27" s="187">
        <v>0</v>
      </c>
      <c r="K27" s="224">
        <v>59000</v>
      </c>
      <c r="L27" s="186">
        <v>0</v>
      </c>
      <c r="M27" s="186">
        <v>138</v>
      </c>
      <c r="N27" s="209">
        <v>4793</v>
      </c>
      <c r="O27" s="186">
        <v>922</v>
      </c>
      <c r="P27" s="186">
        <v>0</v>
      </c>
      <c r="Q27" s="209" t="s">
        <v>499</v>
      </c>
      <c r="R27" s="217">
        <f t="shared" ca="1" si="4"/>
        <v>45168</v>
      </c>
      <c r="S27" s="222">
        <f t="shared" ca="1" si="17"/>
        <v>-376</v>
      </c>
      <c r="T27" s="21">
        <f t="shared" si="18"/>
        <v>-2129</v>
      </c>
      <c r="U27" s="28">
        <f t="shared" si="19"/>
        <v>-1064.5</v>
      </c>
      <c r="V27" s="188">
        <f t="shared" si="20"/>
        <v>3728.5</v>
      </c>
      <c r="W27" s="28">
        <f t="shared" si="21"/>
        <v>3728.5</v>
      </c>
      <c r="X27" s="189">
        <f t="shared" ca="1" si="22"/>
        <v>-9.9162234042553195</v>
      </c>
      <c r="Y27" s="190">
        <f t="shared" ca="1" si="23"/>
        <v>-9.9162234042553195</v>
      </c>
      <c r="Z27" s="191">
        <f t="shared" ca="1" si="24"/>
        <v>0</v>
      </c>
      <c r="AA27" s="391">
        <f t="shared" si="25"/>
        <v>59000</v>
      </c>
      <c r="AB27" s="394">
        <f t="shared" si="11"/>
        <v>55.026000000000003</v>
      </c>
      <c r="AC27" s="246">
        <f t="shared" si="12"/>
        <v>2664</v>
      </c>
    </row>
    <row r="28" spans="1:29" ht="15.75" thickBot="1">
      <c r="A28" s="198">
        <f t="shared" si="3"/>
        <v>59500</v>
      </c>
      <c r="B28" s="234" t="s">
        <v>447</v>
      </c>
      <c r="C28" s="2">
        <v>56871</v>
      </c>
      <c r="D28" s="2">
        <v>55.415999999999997</v>
      </c>
      <c r="E28" s="205" t="s">
        <v>500</v>
      </c>
      <c r="F28" s="2">
        <v>2400</v>
      </c>
      <c r="G28" s="2">
        <v>0</v>
      </c>
      <c r="H28" s="2">
        <v>2505</v>
      </c>
      <c r="I28" s="2">
        <v>2</v>
      </c>
      <c r="J28" s="2">
        <v>0</v>
      </c>
      <c r="K28" s="225">
        <v>59500</v>
      </c>
      <c r="L28" s="2">
        <v>0</v>
      </c>
      <c r="M28" s="2">
        <v>2</v>
      </c>
      <c r="N28" s="205">
        <v>5134</v>
      </c>
      <c r="O28" s="2">
        <v>0</v>
      </c>
      <c r="P28" s="2">
        <v>0</v>
      </c>
      <c r="Q28" s="205" t="s">
        <v>501</v>
      </c>
      <c r="R28" s="216">
        <f t="shared" ca="1" si="4"/>
        <v>45168</v>
      </c>
      <c r="S28" s="67">
        <f t="shared" ca="1" si="17"/>
        <v>-376</v>
      </c>
      <c r="T28" s="29">
        <f t="shared" si="18"/>
        <v>-2629</v>
      </c>
      <c r="U28" s="63">
        <f t="shared" si="19"/>
        <v>-1314.5</v>
      </c>
      <c r="V28" s="70">
        <f t="shared" si="20"/>
        <v>3819.5</v>
      </c>
      <c r="W28" s="63">
        <f t="shared" si="21"/>
        <v>3819.5</v>
      </c>
      <c r="X28" s="78">
        <f t="shared" ca="1" si="22"/>
        <v>-10.158244680851064</v>
      </c>
      <c r="Y28" s="81">
        <f t="shared" ca="1" si="23"/>
        <v>-10.158244680851064</v>
      </c>
      <c r="Z28" s="133">
        <f t="shared" ca="1" si="24"/>
        <v>0</v>
      </c>
      <c r="AA28" s="390">
        <f t="shared" si="25"/>
        <v>59500</v>
      </c>
      <c r="AB28" s="394">
        <f t="shared" si="11"/>
        <v>55.415999999999997</v>
      </c>
      <c r="AC28" s="246">
        <f t="shared" si="12"/>
        <v>2505</v>
      </c>
    </row>
    <row r="29" spans="1:29" ht="15.75" thickBot="1">
      <c r="A29" s="198">
        <f t="shared" si="3"/>
        <v>60000</v>
      </c>
      <c r="B29" s="234" t="s">
        <v>447</v>
      </c>
      <c r="C29" s="2">
        <v>56871</v>
      </c>
      <c r="D29" s="2">
        <v>55.813000000000002</v>
      </c>
      <c r="E29" s="205" t="s">
        <v>502</v>
      </c>
      <c r="F29" s="2">
        <v>1500</v>
      </c>
      <c r="G29" s="2">
        <v>2500</v>
      </c>
      <c r="H29" s="2">
        <v>2356</v>
      </c>
      <c r="I29" s="2">
        <v>400</v>
      </c>
      <c r="J29" s="2">
        <v>1</v>
      </c>
      <c r="K29" s="225">
        <v>60000</v>
      </c>
      <c r="L29" s="2">
        <v>0</v>
      </c>
      <c r="M29" s="2">
        <v>410</v>
      </c>
      <c r="N29" s="205">
        <v>5485</v>
      </c>
      <c r="O29" s="2">
        <v>1056</v>
      </c>
      <c r="P29" s="2">
        <v>6000</v>
      </c>
      <c r="Q29" s="205" t="s">
        <v>503</v>
      </c>
      <c r="R29" s="216">
        <f t="shared" ca="1" si="4"/>
        <v>45168</v>
      </c>
      <c r="S29" s="67">
        <f t="shared" ca="1" si="17"/>
        <v>-376</v>
      </c>
      <c r="T29" s="29">
        <f t="shared" si="18"/>
        <v>-3129</v>
      </c>
      <c r="U29" s="63">
        <f t="shared" si="19"/>
        <v>-1564.5</v>
      </c>
      <c r="V29" s="70">
        <f t="shared" si="20"/>
        <v>3920.5</v>
      </c>
      <c r="W29" s="63">
        <f t="shared" si="21"/>
        <v>3920.5</v>
      </c>
      <c r="X29" s="78">
        <f t="shared" ca="1" si="22"/>
        <v>-10.42686170212766</v>
      </c>
      <c r="Y29" s="81">
        <f t="shared" ca="1" si="23"/>
        <v>-10.42686170212766</v>
      </c>
      <c r="Z29" s="133">
        <f t="shared" ca="1" si="24"/>
        <v>0</v>
      </c>
      <c r="AA29" s="390">
        <f t="shared" si="25"/>
        <v>60000</v>
      </c>
      <c r="AB29" s="394">
        <f t="shared" si="11"/>
        <v>55.813000000000002</v>
      </c>
      <c r="AC29" s="246">
        <f t="shared" si="12"/>
        <v>2356</v>
      </c>
    </row>
    <row r="30" spans="1:29" ht="15.75" thickBot="1">
      <c r="A30" s="198">
        <f t="shared" si="3"/>
        <v>60500</v>
      </c>
      <c r="B30" s="234" t="s">
        <v>447</v>
      </c>
      <c r="C30" s="2">
        <v>56871</v>
      </c>
      <c r="D30" s="2">
        <v>56.215000000000003</v>
      </c>
      <c r="E30" s="205" t="s">
        <v>504</v>
      </c>
      <c r="F30" s="2">
        <v>0</v>
      </c>
      <c r="G30" s="2">
        <v>0</v>
      </c>
      <c r="H30" s="2">
        <v>2216</v>
      </c>
      <c r="I30" s="2">
        <v>4</v>
      </c>
      <c r="J30" s="2">
        <v>0</v>
      </c>
      <c r="K30" s="225">
        <v>60500</v>
      </c>
      <c r="L30" s="2">
        <v>0</v>
      </c>
      <c r="M30" s="2">
        <v>20</v>
      </c>
      <c r="N30" s="205">
        <v>5845</v>
      </c>
      <c r="O30" s="2">
        <v>1127</v>
      </c>
      <c r="P30" s="2">
        <v>0</v>
      </c>
      <c r="Q30" s="205" t="s">
        <v>505</v>
      </c>
      <c r="R30" s="216">
        <f t="shared" ca="1" si="4"/>
        <v>45168</v>
      </c>
      <c r="S30" s="67">
        <f t="shared" ca="1" si="17"/>
        <v>-376</v>
      </c>
      <c r="T30" s="29">
        <f t="shared" si="18"/>
        <v>-3629</v>
      </c>
      <c r="U30" s="63">
        <f t="shared" si="19"/>
        <v>-1814.5</v>
      </c>
      <c r="V30" s="70">
        <f t="shared" si="20"/>
        <v>4030.5</v>
      </c>
      <c r="W30" s="63">
        <f t="shared" si="21"/>
        <v>4030.5</v>
      </c>
      <c r="X30" s="78">
        <f t="shared" ca="1" si="22"/>
        <v>-10.719414893617021</v>
      </c>
      <c r="Y30" s="81">
        <f t="shared" ca="1" si="23"/>
        <v>-10.719414893617021</v>
      </c>
      <c r="Z30" s="133">
        <f t="shared" ca="1" si="24"/>
        <v>0</v>
      </c>
      <c r="AA30" s="390">
        <f t="shared" si="25"/>
        <v>60500</v>
      </c>
      <c r="AB30" s="394">
        <f t="shared" si="11"/>
        <v>56.215000000000003</v>
      </c>
      <c r="AC30" s="246">
        <f t="shared" si="12"/>
        <v>2216</v>
      </c>
    </row>
    <row r="31" spans="1:29" ht="15.75" thickBot="1">
      <c r="A31" s="198">
        <f t="shared" si="3"/>
        <v>61000</v>
      </c>
      <c r="B31" s="234" t="s">
        <v>447</v>
      </c>
      <c r="C31" s="2">
        <v>56871</v>
      </c>
      <c r="D31" s="2">
        <v>56.62</v>
      </c>
      <c r="E31" s="205" t="s">
        <v>506</v>
      </c>
      <c r="F31" s="2">
        <v>1800</v>
      </c>
      <c r="G31" s="2">
        <v>0</v>
      </c>
      <c r="H31" s="2">
        <v>2085</v>
      </c>
      <c r="I31" s="2">
        <v>130</v>
      </c>
      <c r="J31" s="2">
        <v>0</v>
      </c>
      <c r="K31" s="225">
        <v>61000</v>
      </c>
      <c r="L31" s="2">
        <v>0</v>
      </c>
      <c r="M31" s="2">
        <v>162</v>
      </c>
      <c r="N31" s="205">
        <v>6214</v>
      </c>
      <c r="O31" s="2">
        <v>1199</v>
      </c>
      <c r="P31" s="2">
        <v>0</v>
      </c>
      <c r="Q31" s="205" t="s">
        <v>507</v>
      </c>
      <c r="R31" s="216">
        <f t="shared" ca="1" si="4"/>
        <v>45168</v>
      </c>
      <c r="S31" s="67">
        <f t="shared" ca="1" si="17"/>
        <v>-376</v>
      </c>
      <c r="T31" s="29">
        <f t="shared" si="18"/>
        <v>-4129</v>
      </c>
      <c r="U31" s="63">
        <f t="shared" si="19"/>
        <v>-2064.5</v>
      </c>
      <c r="V31" s="70">
        <f t="shared" si="20"/>
        <v>4149.5</v>
      </c>
      <c r="W31" s="63">
        <f t="shared" si="21"/>
        <v>4149.5</v>
      </c>
      <c r="X31" s="78">
        <f t="shared" ca="1" si="22"/>
        <v>-11.035904255319149</v>
      </c>
      <c r="Y31" s="81">
        <f t="shared" ca="1" si="23"/>
        <v>-11.035904255319149</v>
      </c>
      <c r="Z31" s="133">
        <f t="shared" ca="1" si="24"/>
        <v>0</v>
      </c>
      <c r="AA31" s="390">
        <f t="shared" si="25"/>
        <v>61000</v>
      </c>
      <c r="AB31" s="394">
        <f t="shared" si="11"/>
        <v>56.62</v>
      </c>
      <c r="AC31" s="246">
        <f t="shared" si="12"/>
        <v>2085</v>
      </c>
    </row>
    <row r="32" spans="1:29" ht="15.75" thickBot="1">
      <c r="A32" s="198">
        <f t="shared" si="3"/>
        <v>61500</v>
      </c>
      <c r="B32" s="234" t="s">
        <v>447</v>
      </c>
      <c r="C32" s="2">
        <v>56871</v>
      </c>
      <c r="D32" s="2">
        <v>57.029000000000003</v>
      </c>
      <c r="E32" s="205" t="s">
        <v>508</v>
      </c>
      <c r="F32" s="2">
        <v>0</v>
      </c>
      <c r="G32" s="2">
        <v>0</v>
      </c>
      <c r="H32" s="2">
        <v>1962</v>
      </c>
      <c r="I32" s="2">
        <v>0</v>
      </c>
      <c r="J32" s="2">
        <v>0</v>
      </c>
      <c r="K32" s="225">
        <v>61500</v>
      </c>
      <c r="L32" s="2">
        <v>0</v>
      </c>
      <c r="M32" s="2">
        <v>2</v>
      </c>
      <c r="N32" s="205">
        <v>6591</v>
      </c>
      <c r="O32" s="2">
        <v>0</v>
      </c>
      <c r="P32" s="2">
        <v>0</v>
      </c>
      <c r="Q32" s="205" t="s">
        <v>509</v>
      </c>
      <c r="R32" s="216">
        <f t="shared" ca="1" si="4"/>
        <v>45168</v>
      </c>
      <c r="S32" s="67">
        <f t="shared" ca="1" si="17"/>
        <v>-376</v>
      </c>
      <c r="T32" s="29">
        <f t="shared" si="18"/>
        <v>-4629</v>
      </c>
      <c r="U32" s="63">
        <f t="shared" si="19"/>
        <v>-2314.5</v>
      </c>
      <c r="V32" s="70">
        <f t="shared" si="20"/>
        <v>4276.5</v>
      </c>
      <c r="W32" s="63">
        <f t="shared" si="21"/>
        <v>4276.5</v>
      </c>
      <c r="X32" s="78">
        <f t="shared" ca="1" si="22"/>
        <v>-11.373670212765957</v>
      </c>
      <c r="Y32" s="81">
        <f t="shared" ca="1" si="23"/>
        <v>-11.373670212765957</v>
      </c>
      <c r="Z32" s="133">
        <f t="shared" ca="1" si="24"/>
        <v>0</v>
      </c>
      <c r="AA32" s="390">
        <f t="shared" si="25"/>
        <v>61500</v>
      </c>
      <c r="AB32" s="394">
        <f t="shared" si="11"/>
        <v>57.029000000000003</v>
      </c>
      <c r="AC32" s="246">
        <f t="shared" si="12"/>
        <v>1962</v>
      </c>
    </row>
    <row r="33" spans="1:29" ht="15.75" thickBot="1">
      <c r="A33" s="198">
        <f t="shared" si="3"/>
        <v>62000</v>
      </c>
      <c r="B33" s="234" t="s">
        <v>447</v>
      </c>
      <c r="C33" s="2">
        <v>56871</v>
      </c>
      <c r="D33" s="2">
        <v>57.44</v>
      </c>
      <c r="E33" s="205" t="s">
        <v>510</v>
      </c>
      <c r="F33" s="2">
        <v>394</v>
      </c>
      <c r="G33" s="2">
        <v>0</v>
      </c>
      <c r="H33" s="2">
        <v>1847</v>
      </c>
      <c r="I33" s="2">
        <v>24</v>
      </c>
      <c r="J33" s="2">
        <v>0</v>
      </c>
      <c r="K33" s="225">
        <v>62000</v>
      </c>
      <c r="L33" s="2">
        <v>0</v>
      </c>
      <c r="M33" s="2">
        <v>122</v>
      </c>
      <c r="N33" s="205">
        <v>6976</v>
      </c>
      <c r="O33" s="2">
        <v>1350</v>
      </c>
      <c r="P33" s="2">
        <v>0</v>
      </c>
      <c r="Q33" s="3" t="s">
        <v>511</v>
      </c>
      <c r="R33" s="216">
        <f t="shared" ca="1" si="4"/>
        <v>45168</v>
      </c>
      <c r="S33" s="67">
        <f t="shared" ca="1" si="17"/>
        <v>-376</v>
      </c>
      <c r="T33" s="29">
        <f t="shared" si="18"/>
        <v>-5129</v>
      </c>
      <c r="U33" s="63">
        <f t="shared" si="19"/>
        <v>-2564.5</v>
      </c>
      <c r="V33" s="70">
        <f t="shared" si="20"/>
        <v>4411.5</v>
      </c>
      <c r="W33" s="63">
        <f t="shared" si="21"/>
        <v>4411.5</v>
      </c>
      <c r="X33" s="78">
        <f t="shared" ca="1" si="22"/>
        <v>-11.732712765957446</v>
      </c>
      <c r="Y33" s="81">
        <f t="shared" ca="1" si="23"/>
        <v>-11.732712765957446</v>
      </c>
      <c r="Z33" s="133">
        <f t="shared" ca="1" si="24"/>
        <v>0</v>
      </c>
      <c r="AA33" s="390">
        <f t="shared" si="25"/>
        <v>62000</v>
      </c>
      <c r="AB33" s="394">
        <f t="shared" si="11"/>
        <v>57.44</v>
      </c>
      <c r="AC33" s="246">
        <f t="shared" si="12"/>
        <v>1847</v>
      </c>
    </row>
    <row r="34" spans="1:29" ht="15.75" thickBot="1">
      <c r="A34" s="198">
        <f t="shared" si="3"/>
        <v>62500</v>
      </c>
      <c r="B34" s="234" t="s">
        <v>447</v>
      </c>
      <c r="C34" s="2">
        <v>56871</v>
      </c>
      <c r="D34" s="2">
        <v>57.850999999999999</v>
      </c>
      <c r="E34" s="205" t="s">
        <v>512</v>
      </c>
      <c r="F34" s="2">
        <v>0</v>
      </c>
      <c r="G34" s="2">
        <v>0</v>
      </c>
      <c r="H34" s="2">
        <v>1739</v>
      </c>
      <c r="I34" s="2">
        <v>6</v>
      </c>
      <c r="J34" s="2">
        <v>0</v>
      </c>
      <c r="K34" s="225">
        <v>62500</v>
      </c>
      <c r="L34" s="2">
        <v>0</v>
      </c>
      <c r="M34" s="2">
        <v>2</v>
      </c>
      <c r="N34" s="205">
        <v>7368</v>
      </c>
      <c r="O34" s="2">
        <v>0</v>
      </c>
      <c r="P34" s="2">
        <v>0</v>
      </c>
      <c r="Q34" s="205" t="s">
        <v>513</v>
      </c>
      <c r="R34" s="216">
        <f t="shared" ca="1" si="4"/>
        <v>45168</v>
      </c>
      <c r="S34" s="67">
        <f t="shared" ca="1" si="17"/>
        <v>-376</v>
      </c>
      <c r="T34" s="29">
        <f t="shared" si="18"/>
        <v>-5629</v>
      </c>
      <c r="U34" s="63">
        <f t="shared" si="19"/>
        <v>-2814.5</v>
      </c>
      <c r="V34" s="70">
        <f t="shared" si="20"/>
        <v>4553.5</v>
      </c>
      <c r="W34" s="63">
        <f t="shared" si="21"/>
        <v>4553.5</v>
      </c>
      <c r="X34" s="78">
        <f t="shared" ca="1" si="22"/>
        <v>-12.110372340425531</v>
      </c>
      <c r="Y34" s="81">
        <f t="shared" ca="1" si="23"/>
        <v>-12.110372340425531</v>
      </c>
      <c r="Z34" s="133">
        <f t="shared" ca="1" si="24"/>
        <v>0</v>
      </c>
      <c r="AA34" s="390">
        <f t="shared" si="25"/>
        <v>62500</v>
      </c>
      <c r="AB34" s="394">
        <f t="shared" si="11"/>
        <v>57.850999999999999</v>
      </c>
      <c r="AC34" s="246">
        <f t="shared" si="12"/>
        <v>1739</v>
      </c>
    </row>
    <row r="35" spans="1:29" ht="15.75" thickBot="1">
      <c r="A35" s="198">
        <f t="shared" si="3"/>
        <v>63000</v>
      </c>
      <c r="B35" s="234" t="s">
        <v>447</v>
      </c>
      <c r="C35" s="2">
        <v>56871</v>
      </c>
      <c r="D35" s="2">
        <v>58.262999999999998</v>
      </c>
      <c r="E35" s="205" t="s">
        <v>514</v>
      </c>
      <c r="F35" s="2">
        <v>351</v>
      </c>
      <c r="G35" s="2">
        <v>0</v>
      </c>
      <c r="H35" s="2">
        <v>1637</v>
      </c>
      <c r="I35" s="2">
        <v>264</v>
      </c>
      <c r="J35" s="2">
        <v>0</v>
      </c>
      <c r="K35" s="225">
        <v>63000</v>
      </c>
      <c r="L35" s="2">
        <v>0</v>
      </c>
      <c r="M35" s="2">
        <v>30</v>
      </c>
      <c r="N35" s="205">
        <v>7766</v>
      </c>
      <c r="O35" s="2">
        <v>1506</v>
      </c>
      <c r="P35" s="2">
        <v>0</v>
      </c>
      <c r="Q35" s="205" t="s">
        <v>515</v>
      </c>
      <c r="R35" s="216">
        <f t="shared" ca="1" si="4"/>
        <v>45168</v>
      </c>
      <c r="S35" s="67">
        <f t="shared" ca="1" si="17"/>
        <v>-376</v>
      </c>
      <c r="T35" s="29">
        <f t="shared" si="18"/>
        <v>-6129</v>
      </c>
      <c r="U35" s="63">
        <f t="shared" si="19"/>
        <v>-3064.5</v>
      </c>
      <c r="V35" s="70">
        <f t="shared" si="20"/>
        <v>4701.5</v>
      </c>
      <c r="W35" s="63">
        <f t="shared" si="21"/>
        <v>4701.5</v>
      </c>
      <c r="X35" s="78">
        <f t="shared" ca="1" si="22"/>
        <v>-12.503989361702128</v>
      </c>
      <c r="Y35" s="81">
        <f t="shared" ca="1" si="23"/>
        <v>-12.503989361702128</v>
      </c>
      <c r="Z35" s="133">
        <f t="shared" ca="1" si="24"/>
        <v>0</v>
      </c>
      <c r="AA35" s="390">
        <f t="shared" si="25"/>
        <v>63000</v>
      </c>
      <c r="AB35" s="394">
        <f t="shared" si="11"/>
        <v>58.262999999999998</v>
      </c>
      <c r="AC35" s="246">
        <f t="shared" si="12"/>
        <v>1637</v>
      </c>
    </row>
    <row r="36" spans="1:29" ht="15.75" thickBot="1">
      <c r="A36" s="198">
        <f t="shared" si="3"/>
        <v>63500</v>
      </c>
      <c r="B36" s="234" t="s">
        <v>447</v>
      </c>
      <c r="C36" s="2">
        <v>56871</v>
      </c>
      <c r="D36" s="2">
        <v>58.673999999999999</v>
      </c>
      <c r="E36" s="205" t="s">
        <v>516</v>
      </c>
      <c r="F36" s="2">
        <v>0</v>
      </c>
      <c r="G36" s="2">
        <v>0</v>
      </c>
      <c r="H36" s="2">
        <v>1542</v>
      </c>
      <c r="I36" s="2">
        <v>0</v>
      </c>
      <c r="J36" s="2">
        <v>0</v>
      </c>
      <c r="K36" s="225">
        <v>63500</v>
      </c>
      <c r="L36" s="2">
        <v>0</v>
      </c>
      <c r="M36" s="2">
        <v>0</v>
      </c>
      <c r="N36" s="205">
        <v>8171</v>
      </c>
      <c r="O36" s="2">
        <v>0</v>
      </c>
      <c r="P36" s="2">
        <v>0</v>
      </c>
      <c r="Q36" s="205" t="s">
        <v>517</v>
      </c>
      <c r="R36" s="216">
        <f t="shared" ca="1" si="4"/>
        <v>45168</v>
      </c>
      <c r="S36" s="67">
        <f t="shared" ca="1" si="17"/>
        <v>-376</v>
      </c>
      <c r="T36" s="29">
        <f t="shared" si="18"/>
        <v>-6629</v>
      </c>
      <c r="U36" s="63">
        <f t="shared" si="19"/>
        <v>-3314.5</v>
      </c>
      <c r="V36" s="70">
        <f t="shared" si="20"/>
        <v>4856.5</v>
      </c>
      <c r="W36" s="63">
        <f t="shared" si="21"/>
        <v>4856.5</v>
      </c>
      <c r="X36" s="78">
        <f t="shared" ca="1" si="22"/>
        <v>-12.916223404255319</v>
      </c>
      <c r="Y36" s="81">
        <f t="shared" ca="1" si="23"/>
        <v>-12.916223404255319</v>
      </c>
      <c r="Z36" s="133">
        <f t="shared" ca="1" si="24"/>
        <v>0</v>
      </c>
      <c r="AA36" s="390">
        <f t="shared" si="25"/>
        <v>63500</v>
      </c>
      <c r="AB36" s="394">
        <f t="shared" si="11"/>
        <v>58.673999999999999</v>
      </c>
      <c r="AC36" s="246">
        <f t="shared" si="12"/>
        <v>1542</v>
      </c>
    </row>
    <row r="37" spans="1:29" ht="15.75" thickBot="1">
      <c r="A37" s="198">
        <f t="shared" si="3"/>
        <v>64000</v>
      </c>
      <c r="B37" s="234" t="s">
        <v>447</v>
      </c>
      <c r="C37" s="2">
        <v>56871</v>
      </c>
      <c r="D37" s="2">
        <v>59.082999999999998</v>
      </c>
      <c r="E37" s="205" t="s">
        <v>518</v>
      </c>
      <c r="F37" s="2">
        <v>1001</v>
      </c>
      <c r="G37" s="2">
        <v>2000</v>
      </c>
      <c r="H37" s="2">
        <v>1453</v>
      </c>
      <c r="I37" s="2">
        <v>14</v>
      </c>
      <c r="J37" s="2">
        <v>0</v>
      </c>
      <c r="K37" s="225">
        <v>64000</v>
      </c>
      <c r="L37" s="2">
        <v>0</v>
      </c>
      <c r="M37" s="2">
        <v>10</v>
      </c>
      <c r="N37" s="205">
        <v>8582</v>
      </c>
      <c r="O37" s="2">
        <v>1668</v>
      </c>
      <c r="P37" s="2">
        <v>0</v>
      </c>
      <c r="Q37" s="205" t="s">
        <v>519</v>
      </c>
      <c r="R37" s="216">
        <f t="shared" ca="1" si="4"/>
        <v>45168</v>
      </c>
      <c r="S37" s="67">
        <f t="shared" ca="1" si="17"/>
        <v>-376</v>
      </c>
      <c r="T37" s="29">
        <f t="shared" si="18"/>
        <v>-7129</v>
      </c>
      <c r="U37" s="63">
        <f t="shared" si="19"/>
        <v>-3564.5</v>
      </c>
      <c r="V37" s="70">
        <f t="shared" si="20"/>
        <v>5017.5</v>
      </c>
      <c r="W37" s="63">
        <f t="shared" si="21"/>
        <v>5017.5</v>
      </c>
      <c r="X37" s="78">
        <f t="shared" ca="1" si="22"/>
        <v>-13.344414893617021</v>
      </c>
      <c r="Y37" s="81">
        <f t="shared" ca="1" si="23"/>
        <v>-13.344414893617021</v>
      </c>
      <c r="Z37" s="133">
        <f t="shared" ca="1" si="24"/>
        <v>0</v>
      </c>
      <c r="AA37" s="390">
        <f t="shared" si="25"/>
        <v>64000</v>
      </c>
      <c r="AB37" s="394">
        <f t="shared" si="11"/>
        <v>59.082999999999998</v>
      </c>
      <c r="AC37" s="246">
        <f t="shared" si="12"/>
        <v>1453</v>
      </c>
    </row>
    <row r="38" spans="1:29" ht="15.75" thickBot="1">
      <c r="A38" s="198">
        <f t="shared" si="3"/>
        <v>64500</v>
      </c>
      <c r="B38" s="234" t="s">
        <v>447</v>
      </c>
      <c r="C38" s="2">
        <v>56871</v>
      </c>
      <c r="D38" s="2">
        <v>59.491</v>
      </c>
      <c r="E38" s="205" t="s">
        <v>520</v>
      </c>
      <c r="F38" s="2">
        <v>0</v>
      </c>
      <c r="G38" s="2">
        <v>0</v>
      </c>
      <c r="H38" s="2">
        <v>1370</v>
      </c>
      <c r="I38" s="2">
        <v>8</v>
      </c>
      <c r="J38" s="2">
        <v>0</v>
      </c>
      <c r="K38" s="225">
        <v>64500</v>
      </c>
      <c r="L38" s="2">
        <v>0</v>
      </c>
      <c r="M38" s="2">
        <v>0</v>
      </c>
      <c r="N38" s="205">
        <v>8999</v>
      </c>
      <c r="O38" s="2">
        <v>0</v>
      </c>
      <c r="P38" s="2">
        <v>0</v>
      </c>
      <c r="Q38" s="205" t="s">
        <v>521</v>
      </c>
      <c r="R38" s="216">
        <f t="shared" ca="1" si="4"/>
        <v>45168</v>
      </c>
      <c r="S38" s="67">
        <f t="shared" ca="1" si="17"/>
        <v>-376</v>
      </c>
      <c r="T38" s="29">
        <f t="shared" si="18"/>
        <v>-7629</v>
      </c>
      <c r="U38" s="63">
        <f t="shared" si="19"/>
        <v>-3814.5</v>
      </c>
      <c r="V38" s="70">
        <f t="shared" si="20"/>
        <v>5184.5</v>
      </c>
      <c r="W38" s="63">
        <f t="shared" si="21"/>
        <v>5184.5</v>
      </c>
      <c r="X38" s="78">
        <f t="shared" ca="1" si="22"/>
        <v>-13.788563829787234</v>
      </c>
      <c r="Y38" s="81">
        <f t="shared" ca="1" si="23"/>
        <v>-13.788563829787234</v>
      </c>
      <c r="Z38" s="133">
        <f t="shared" ca="1" si="24"/>
        <v>0</v>
      </c>
      <c r="AA38" s="390">
        <f t="shared" si="25"/>
        <v>64500</v>
      </c>
      <c r="AB38" s="394">
        <f t="shared" si="11"/>
        <v>59.491</v>
      </c>
      <c r="AC38" s="246">
        <f t="shared" si="12"/>
        <v>1370</v>
      </c>
    </row>
    <row r="39" spans="1:29" ht="15.75" thickBot="1">
      <c r="A39" s="198">
        <f t="shared" si="3"/>
        <v>65000</v>
      </c>
      <c r="B39" s="234" t="s">
        <v>447</v>
      </c>
      <c r="C39" s="2">
        <v>56871</v>
      </c>
      <c r="D39" s="2">
        <v>59.895000000000003</v>
      </c>
      <c r="E39" s="205" t="s">
        <v>522</v>
      </c>
      <c r="F39" s="2">
        <v>1001</v>
      </c>
      <c r="G39" s="2">
        <v>0</v>
      </c>
      <c r="H39" s="2">
        <v>1291</v>
      </c>
      <c r="I39" s="2">
        <v>244</v>
      </c>
      <c r="J39" s="2">
        <v>0</v>
      </c>
      <c r="K39" s="225">
        <v>65000</v>
      </c>
      <c r="L39" s="2">
        <v>0</v>
      </c>
      <c r="M39" s="2">
        <v>2</v>
      </c>
      <c r="N39" s="205">
        <v>9420</v>
      </c>
      <c r="O39" s="2">
        <v>1111</v>
      </c>
      <c r="P39" s="2">
        <v>65000</v>
      </c>
      <c r="Q39" s="205" t="s">
        <v>523</v>
      </c>
      <c r="R39" s="216">
        <f t="shared" ca="1" si="4"/>
        <v>45168</v>
      </c>
      <c r="S39" s="67">
        <f t="shared" ca="1" si="17"/>
        <v>-376</v>
      </c>
      <c r="T39" s="29">
        <f t="shared" si="18"/>
        <v>-8129</v>
      </c>
      <c r="U39" s="63">
        <f t="shared" si="19"/>
        <v>-4064.5</v>
      </c>
      <c r="V39" s="70">
        <f t="shared" si="20"/>
        <v>5355.5</v>
      </c>
      <c r="W39" s="63">
        <f t="shared" si="21"/>
        <v>5355.5</v>
      </c>
      <c r="X39" s="78">
        <f t="shared" ca="1" si="22"/>
        <v>-14.243351063829786</v>
      </c>
      <c r="Y39" s="81">
        <f t="shared" ca="1" si="23"/>
        <v>-14.243351063829786</v>
      </c>
      <c r="Z39" s="133">
        <f t="shared" ca="1" si="24"/>
        <v>0</v>
      </c>
      <c r="AA39" s="390">
        <f t="shared" si="25"/>
        <v>65000</v>
      </c>
      <c r="AB39" s="394">
        <f t="shared" si="11"/>
        <v>59.895000000000003</v>
      </c>
      <c r="AC39" s="246">
        <f t="shared" si="12"/>
        <v>1291</v>
      </c>
    </row>
    <row r="40" spans="1:29" ht="15.75" thickBot="1">
      <c r="A40" s="198">
        <f t="shared" si="3"/>
        <v>65500</v>
      </c>
      <c r="B40" s="234" t="s">
        <v>447</v>
      </c>
      <c r="C40" s="2">
        <v>56871</v>
      </c>
      <c r="D40" s="2">
        <v>60.295999999999999</v>
      </c>
      <c r="E40" s="205" t="s">
        <v>524</v>
      </c>
      <c r="F40" s="2">
        <v>0</v>
      </c>
      <c r="G40" s="2">
        <v>0</v>
      </c>
      <c r="H40" s="2">
        <v>1217</v>
      </c>
      <c r="I40" s="2">
        <v>0</v>
      </c>
      <c r="J40" s="2">
        <v>0</v>
      </c>
      <c r="K40" s="225">
        <v>65500</v>
      </c>
      <c r="L40" s="2">
        <v>0</v>
      </c>
      <c r="M40" s="2">
        <v>0</v>
      </c>
      <c r="N40" s="205">
        <v>9846</v>
      </c>
      <c r="O40" s="2">
        <v>0</v>
      </c>
      <c r="P40" s="2">
        <v>0</v>
      </c>
      <c r="Q40" s="205" t="s">
        <v>525</v>
      </c>
      <c r="R40" s="216">
        <f t="shared" ca="1" si="4"/>
        <v>45168</v>
      </c>
      <c r="S40" s="67">
        <f t="shared" ca="1" si="17"/>
        <v>-376</v>
      </c>
      <c r="T40" s="29">
        <f t="shared" si="18"/>
        <v>-8629</v>
      </c>
      <c r="U40" s="63">
        <f t="shared" si="19"/>
        <v>-4314.5</v>
      </c>
      <c r="V40" s="70">
        <f t="shared" si="20"/>
        <v>5531.5</v>
      </c>
      <c r="W40" s="63">
        <f t="shared" si="21"/>
        <v>5531.5</v>
      </c>
      <c r="X40" s="78">
        <f t="shared" ca="1" si="22"/>
        <v>-14.711436170212766</v>
      </c>
      <c r="Y40" s="81">
        <f t="shared" ca="1" si="23"/>
        <v>-14.711436170212766</v>
      </c>
      <c r="Z40" s="133">
        <f t="shared" ca="1" si="24"/>
        <v>0</v>
      </c>
      <c r="AA40" s="390">
        <f t="shared" si="25"/>
        <v>65500</v>
      </c>
      <c r="AB40" s="394">
        <f t="shared" si="11"/>
        <v>60.295999999999999</v>
      </c>
      <c r="AC40" s="246">
        <f t="shared" si="12"/>
        <v>1217</v>
      </c>
    </row>
    <row r="41" spans="1:29" ht="15.75" thickBot="1">
      <c r="A41" s="198">
        <f t="shared" si="3"/>
        <v>66000</v>
      </c>
      <c r="B41" s="234" t="s">
        <v>447</v>
      </c>
      <c r="C41" s="2">
        <v>56871</v>
      </c>
      <c r="D41" s="2">
        <v>60.692999999999998</v>
      </c>
      <c r="E41" s="205" t="s">
        <v>526</v>
      </c>
      <c r="F41" s="2">
        <v>248</v>
      </c>
      <c r="G41" s="2">
        <v>0</v>
      </c>
      <c r="H41" s="2">
        <v>1148</v>
      </c>
      <c r="I41" s="2">
        <v>78</v>
      </c>
      <c r="J41" s="2">
        <v>0</v>
      </c>
      <c r="K41" s="225">
        <v>66000</v>
      </c>
      <c r="L41" s="2">
        <v>0</v>
      </c>
      <c r="M41" s="2">
        <v>20</v>
      </c>
      <c r="N41" s="205">
        <v>10277</v>
      </c>
      <c r="O41" s="2">
        <v>2003</v>
      </c>
      <c r="P41" s="2">
        <v>10520</v>
      </c>
      <c r="Q41" s="205" t="s">
        <v>527</v>
      </c>
      <c r="R41" s="216">
        <f t="shared" ca="1" si="4"/>
        <v>45168</v>
      </c>
      <c r="S41" s="67">
        <f t="shared" ca="1" si="17"/>
        <v>-376</v>
      </c>
      <c r="T41" s="29">
        <f t="shared" si="18"/>
        <v>-9129</v>
      </c>
      <c r="U41" s="63">
        <f t="shared" si="19"/>
        <v>-4564.5</v>
      </c>
      <c r="V41" s="70">
        <f t="shared" si="20"/>
        <v>5712.5</v>
      </c>
      <c r="W41" s="63">
        <f t="shared" si="21"/>
        <v>5712.5</v>
      </c>
      <c r="X41" s="78">
        <f t="shared" ca="1" si="22"/>
        <v>-15.19281914893617</v>
      </c>
      <c r="Y41" s="81">
        <f t="shared" ca="1" si="23"/>
        <v>-15.19281914893617</v>
      </c>
      <c r="Z41" s="133">
        <f t="shared" ca="1" si="24"/>
        <v>0</v>
      </c>
      <c r="AA41" s="390">
        <f t="shared" si="25"/>
        <v>66000</v>
      </c>
      <c r="AB41" s="394">
        <f t="shared" si="11"/>
        <v>60.692999999999998</v>
      </c>
      <c r="AC41" s="246">
        <f t="shared" si="12"/>
        <v>1148</v>
      </c>
    </row>
    <row r="42" spans="1:29" ht="15.75" thickBot="1">
      <c r="A42" s="198">
        <f t="shared" si="3"/>
        <v>66500</v>
      </c>
      <c r="B42" s="234" t="s">
        <v>447</v>
      </c>
      <c r="C42" s="2">
        <v>56871</v>
      </c>
      <c r="D42" s="2">
        <v>61.085999999999999</v>
      </c>
      <c r="E42" s="205" t="s">
        <v>528</v>
      </c>
      <c r="F42" s="2">
        <v>0</v>
      </c>
      <c r="G42" s="2">
        <v>0</v>
      </c>
      <c r="H42" s="2">
        <v>1083</v>
      </c>
      <c r="I42" s="2">
        <v>0</v>
      </c>
      <c r="J42" s="2">
        <v>0</v>
      </c>
      <c r="K42" s="225">
        <v>66500</v>
      </c>
      <c r="L42" s="2">
        <v>0</v>
      </c>
      <c r="M42" s="2">
        <v>0</v>
      </c>
      <c r="N42" s="205">
        <v>10712</v>
      </c>
      <c r="O42" s="2">
        <v>0</v>
      </c>
      <c r="P42" s="2">
        <v>0</v>
      </c>
      <c r="Q42" s="205" t="s">
        <v>529</v>
      </c>
      <c r="R42" s="216">
        <f t="shared" ca="1" si="4"/>
        <v>45168</v>
      </c>
      <c r="S42" s="67">
        <f t="shared" ca="1" si="17"/>
        <v>-376</v>
      </c>
      <c r="T42" s="29">
        <f t="shared" si="18"/>
        <v>-9629</v>
      </c>
      <c r="U42" s="63">
        <f t="shared" si="19"/>
        <v>-4814.5</v>
      </c>
      <c r="V42" s="70">
        <f t="shared" si="20"/>
        <v>5897.5</v>
      </c>
      <c r="W42" s="63">
        <f t="shared" si="21"/>
        <v>5897.5</v>
      </c>
      <c r="X42" s="78">
        <f t="shared" ca="1" si="22"/>
        <v>-15.684840425531915</v>
      </c>
      <c r="Y42" s="81">
        <f t="shared" ca="1" si="23"/>
        <v>-15.684840425531915</v>
      </c>
      <c r="Z42" s="133">
        <f t="shared" ca="1" si="24"/>
        <v>0</v>
      </c>
      <c r="AA42" s="390">
        <f t="shared" si="25"/>
        <v>66500</v>
      </c>
      <c r="AB42" s="394">
        <f t="shared" si="11"/>
        <v>61.085999999999999</v>
      </c>
      <c r="AC42" s="246">
        <f t="shared" si="12"/>
        <v>1083</v>
      </c>
    </row>
    <row r="43" spans="1:29" ht="15.75" thickBot="1">
      <c r="A43" s="198">
        <f t="shared" si="3"/>
        <v>67000</v>
      </c>
      <c r="B43" s="234" t="s">
        <v>447</v>
      </c>
      <c r="C43" s="2">
        <v>56871</v>
      </c>
      <c r="D43" s="2">
        <v>61.472999999999999</v>
      </c>
      <c r="E43" s="205" t="s">
        <v>530</v>
      </c>
      <c r="F43" s="2">
        <v>550</v>
      </c>
      <c r="G43" s="2">
        <v>1998</v>
      </c>
      <c r="H43" s="2">
        <v>1022</v>
      </c>
      <c r="I43" s="2">
        <v>124</v>
      </c>
      <c r="J43" s="2">
        <v>0</v>
      </c>
      <c r="K43" s="225">
        <v>67000</v>
      </c>
      <c r="L43" s="2">
        <v>0</v>
      </c>
      <c r="M43" s="2">
        <v>0</v>
      </c>
      <c r="N43" s="205">
        <v>11151</v>
      </c>
      <c r="O43" s="2">
        <v>1000</v>
      </c>
      <c r="P43" s="2">
        <v>0</v>
      </c>
      <c r="Q43" s="205" t="s">
        <v>531</v>
      </c>
      <c r="R43" s="216">
        <f t="shared" ca="1" si="4"/>
        <v>45168</v>
      </c>
      <c r="S43" s="67">
        <f t="shared" ref="S43:S62" ca="1" si="26">B43-R43+1</f>
        <v>-376</v>
      </c>
      <c r="T43" s="29">
        <f t="shared" ref="T43:T62" si="27">C43-K43</f>
        <v>-10129</v>
      </c>
      <c r="U43" s="63">
        <f t="shared" ref="U43:U62" si="28">T43/2</f>
        <v>-5064.5</v>
      </c>
      <c r="V43" s="70">
        <f t="shared" ref="V43:V62" si="29">H43-U43</f>
        <v>6086.5</v>
      </c>
      <c r="W43" s="63">
        <f t="shared" ref="W43:W62" si="30">N43+U43</f>
        <v>6086.5</v>
      </c>
      <c r="X43" s="78">
        <f t="shared" ref="X43:X62" ca="1" si="31">V43/S43</f>
        <v>-16.1875</v>
      </c>
      <c r="Y43" s="81">
        <f t="shared" ref="Y43:Y62" ca="1" si="32">W43/S43</f>
        <v>-16.1875</v>
      </c>
      <c r="Z43" s="133">
        <f t="shared" ref="Z43:Z62" ca="1" si="33">X43-Y43</f>
        <v>0</v>
      </c>
      <c r="AA43" s="390">
        <f t="shared" ref="AA43:AA62" si="34">K43</f>
        <v>67000</v>
      </c>
      <c r="AB43" s="394">
        <f t="shared" si="11"/>
        <v>61.472999999999999</v>
      </c>
      <c r="AC43" s="246">
        <f t="shared" si="12"/>
        <v>1022</v>
      </c>
    </row>
    <row r="44" spans="1:29" ht="15.75" thickBot="1">
      <c r="A44" s="198">
        <f t="shared" si="3"/>
        <v>67500</v>
      </c>
      <c r="B44" s="234" t="s">
        <v>447</v>
      </c>
      <c r="C44" s="2">
        <v>56871</v>
      </c>
      <c r="D44" s="2">
        <v>61.856000000000002</v>
      </c>
      <c r="E44" s="205" t="s">
        <v>532</v>
      </c>
      <c r="F44" s="2">
        <v>208</v>
      </c>
      <c r="G44" s="2">
        <v>0</v>
      </c>
      <c r="H44" s="2">
        <v>964</v>
      </c>
      <c r="I44" s="2">
        <v>18</v>
      </c>
      <c r="J44" s="2">
        <v>0</v>
      </c>
      <c r="K44" s="225">
        <v>67500</v>
      </c>
      <c r="L44" s="2">
        <v>0</v>
      </c>
      <c r="M44" s="2">
        <v>0</v>
      </c>
      <c r="N44" s="205">
        <v>11593</v>
      </c>
      <c r="O44" s="2">
        <v>0</v>
      </c>
      <c r="P44" s="2">
        <v>0</v>
      </c>
      <c r="Q44" s="205" t="s">
        <v>533</v>
      </c>
      <c r="R44" s="216">
        <f t="shared" ca="1" si="4"/>
        <v>45168</v>
      </c>
      <c r="S44" s="67">
        <f t="shared" ca="1" si="26"/>
        <v>-376</v>
      </c>
      <c r="T44" s="29">
        <f t="shared" si="27"/>
        <v>-10629</v>
      </c>
      <c r="U44" s="63">
        <f t="shared" si="28"/>
        <v>-5314.5</v>
      </c>
      <c r="V44" s="70">
        <f t="shared" si="29"/>
        <v>6278.5</v>
      </c>
      <c r="W44" s="63">
        <f t="shared" si="30"/>
        <v>6278.5</v>
      </c>
      <c r="X44" s="78">
        <f t="shared" ca="1" si="31"/>
        <v>-16.69813829787234</v>
      </c>
      <c r="Y44" s="81">
        <f t="shared" ca="1" si="32"/>
        <v>-16.69813829787234</v>
      </c>
      <c r="Z44" s="133">
        <f t="shared" ca="1" si="33"/>
        <v>0</v>
      </c>
      <c r="AA44" s="390">
        <f t="shared" si="34"/>
        <v>67500</v>
      </c>
      <c r="AB44" s="394">
        <f t="shared" si="11"/>
        <v>61.856000000000002</v>
      </c>
      <c r="AC44" s="246">
        <f t="shared" si="12"/>
        <v>964</v>
      </c>
    </row>
    <row r="45" spans="1:29" ht="15.75" thickBot="1">
      <c r="A45" s="198">
        <f t="shared" si="3"/>
        <v>68000</v>
      </c>
      <c r="B45" s="234" t="s">
        <v>447</v>
      </c>
      <c r="C45" s="2">
        <v>56871</v>
      </c>
      <c r="D45" s="2">
        <v>62.231999999999999</v>
      </c>
      <c r="E45" s="205" t="s">
        <v>534</v>
      </c>
      <c r="F45" s="2">
        <v>196</v>
      </c>
      <c r="G45" s="2">
        <v>1400</v>
      </c>
      <c r="H45" s="2">
        <v>910</v>
      </c>
      <c r="I45" s="2">
        <v>24</v>
      </c>
      <c r="J45" s="2">
        <v>0</v>
      </c>
      <c r="K45" s="225">
        <v>68000</v>
      </c>
      <c r="L45" s="2">
        <v>0</v>
      </c>
      <c r="M45" s="2">
        <v>0</v>
      </c>
      <c r="N45" s="205">
        <v>12039</v>
      </c>
      <c r="O45" s="2">
        <v>1000</v>
      </c>
      <c r="P45" s="2">
        <v>0</v>
      </c>
      <c r="Q45" s="205" t="s">
        <v>535</v>
      </c>
      <c r="R45" s="216">
        <f t="shared" ca="1" si="4"/>
        <v>45168</v>
      </c>
      <c r="S45" s="67">
        <f t="shared" ca="1" si="26"/>
        <v>-376</v>
      </c>
      <c r="T45" s="29">
        <f t="shared" si="27"/>
        <v>-11129</v>
      </c>
      <c r="U45" s="63">
        <f t="shared" si="28"/>
        <v>-5564.5</v>
      </c>
      <c r="V45" s="70">
        <f t="shared" si="29"/>
        <v>6474.5</v>
      </c>
      <c r="W45" s="63">
        <f t="shared" si="30"/>
        <v>6474.5</v>
      </c>
      <c r="X45" s="78">
        <f t="shared" ca="1" si="31"/>
        <v>-17.219414893617021</v>
      </c>
      <c r="Y45" s="81">
        <f t="shared" ca="1" si="32"/>
        <v>-17.219414893617021</v>
      </c>
      <c r="Z45" s="133">
        <f t="shared" ca="1" si="33"/>
        <v>0</v>
      </c>
      <c r="AA45" s="390">
        <f t="shared" si="34"/>
        <v>68000</v>
      </c>
      <c r="AB45" s="394">
        <f t="shared" si="11"/>
        <v>62.231999999999999</v>
      </c>
      <c r="AC45" s="246">
        <f t="shared" si="12"/>
        <v>910</v>
      </c>
    </row>
    <row r="46" spans="1:29" ht="15.75" thickBot="1">
      <c r="A46" s="198">
        <f t="shared" si="3"/>
        <v>68500</v>
      </c>
      <c r="B46" s="234" t="s">
        <v>447</v>
      </c>
      <c r="C46" s="2">
        <v>56871</v>
      </c>
      <c r="D46" s="2">
        <v>62.601999999999997</v>
      </c>
      <c r="E46" s="205" t="s">
        <v>536</v>
      </c>
      <c r="F46" s="2">
        <v>0</v>
      </c>
      <c r="G46" s="2">
        <v>0</v>
      </c>
      <c r="H46" s="2">
        <v>859</v>
      </c>
      <c r="I46" s="2">
        <v>0</v>
      </c>
      <c r="J46" s="2">
        <v>0</v>
      </c>
      <c r="K46" s="225">
        <v>68500</v>
      </c>
      <c r="L46" s="2">
        <v>0</v>
      </c>
      <c r="M46" s="2">
        <v>0</v>
      </c>
      <c r="N46" s="205">
        <v>12488</v>
      </c>
      <c r="O46" s="2">
        <v>0</v>
      </c>
      <c r="P46" s="2">
        <v>0</v>
      </c>
      <c r="Q46" s="205" t="s">
        <v>537</v>
      </c>
      <c r="R46" s="216">
        <f t="shared" ca="1" si="4"/>
        <v>45168</v>
      </c>
      <c r="S46" s="67">
        <f t="shared" ca="1" si="26"/>
        <v>-376</v>
      </c>
      <c r="T46" s="29">
        <f t="shared" si="27"/>
        <v>-11629</v>
      </c>
      <c r="U46" s="63">
        <f t="shared" si="28"/>
        <v>-5814.5</v>
      </c>
      <c r="V46" s="70">
        <f t="shared" si="29"/>
        <v>6673.5</v>
      </c>
      <c r="W46" s="63">
        <f t="shared" si="30"/>
        <v>6673.5</v>
      </c>
      <c r="X46" s="78">
        <f t="shared" ca="1" si="31"/>
        <v>-17.748670212765958</v>
      </c>
      <c r="Y46" s="81">
        <f t="shared" ca="1" si="32"/>
        <v>-17.748670212765958</v>
      </c>
      <c r="Z46" s="133">
        <f t="shared" ca="1" si="33"/>
        <v>0</v>
      </c>
      <c r="AA46" s="390">
        <f t="shared" si="34"/>
        <v>68500</v>
      </c>
      <c r="AB46" s="394">
        <f t="shared" si="11"/>
        <v>62.601999999999997</v>
      </c>
      <c r="AC46" s="246">
        <f t="shared" si="12"/>
        <v>859</v>
      </c>
    </row>
    <row r="47" spans="1:29" ht="15.75" thickBot="1">
      <c r="A47" s="198">
        <f t="shared" si="3"/>
        <v>69000</v>
      </c>
      <c r="B47" s="234" t="s">
        <v>447</v>
      </c>
      <c r="C47" s="2">
        <v>56871</v>
      </c>
      <c r="D47" s="2">
        <v>62.966000000000001</v>
      </c>
      <c r="E47" s="205" t="s">
        <v>538</v>
      </c>
      <c r="F47" s="2">
        <v>390</v>
      </c>
      <c r="G47" s="2">
        <v>1200</v>
      </c>
      <c r="H47" s="2">
        <v>811</v>
      </c>
      <c r="I47" s="2">
        <v>0</v>
      </c>
      <c r="J47" s="2">
        <v>0</v>
      </c>
      <c r="K47" s="225">
        <v>69000</v>
      </c>
      <c r="L47" s="2">
        <v>0</v>
      </c>
      <c r="M47" s="2">
        <v>0</v>
      </c>
      <c r="N47" s="205">
        <v>12940</v>
      </c>
      <c r="O47" s="2">
        <v>0</v>
      </c>
      <c r="P47" s="2">
        <v>0</v>
      </c>
      <c r="Q47" s="205" t="s">
        <v>539</v>
      </c>
      <c r="R47" s="216">
        <f t="shared" ca="1" si="4"/>
        <v>45168</v>
      </c>
      <c r="S47" s="67">
        <f t="shared" ca="1" si="26"/>
        <v>-376</v>
      </c>
      <c r="T47" s="29">
        <f t="shared" si="27"/>
        <v>-12129</v>
      </c>
      <c r="U47" s="63">
        <f t="shared" si="28"/>
        <v>-6064.5</v>
      </c>
      <c r="V47" s="70">
        <f t="shared" si="29"/>
        <v>6875.5</v>
      </c>
      <c r="W47" s="63">
        <f t="shared" si="30"/>
        <v>6875.5</v>
      </c>
      <c r="X47" s="78">
        <f t="shared" ca="1" si="31"/>
        <v>-18.285904255319149</v>
      </c>
      <c r="Y47" s="81">
        <f t="shared" ca="1" si="32"/>
        <v>-18.285904255319149</v>
      </c>
      <c r="Z47" s="133">
        <f t="shared" ca="1" si="33"/>
        <v>0</v>
      </c>
      <c r="AA47" s="390">
        <f t="shared" si="34"/>
        <v>69000</v>
      </c>
      <c r="AB47" s="394">
        <f t="shared" si="11"/>
        <v>62.966000000000001</v>
      </c>
      <c r="AC47" s="246">
        <f t="shared" si="12"/>
        <v>811</v>
      </c>
    </row>
    <row r="48" spans="1:29" ht="15.75" thickBot="1">
      <c r="A48" s="198">
        <f t="shared" si="3"/>
        <v>67500</v>
      </c>
      <c r="B48" s="234" t="s">
        <v>447</v>
      </c>
      <c r="C48" s="2">
        <v>56871</v>
      </c>
      <c r="D48" s="2">
        <v>61.856000000000002</v>
      </c>
      <c r="E48" s="205" t="s">
        <v>532</v>
      </c>
      <c r="F48" s="2">
        <v>208</v>
      </c>
      <c r="G48" s="2">
        <v>0</v>
      </c>
      <c r="H48" s="2">
        <v>964</v>
      </c>
      <c r="I48" s="2">
        <v>18</v>
      </c>
      <c r="J48" s="2">
        <v>0</v>
      </c>
      <c r="K48" s="225">
        <v>67500</v>
      </c>
      <c r="L48" s="2">
        <v>0</v>
      </c>
      <c r="M48" s="2">
        <v>0</v>
      </c>
      <c r="N48" s="205">
        <v>11593</v>
      </c>
      <c r="O48" s="2">
        <v>0</v>
      </c>
      <c r="P48" s="2">
        <v>0</v>
      </c>
      <c r="Q48" s="205" t="s">
        <v>533</v>
      </c>
      <c r="R48" s="216">
        <f t="shared" ca="1" si="4"/>
        <v>45168</v>
      </c>
      <c r="S48" s="67">
        <f t="shared" ca="1" si="26"/>
        <v>-376</v>
      </c>
      <c r="T48" s="29">
        <f t="shared" si="27"/>
        <v>-10629</v>
      </c>
      <c r="U48" s="63">
        <f t="shared" si="28"/>
        <v>-5314.5</v>
      </c>
      <c r="V48" s="70">
        <f t="shared" si="29"/>
        <v>6278.5</v>
      </c>
      <c r="W48" s="63">
        <f t="shared" si="30"/>
        <v>6278.5</v>
      </c>
      <c r="X48" s="78">
        <f t="shared" ca="1" si="31"/>
        <v>-16.69813829787234</v>
      </c>
      <c r="Y48" s="81">
        <f t="shared" ca="1" si="32"/>
        <v>-16.69813829787234</v>
      </c>
      <c r="Z48" s="133">
        <f t="shared" ca="1" si="33"/>
        <v>0</v>
      </c>
      <c r="AA48" s="390">
        <f t="shared" si="34"/>
        <v>67500</v>
      </c>
      <c r="AB48" s="394">
        <f t="shared" si="11"/>
        <v>61.856000000000002</v>
      </c>
      <c r="AC48" s="246">
        <f t="shared" si="12"/>
        <v>964</v>
      </c>
    </row>
    <row r="49" spans="1:29" ht="15.75" thickBot="1">
      <c r="A49" s="198">
        <f t="shared" si="3"/>
        <v>68000</v>
      </c>
      <c r="B49" s="234" t="s">
        <v>447</v>
      </c>
      <c r="C49" s="2">
        <v>56871</v>
      </c>
      <c r="D49" s="2">
        <v>62.231999999999999</v>
      </c>
      <c r="E49" s="205" t="s">
        <v>534</v>
      </c>
      <c r="F49" s="2">
        <v>196</v>
      </c>
      <c r="G49" s="2">
        <v>1400</v>
      </c>
      <c r="H49" s="2">
        <v>910</v>
      </c>
      <c r="I49" s="2">
        <v>24</v>
      </c>
      <c r="J49" s="2">
        <v>0</v>
      </c>
      <c r="K49" s="225">
        <v>68000</v>
      </c>
      <c r="L49" s="2">
        <v>0</v>
      </c>
      <c r="M49" s="2">
        <v>0</v>
      </c>
      <c r="N49" s="205">
        <v>12039</v>
      </c>
      <c r="O49" s="2">
        <v>1000</v>
      </c>
      <c r="P49" s="2">
        <v>0</v>
      </c>
      <c r="Q49" s="205" t="s">
        <v>535</v>
      </c>
      <c r="R49" s="216">
        <f t="shared" ca="1" si="4"/>
        <v>45168</v>
      </c>
      <c r="S49" s="67">
        <f t="shared" ca="1" si="26"/>
        <v>-376</v>
      </c>
      <c r="T49" s="29">
        <f t="shared" si="27"/>
        <v>-11129</v>
      </c>
      <c r="U49" s="63">
        <f t="shared" si="28"/>
        <v>-5564.5</v>
      </c>
      <c r="V49" s="70">
        <f t="shared" si="29"/>
        <v>6474.5</v>
      </c>
      <c r="W49" s="63">
        <f t="shared" si="30"/>
        <v>6474.5</v>
      </c>
      <c r="X49" s="78">
        <f t="shared" ca="1" si="31"/>
        <v>-17.219414893617021</v>
      </c>
      <c r="Y49" s="81">
        <f t="shared" ca="1" si="32"/>
        <v>-17.219414893617021</v>
      </c>
      <c r="Z49" s="133">
        <f t="shared" ca="1" si="33"/>
        <v>0</v>
      </c>
      <c r="AA49" s="390">
        <f t="shared" si="34"/>
        <v>68000</v>
      </c>
      <c r="AB49" s="394">
        <f t="shared" si="11"/>
        <v>62.231999999999999</v>
      </c>
      <c r="AC49" s="246">
        <f t="shared" si="12"/>
        <v>910</v>
      </c>
    </row>
    <row r="50" spans="1:29" ht="15.75" thickBot="1">
      <c r="A50" s="198">
        <f t="shared" si="3"/>
        <v>68500</v>
      </c>
      <c r="B50" s="234" t="s">
        <v>447</v>
      </c>
      <c r="C50" s="2">
        <v>56871</v>
      </c>
      <c r="D50" s="2">
        <v>62.601999999999997</v>
      </c>
      <c r="E50" s="205" t="s">
        <v>536</v>
      </c>
      <c r="F50" s="2">
        <v>0</v>
      </c>
      <c r="G50" s="2">
        <v>0</v>
      </c>
      <c r="H50" s="2">
        <v>859</v>
      </c>
      <c r="I50" s="2">
        <v>0</v>
      </c>
      <c r="J50" s="2">
        <v>0</v>
      </c>
      <c r="K50" s="225">
        <v>68500</v>
      </c>
      <c r="L50" s="2">
        <v>0</v>
      </c>
      <c r="M50" s="2">
        <v>0</v>
      </c>
      <c r="N50" s="205">
        <v>12488</v>
      </c>
      <c r="O50" s="2">
        <v>0</v>
      </c>
      <c r="P50" s="2">
        <v>0</v>
      </c>
      <c r="Q50" s="205" t="s">
        <v>537</v>
      </c>
      <c r="R50" s="216">
        <f t="shared" ca="1" si="4"/>
        <v>45168</v>
      </c>
      <c r="S50" s="67">
        <f t="shared" ca="1" si="26"/>
        <v>-376</v>
      </c>
      <c r="T50" s="29">
        <f t="shared" si="27"/>
        <v>-11629</v>
      </c>
      <c r="U50" s="63">
        <f t="shared" si="28"/>
        <v>-5814.5</v>
      </c>
      <c r="V50" s="70">
        <f t="shared" si="29"/>
        <v>6673.5</v>
      </c>
      <c r="W50" s="63">
        <f t="shared" si="30"/>
        <v>6673.5</v>
      </c>
      <c r="X50" s="78">
        <f t="shared" ca="1" si="31"/>
        <v>-17.748670212765958</v>
      </c>
      <c r="Y50" s="81">
        <f t="shared" ca="1" si="32"/>
        <v>-17.748670212765958</v>
      </c>
      <c r="Z50" s="133">
        <f t="shared" ca="1" si="33"/>
        <v>0</v>
      </c>
      <c r="AA50" s="390">
        <f t="shared" si="34"/>
        <v>68500</v>
      </c>
      <c r="AB50" s="394">
        <f t="shared" si="11"/>
        <v>62.601999999999997</v>
      </c>
      <c r="AC50" s="246">
        <f t="shared" si="12"/>
        <v>859</v>
      </c>
    </row>
    <row r="51" spans="1:29" ht="15.75" thickBot="1">
      <c r="A51" s="198">
        <f t="shared" si="3"/>
        <v>69000</v>
      </c>
      <c r="B51" s="239" t="s">
        <v>447</v>
      </c>
      <c r="C51" s="29">
        <v>56871</v>
      </c>
      <c r="D51" s="162">
        <v>62.966000000000001</v>
      </c>
      <c r="E51" s="210" t="s">
        <v>538</v>
      </c>
      <c r="F51" s="29">
        <v>390</v>
      </c>
      <c r="G51" s="193">
        <v>1200</v>
      </c>
      <c r="H51" s="193">
        <v>811</v>
      </c>
      <c r="I51" s="193">
        <v>0</v>
      </c>
      <c r="J51" s="162">
        <v>0</v>
      </c>
      <c r="K51" s="227">
        <v>69000</v>
      </c>
      <c r="L51" s="29">
        <v>0</v>
      </c>
      <c r="M51" s="162">
        <v>0</v>
      </c>
      <c r="N51" s="210">
        <v>12940</v>
      </c>
      <c r="O51" s="29">
        <v>0</v>
      </c>
      <c r="P51" s="162">
        <v>0</v>
      </c>
      <c r="Q51" s="210" t="s">
        <v>539</v>
      </c>
      <c r="R51" s="216">
        <f t="shared" ca="1" si="4"/>
        <v>45168</v>
      </c>
      <c r="S51" s="67">
        <f t="shared" ca="1" si="26"/>
        <v>-376</v>
      </c>
      <c r="T51" s="29">
        <f t="shared" si="27"/>
        <v>-12129</v>
      </c>
      <c r="U51" s="63">
        <f t="shared" si="28"/>
        <v>-6064.5</v>
      </c>
      <c r="V51" s="70">
        <f t="shared" si="29"/>
        <v>6875.5</v>
      </c>
      <c r="W51" s="63">
        <f t="shared" si="30"/>
        <v>6875.5</v>
      </c>
      <c r="X51" s="78">
        <f t="shared" ca="1" si="31"/>
        <v>-18.285904255319149</v>
      </c>
      <c r="Y51" s="81">
        <f t="shared" ca="1" si="32"/>
        <v>-18.285904255319149</v>
      </c>
      <c r="Z51" s="133">
        <f t="shared" ca="1" si="33"/>
        <v>0</v>
      </c>
      <c r="AA51" s="390">
        <f t="shared" si="34"/>
        <v>69000</v>
      </c>
      <c r="AB51" s="394">
        <f t="shared" si="11"/>
        <v>62.966000000000001</v>
      </c>
      <c r="AC51" s="246">
        <f t="shared" si="12"/>
        <v>811</v>
      </c>
    </row>
    <row r="52" spans="1:29" ht="15.75" thickBot="1">
      <c r="A52" s="198">
        <f t="shared" si="3"/>
        <v>64500</v>
      </c>
      <c r="B52" s="166" t="s">
        <v>374</v>
      </c>
      <c r="C52">
        <v>56871</v>
      </c>
      <c r="D52">
        <v>56.156999999999996</v>
      </c>
      <c r="E52" t="s">
        <v>612</v>
      </c>
      <c r="F52">
        <v>491</v>
      </c>
      <c r="G52">
        <v>14560</v>
      </c>
      <c r="H52">
        <v>2414</v>
      </c>
      <c r="I52">
        <v>524</v>
      </c>
      <c r="J52">
        <v>0</v>
      </c>
      <c r="K52" s="127">
        <v>64500</v>
      </c>
      <c r="L52">
        <v>0</v>
      </c>
      <c r="M52">
        <v>398</v>
      </c>
      <c r="N52">
        <v>10043</v>
      </c>
      <c r="O52">
        <v>1947</v>
      </c>
      <c r="P52">
        <v>14560</v>
      </c>
      <c r="Q52" t="s">
        <v>613</v>
      </c>
      <c r="R52" s="216">
        <f t="shared" ca="1" si="4"/>
        <v>45168</v>
      </c>
      <c r="S52" s="67">
        <f t="shared" ca="1" si="26"/>
        <v>-348</v>
      </c>
      <c r="T52" s="29">
        <f t="shared" si="27"/>
        <v>-7629</v>
      </c>
      <c r="U52" s="63">
        <f t="shared" si="28"/>
        <v>-3814.5</v>
      </c>
      <c r="V52" s="70">
        <f t="shared" si="29"/>
        <v>6228.5</v>
      </c>
      <c r="W52" s="63">
        <f t="shared" si="30"/>
        <v>6228.5</v>
      </c>
      <c r="X52" s="78">
        <f t="shared" ca="1" si="31"/>
        <v>-17.897988505747126</v>
      </c>
      <c r="Y52" s="81">
        <f t="shared" ca="1" si="32"/>
        <v>-17.897988505747126</v>
      </c>
      <c r="Z52" s="133">
        <f t="shared" ca="1" si="33"/>
        <v>0</v>
      </c>
      <c r="AA52" s="390">
        <f t="shared" si="34"/>
        <v>64500</v>
      </c>
      <c r="AB52" s="394">
        <f t="shared" si="11"/>
        <v>56.156999999999996</v>
      </c>
      <c r="AC52" s="246">
        <f t="shared" si="12"/>
        <v>2414</v>
      </c>
    </row>
    <row r="53" spans="1:29" ht="15.75" thickBot="1">
      <c r="A53" s="198">
        <f t="shared" si="3"/>
        <v>65000</v>
      </c>
      <c r="B53" s="166" t="s">
        <v>374</v>
      </c>
      <c r="C53">
        <v>56871</v>
      </c>
      <c r="D53">
        <v>56.43</v>
      </c>
      <c r="E53" t="s">
        <v>614</v>
      </c>
      <c r="F53">
        <v>2250</v>
      </c>
      <c r="G53">
        <v>2750</v>
      </c>
      <c r="H53">
        <v>2314</v>
      </c>
      <c r="I53">
        <v>7552</v>
      </c>
      <c r="J53">
        <v>4</v>
      </c>
      <c r="K53" s="127">
        <v>65000</v>
      </c>
      <c r="L53">
        <v>0</v>
      </c>
      <c r="M53">
        <v>4026</v>
      </c>
      <c r="N53">
        <v>10443</v>
      </c>
      <c r="O53">
        <v>2027</v>
      </c>
      <c r="P53">
        <v>14300</v>
      </c>
      <c r="Q53" t="s">
        <v>615</v>
      </c>
      <c r="R53" s="216">
        <f t="shared" ca="1" si="4"/>
        <v>45168</v>
      </c>
      <c r="S53" s="67">
        <f t="shared" ca="1" si="26"/>
        <v>-348</v>
      </c>
      <c r="T53" s="29">
        <f t="shared" si="27"/>
        <v>-8129</v>
      </c>
      <c r="U53" s="63">
        <f t="shared" si="28"/>
        <v>-4064.5</v>
      </c>
      <c r="V53" s="70">
        <f t="shared" si="29"/>
        <v>6378.5</v>
      </c>
      <c r="W53" s="63">
        <f t="shared" si="30"/>
        <v>6378.5</v>
      </c>
      <c r="X53" s="78">
        <f t="shared" ca="1" si="31"/>
        <v>-18.329022988505749</v>
      </c>
      <c r="Y53" s="81">
        <f t="shared" ca="1" si="32"/>
        <v>-18.329022988505749</v>
      </c>
      <c r="Z53" s="133">
        <f t="shared" ca="1" si="33"/>
        <v>0</v>
      </c>
      <c r="AA53" s="390">
        <f t="shared" si="34"/>
        <v>65000</v>
      </c>
      <c r="AB53" s="394">
        <f t="shared" si="11"/>
        <v>56.43</v>
      </c>
      <c r="AC53" s="246">
        <f t="shared" si="12"/>
        <v>2314</v>
      </c>
    </row>
    <row r="54" spans="1:29" ht="15.75" thickBot="1">
      <c r="A54" s="198">
        <f t="shared" si="3"/>
        <v>65500</v>
      </c>
      <c r="B54" s="166" t="s">
        <v>374</v>
      </c>
      <c r="C54">
        <v>56871</v>
      </c>
      <c r="D54">
        <v>56.704999999999998</v>
      </c>
      <c r="E54" t="s">
        <v>616</v>
      </c>
      <c r="F54">
        <v>452</v>
      </c>
      <c r="G54">
        <v>0</v>
      </c>
      <c r="H54">
        <v>2218</v>
      </c>
      <c r="I54">
        <v>390</v>
      </c>
      <c r="J54">
        <v>0</v>
      </c>
      <c r="K54" s="127">
        <v>65500</v>
      </c>
      <c r="L54">
        <v>0</v>
      </c>
      <c r="M54">
        <v>28</v>
      </c>
      <c r="N54">
        <v>10847</v>
      </c>
      <c r="O54">
        <v>2107</v>
      </c>
      <c r="P54">
        <v>0</v>
      </c>
      <c r="Q54" t="s">
        <v>617</v>
      </c>
      <c r="R54" s="216">
        <f t="shared" ca="1" si="4"/>
        <v>45168</v>
      </c>
      <c r="S54" s="67">
        <f t="shared" ca="1" si="26"/>
        <v>-348</v>
      </c>
      <c r="T54" s="29">
        <f t="shared" si="27"/>
        <v>-8629</v>
      </c>
      <c r="U54" s="63">
        <f t="shared" si="28"/>
        <v>-4314.5</v>
      </c>
      <c r="V54" s="70">
        <f t="shared" si="29"/>
        <v>6532.5</v>
      </c>
      <c r="W54" s="63">
        <f t="shared" si="30"/>
        <v>6532.5</v>
      </c>
      <c r="X54" s="78">
        <f t="shared" ca="1" si="31"/>
        <v>-18.771551724137932</v>
      </c>
      <c r="Y54" s="81">
        <f t="shared" ca="1" si="32"/>
        <v>-18.771551724137932</v>
      </c>
      <c r="Z54" s="133">
        <f t="shared" ca="1" si="33"/>
        <v>0</v>
      </c>
      <c r="AA54" s="390">
        <f t="shared" si="34"/>
        <v>65500</v>
      </c>
      <c r="AB54" s="394">
        <f t="shared" si="11"/>
        <v>56.704999999999998</v>
      </c>
      <c r="AC54" s="246">
        <f t="shared" si="12"/>
        <v>2218</v>
      </c>
    </row>
    <row r="55" spans="1:29" ht="15.75" thickBot="1">
      <c r="A55" s="198">
        <f t="shared" si="3"/>
        <v>66000</v>
      </c>
      <c r="B55" s="166" t="s">
        <v>374</v>
      </c>
      <c r="C55">
        <v>56871</v>
      </c>
      <c r="D55">
        <v>56.981000000000002</v>
      </c>
      <c r="E55" t="s">
        <v>618</v>
      </c>
      <c r="F55">
        <v>1900</v>
      </c>
      <c r="G55">
        <v>2800</v>
      </c>
      <c r="H55">
        <v>2127</v>
      </c>
      <c r="I55">
        <v>694</v>
      </c>
      <c r="J55">
        <v>0</v>
      </c>
      <c r="K55" s="127">
        <v>66000</v>
      </c>
      <c r="L55">
        <v>0</v>
      </c>
      <c r="M55">
        <v>368</v>
      </c>
      <c r="N55">
        <v>11256</v>
      </c>
      <c r="O55">
        <v>2189</v>
      </c>
      <c r="P55">
        <v>66000</v>
      </c>
      <c r="Q55" t="s">
        <v>619</v>
      </c>
      <c r="R55" s="216">
        <f t="shared" ca="1" si="4"/>
        <v>45168</v>
      </c>
      <c r="S55" s="67">
        <f t="shared" ca="1" si="26"/>
        <v>-348</v>
      </c>
      <c r="T55" s="29">
        <f t="shared" si="27"/>
        <v>-9129</v>
      </c>
      <c r="U55" s="63">
        <f t="shared" si="28"/>
        <v>-4564.5</v>
      </c>
      <c r="V55" s="70">
        <f t="shared" si="29"/>
        <v>6691.5</v>
      </c>
      <c r="W55" s="63">
        <f t="shared" si="30"/>
        <v>6691.5</v>
      </c>
      <c r="X55" s="78">
        <f t="shared" ca="1" si="31"/>
        <v>-19.228448275862068</v>
      </c>
      <c r="Y55" s="81">
        <f t="shared" ca="1" si="32"/>
        <v>-19.228448275862068</v>
      </c>
      <c r="Z55" s="133">
        <f t="shared" ca="1" si="33"/>
        <v>0</v>
      </c>
      <c r="AA55" s="390">
        <f t="shared" si="34"/>
        <v>66000</v>
      </c>
      <c r="AB55" s="394">
        <f t="shared" si="11"/>
        <v>56.981000000000002</v>
      </c>
      <c r="AC55" s="246">
        <f t="shared" si="12"/>
        <v>2127</v>
      </c>
    </row>
    <row r="56" spans="1:29" ht="15.75" thickBot="1">
      <c r="A56" s="198">
        <f t="shared" si="3"/>
        <v>66500</v>
      </c>
      <c r="B56" s="166" t="s">
        <v>374</v>
      </c>
      <c r="C56">
        <v>56871</v>
      </c>
      <c r="D56">
        <v>57.256999999999998</v>
      </c>
      <c r="E56" t="s">
        <v>620</v>
      </c>
      <c r="F56">
        <v>415</v>
      </c>
      <c r="G56">
        <v>0</v>
      </c>
      <c r="H56">
        <v>2041</v>
      </c>
      <c r="I56">
        <v>408</v>
      </c>
      <c r="J56">
        <v>0</v>
      </c>
      <c r="K56" s="127">
        <v>66500</v>
      </c>
      <c r="L56">
        <v>0</v>
      </c>
      <c r="M56">
        <v>56</v>
      </c>
      <c r="N56">
        <v>11670</v>
      </c>
      <c r="O56">
        <v>2271</v>
      </c>
      <c r="P56">
        <v>0</v>
      </c>
      <c r="Q56" t="s">
        <v>621</v>
      </c>
      <c r="R56" s="216">
        <f t="shared" ca="1" si="4"/>
        <v>45168</v>
      </c>
      <c r="S56" s="67">
        <f t="shared" ca="1" si="26"/>
        <v>-348</v>
      </c>
      <c r="T56" s="29">
        <f t="shared" si="27"/>
        <v>-9629</v>
      </c>
      <c r="U56" s="63">
        <f t="shared" si="28"/>
        <v>-4814.5</v>
      </c>
      <c r="V56" s="70">
        <f t="shared" si="29"/>
        <v>6855.5</v>
      </c>
      <c r="W56" s="63">
        <f t="shared" si="30"/>
        <v>6855.5</v>
      </c>
      <c r="X56" s="78">
        <f t="shared" ca="1" si="31"/>
        <v>-19.699712643678161</v>
      </c>
      <c r="Y56" s="81">
        <f t="shared" ca="1" si="32"/>
        <v>-19.699712643678161</v>
      </c>
      <c r="Z56" s="133">
        <f t="shared" ca="1" si="33"/>
        <v>0</v>
      </c>
      <c r="AA56" s="390">
        <f t="shared" si="34"/>
        <v>66500</v>
      </c>
      <c r="AB56" s="394">
        <f t="shared" si="11"/>
        <v>57.256999999999998</v>
      </c>
      <c r="AC56" s="246">
        <f t="shared" si="12"/>
        <v>2041</v>
      </c>
    </row>
    <row r="57" spans="1:29" ht="15.75" thickBot="1">
      <c r="A57" s="198">
        <f t="shared" si="3"/>
        <v>67000</v>
      </c>
      <c r="B57" s="166" t="s">
        <v>374</v>
      </c>
      <c r="C57">
        <v>56871</v>
      </c>
      <c r="D57">
        <v>57.533000000000001</v>
      </c>
      <c r="E57" t="s">
        <v>622</v>
      </c>
      <c r="F57">
        <v>398</v>
      </c>
      <c r="G57">
        <v>0</v>
      </c>
      <c r="H57">
        <v>1958</v>
      </c>
      <c r="I57">
        <v>1386</v>
      </c>
      <c r="J57">
        <v>0</v>
      </c>
      <c r="K57" s="127">
        <v>67000</v>
      </c>
      <c r="L57">
        <v>0</v>
      </c>
      <c r="M57">
        <v>34</v>
      </c>
      <c r="N57">
        <v>12087</v>
      </c>
      <c r="O57">
        <v>2354</v>
      </c>
      <c r="P57">
        <v>0</v>
      </c>
      <c r="Q57" t="s">
        <v>623</v>
      </c>
      <c r="R57" s="216">
        <f t="shared" ca="1" si="4"/>
        <v>45168</v>
      </c>
      <c r="S57" s="67">
        <f t="shared" ca="1" si="26"/>
        <v>-348</v>
      </c>
      <c r="T57" s="29">
        <f t="shared" si="27"/>
        <v>-10129</v>
      </c>
      <c r="U57" s="63">
        <f t="shared" si="28"/>
        <v>-5064.5</v>
      </c>
      <c r="V57" s="70">
        <f t="shared" si="29"/>
        <v>7022.5</v>
      </c>
      <c r="W57" s="63">
        <f t="shared" si="30"/>
        <v>7022.5</v>
      </c>
      <c r="X57" s="78">
        <f t="shared" ca="1" si="31"/>
        <v>-20.179597701149426</v>
      </c>
      <c r="Y57" s="81">
        <f t="shared" ca="1" si="32"/>
        <v>-20.179597701149426</v>
      </c>
      <c r="Z57" s="133">
        <f t="shared" ca="1" si="33"/>
        <v>0</v>
      </c>
      <c r="AA57" s="390">
        <f t="shared" si="34"/>
        <v>67000</v>
      </c>
      <c r="AB57" s="394">
        <f t="shared" si="11"/>
        <v>57.533000000000001</v>
      </c>
      <c r="AC57" s="246">
        <f t="shared" si="12"/>
        <v>1958</v>
      </c>
    </row>
    <row r="58" spans="1:29" ht="15.75" thickBot="1">
      <c r="A58" s="198">
        <f t="shared" si="3"/>
        <v>67500</v>
      </c>
      <c r="B58" s="166" t="s">
        <v>374</v>
      </c>
      <c r="C58">
        <v>56871</v>
      </c>
      <c r="D58">
        <v>57.808999999999997</v>
      </c>
      <c r="E58" t="s">
        <v>624</v>
      </c>
      <c r="F58">
        <v>382</v>
      </c>
      <c r="G58">
        <v>0</v>
      </c>
      <c r="H58">
        <v>1879</v>
      </c>
      <c r="I58">
        <v>258</v>
      </c>
      <c r="J58">
        <v>0</v>
      </c>
      <c r="K58" s="127">
        <v>67500</v>
      </c>
      <c r="L58">
        <v>0</v>
      </c>
      <c r="M58">
        <v>16</v>
      </c>
      <c r="N58">
        <v>12508</v>
      </c>
      <c r="O58">
        <v>2437</v>
      </c>
      <c r="P58">
        <v>0</v>
      </c>
      <c r="Q58" t="s">
        <v>625</v>
      </c>
      <c r="R58" s="216">
        <f t="shared" ca="1" si="4"/>
        <v>45168</v>
      </c>
      <c r="S58" s="67">
        <f t="shared" ca="1" si="26"/>
        <v>-348</v>
      </c>
      <c r="T58" s="29">
        <f t="shared" si="27"/>
        <v>-10629</v>
      </c>
      <c r="U58" s="63">
        <f t="shared" si="28"/>
        <v>-5314.5</v>
      </c>
      <c r="V58" s="70">
        <f t="shared" si="29"/>
        <v>7193.5</v>
      </c>
      <c r="W58" s="63">
        <f t="shared" si="30"/>
        <v>7193.5</v>
      </c>
      <c r="X58" s="78">
        <f t="shared" ca="1" si="31"/>
        <v>-20.670977011494251</v>
      </c>
      <c r="Y58" s="81">
        <f t="shared" ca="1" si="32"/>
        <v>-20.670977011494251</v>
      </c>
      <c r="Z58" s="133">
        <f t="shared" ca="1" si="33"/>
        <v>0</v>
      </c>
      <c r="AA58" s="390">
        <f t="shared" si="34"/>
        <v>67500</v>
      </c>
      <c r="AB58" s="394">
        <f t="shared" si="11"/>
        <v>57.808999999999997</v>
      </c>
      <c r="AC58" s="246">
        <f t="shared" si="12"/>
        <v>1879</v>
      </c>
    </row>
    <row r="59" spans="1:29" ht="15.75" thickBot="1">
      <c r="A59" s="198">
        <f t="shared" si="3"/>
        <v>68000</v>
      </c>
      <c r="B59" s="166" t="s">
        <v>374</v>
      </c>
      <c r="C59">
        <v>56871</v>
      </c>
      <c r="D59">
        <v>58.084000000000003</v>
      </c>
      <c r="E59" t="s">
        <v>626</v>
      </c>
      <c r="F59">
        <v>640</v>
      </c>
      <c r="G59">
        <v>0</v>
      </c>
      <c r="H59">
        <v>1804</v>
      </c>
      <c r="I59">
        <v>708</v>
      </c>
      <c r="J59">
        <v>0</v>
      </c>
      <c r="K59" s="127">
        <v>68000</v>
      </c>
      <c r="L59">
        <v>0</v>
      </c>
      <c r="M59">
        <v>38</v>
      </c>
      <c r="N59">
        <v>12933</v>
      </c>
      <c r="O59">
        <v>2522</v>
      </c>
      <c r="P59">
        <v>0</v>
      </c>
      <c r="Q59" t="s">
        <v>627</v>
      </c>
      <c r="R59" s="216">
        <f t="shared" ca="1" si="4"/>
        <v>45168</v>
      </c>
      <c r="S59" s="67">
        <f t="shared" ca="1" si="26"/>
        <v>-348</v>
      </c>
      <c r="T59" s="29">
        <f t="shared" si="27"/>
        <v>-11129</v>
      </c>
      <c r="U59" s="63">
        <f t="shared" si="28"/>
        <v>-5564.5</v>
      </c>
      <c r="V59" s="70">
        <f t="shared" si="29"/>
        <v>7368.5</v>
      </c>
      <c r="W59" s="63">
        <f t="shared" si="30"/>
        <v>7368.5</v>
      </c>
      <c r="X59" s="78">
        <f t="shared" ca="1" si="31"/>
        <v>-21.173850574712645</v>
      </c>
      <c r="Y59" s="81">
        <f t="shared" ca="1" si="32"/>
        <v>-21.173850574712645</v>
      </c>
      <c r="Z59" s="133">
        <f t="shared" ca="1" si="33"/>
        <v>0</v>
      </c>
      <c r="AA59" s="390">
        <f t="shared" si="34"/>
        <v>68000</v>
      </c>
      <c r="AB59" s="394">
        <f t="shared" si="11"/>
        <v>58.084000000000003</v>
      </c>
      <c r="AC59" s="246">
        <f t="shared" si="12"/>
        <v>1804</v>
      </c>
    </row>
    <row r="60" spans="1:29" ht="15.75" thickBot="1">
      <c r="A60" s="198">
        <f t="shared" si="3"/>
        <v>68500</v>
      </c>
      <c r="B60" s="166" t="s">
        <v>374</v>
      </c>
      <c r="C60">
        <v>56871</v>
      </c>
      <c r="D60">
        <v>58.359000000000002</v>
      </c>
      <c r="E60" t="s">
        <v>628</v>
      </c>
      <c r="F60">
        <v>351</v>
      </c>
      <c r="G60">
        <v>0</v>
      </c>
      <c r="H60">
        <v>1732</v>
      </c>
      <c r="I60">
        <v>126</v>
      </c>
      <c r="J60">
        <v>0</v>
      </c>
      <c r="K60" s="127">
        <v>68500</v>
      </c>
      <c r="L60">
        <v>0</v>
      </c>
      <c r="M60">
        <v>0</v>
      </c>
      <c r="N60">
        <v>13361</v>
      </c>
      <c r="O60">
        <v>1111</v>
      </c>
      <c r="P60">
        <v>0</v>
      </c>
      <c r="Q60" t="s">
        <v>629</v>
      </c>
      <c r="R60" s="216">
        <f t="shared" ca="1" si="4"/>
        <v>45168</v>
      </c>
      <c r="S60" s="67">
        <f t="shared" ca="1" si="26"/>
        <v>-348</v>
      </c>
      <c r="T60" s="29">
        <f t="shared" si="27"/>
        <v>-11629</v>
      </c>
      <c r="U60" s="63">
        <f t="shared" si="28"/>
        <v>-5814.5</v>
      </c>
      <c r="V60" s="70">
        <f t="shared" si="29"/>
        <v>7546.5</v>
      </c>
      <c r="W60" s="63">
        <f t="shared" si="30"/>
        <v>7546.5</v>
      </c>
      <c r="X60" s="78">
        <f t="shared" ca="1" si="31"/>
        <v>-21.685344827586206</v>
      </c>
      <c r="Y60" s="81">
        <f t="shared" ca="1" si="32"/>
        <v>-21.685344827586206</v>
      </c>
      <c r="Z60" s="133">
        <f t="shared" ca="1" si="33"/>
        <v>0</v>
      </c>
      <c r="AA60" s="390">
        <f t="shared" si="34"/>
        <v>68500</v>
      </c>
      <c r="AB60" s="394">
        <f t="shared" si="11"/>
        <v>58.359000000000002</v>
      </c>
      <c r="AC60" s="246">
        <f t="shared" si="12"/>
        <v>1732</v>
      </c>
    </row>
    <row r="61" spans="1:29" ht="15.75" thickBot="1">
      <c r="A61" s="198">
        <f t="shared" si="3"/>
        <v>69000</v>
      </c>
      <c r="B61" s="166" t="s">
        <v>374</v>
      </c>
      <c r="C61">
        <v>56871</v>
      </c>
      <c r="D61">
        <v>58.633000000000003</v>
      </c>
      <c r="E61" t="s">
        <v>630</v>
      </c>
      <c r="F61">
        <v>1185</v>
      </c>
      <c r="G61">
        <v>3859</v>
      </c>
      <c r="H61">
        <v>1663</v>
      </c>
      <c r="I61">
        <v>642</v>
      </c>
      <c r="J61">
        <v>0</v>
      </c>
      <c r="K61" s="127">
        <v>69000</v>
      </c>
      <c r="L61">
        <v>0</v>
      </c>
      <c r="M61">
        <v>26</v>
      </c>
      <c r="N61">
        <v>13792</v>
      </c>
      <c r="O61">
        <v>2692</v>
      </c>
      <c r="P61">
        <v>0</v>
      </c>
      <c r="Q61" t="s">
        <v>631</v>
      </c>
      <c r="R61" s="216">
        <f t="shared" ca="1" si="4"/>
        <v>45168</v>
      </c>
      <c r="S61" s="67">
        <f t="shared" ca="1" si="26"/>
        <v>-348</v>
      </c>
      <c r="T61" s="29">
        <f t="shared" si="27"/>
        <v>-12129</v>
      </c>
      <c r="U61" s="63">
        <f t="shared" si="28"/>
        <v>-6064.5</v>
      </c>
      <c r="V61" s="70">
        <f t="shared" si="29"/>
        <v>7727.5</v>
      </c>
      <c r="W61" s="63">
        <f t="shared" si="30"/>
        <v>7727.5</v>
      </c>
      <c r="X61" s="78">
        <f t="shared" ca="1" si="31"/>
        <v>-22.205459770114942</v>
      </c>
      <c r="Y61" s="81">
        <f t="shared" ca="1" si="32"/>
        <v>-22.205459770114942</v>
      </c>
      <c r="Z61" s="133">
        <f t="shared" ca="1" si="33"/>
        <v>0</v>
      </c>
      <c r="AA61" s="390">
        <f t="shared" si="34"/>
        <v>69000</v>
      </c>
      <c r="AB61" s="394">
        <f t="shared" si="11"/>
        <v>58.633000000000003</v>
      </c>
      <c r="AC61" s="246">
        <f t="shared" si="12"/>
        <v>1663</v>
      </c>
    </row>
    <row r="62" spans="1:29" ht="15.75" thickBot="1">
      <c r="A62" s="198">
        <f t="shared" si="3"/>
        <v>69500</v>
      </c>
      <c r="B62" s="166" t="s">
        <v>374</v>
      </c>
      <c r="C62">
        <v>56871</v>
      </c>
      <c r="D62">
        <v>58.905999999999999</v>
      </c>
      <c r="E62" t="s">
        <v>632</v>
      </c>
      <c r="F62">
        <v>1480</v>
      </c>
      <c r="G62">
        <v>0</v>
      </c>
      <c r="H62">
        <v>1598</v>
      </c>
      <c r="I62">
        <v>290</v>
      </c>
      <c r="J62">
        <v>0</v>
      </c>
      <c r="K62" s="127">
        <v>69500</v>
      </c>
      <c r="L62">
        <v>0</v>
      </c>
      <c r="M62">
        <v>0</v>
      </c>
      <c r="N62">
        <v>14227</v>
      </c>
      <c r="O62">
        <v>1111</v>
      </c>
      <c r="P62">
        <v>0</v>
      </c>
      <c r="Q62" t="s">
        <v>633</v>
      </c>
      <c r="R62" s="216">
        <f t="shared" ca="1" si="4"/>
        <v>45168</v>
      </c>
      <c r="S62" s="67">
        <f t="shared" ca="1" si="26"/>
        <v>-348</v>
      </c>
      <c r="T62" s="29">
        <f t="shared" si="27"/>
        <v>-12629</v>
      </c>
      <c r="U62" s="63">
        <f t="shared" si="28"/>
        <v>-6314.5</v>
      </c>
      <c r="V62" s="70">
        <f t="shared" si="29"/>
        <v>7912.5</v>
      </c>
      <c r="W62" s="63">
        <f t="shared" si="30"/>
        <v>7912.5</v>
      </c>
      <c r="X62" s="78">
        <f t="shared" ca="1" si="31"/>
        <v>-22.737068965517242</v>
      </c>
      <c r="Y62" s="81">
        <f t="shared" ca="1" si="32"/>
        <v>-22.737068965517242</v>
      </c>
      <c r="Z62" s="133">
        <f t="shared" ca="1" si="33"/>
        <v>0</v>
      </c>
      <c r="AA62" s="390">
        <f t="shared" si="34"/>
        <v>69500</v>
      </c>
      <c r="AB62" s="394">
        <f t="shared" si="11"/>
        <v>58.905999999999999</v>
      </c>
      <c r="AC62" s="247">
        <f t="shared" si="12"/>
        <v>1598</v>
      </c>
    </row>
    <row r="63" spans="1:29">
      <c r="B63" s="166" t="s">
        <v>374</v>
      </c>
      <c r="C63">
        <v>56871</v>
      </c>
      <c r="D63">
        <v>59.177999999999997</v>
      </c>
      <c r="E63" t="s">
        <v>634</v>
      </c>
      <c r="F63">
        <v>1503</v>
      </c>
      <c r="G63">
        <v>1620</v>
      </c>
      <c r="H63">
        <v>1535</v>
      </c>
      <c r="I63">
        <v>13766</v>
      </c>
      <c r="J63">
        <v>11</v>
      </c>
      <c r="K63" s="127">
        <v>70000</v>
      </c>
      <c r="L63">
        <v>0</v>
      </c>
      <c r="M63">
        <v>1012</v>
      </c>
      <c r="N63">
        <v>14664</v>
      </c>
      <c r="O63">
        <v>8000</v>
      </c>
      <c r="P63">
        <v>0</v>
      </c>
      <c r="Q63" t="s">
        <v>635</v>
      </c>
    </row>
    <row r="64" spans="1:29">
      <c r="B64" s="166" t="s">
        <v>374</v>
      </c>
      <c r="C64">
        <v>56871</v>
      </c>
      <c r="D64">
        <v>59.448</v>
      </c>
      <c r="E64" t="s">
        <v>636</v>
      </c>
      <c r="F64">
        <v>300</v>
      </c>
      <c r="G64">
        <v>0</v>
      </c>
      <c r="H64">
        <v>1476</v>
      </c>
      <c r="I64">
        <v>166</v>
      </c>
      <c r="J64">
        <v>0</v>
      </c>
      <c r="K64" s="127">
        <v>70500</v>
      </c>
      <c r="L64">
        <v>0</v>
      </c>
      <c r="M64">
        <v>2</v>
      </c>
      <c r="N64">
        <v>15105</v>
      </c>
      <c r="O64">
        <v>1111</v>
      </c>
      <c r="P64">
        <v>0</v>
      </c>
      <c r="Q64" t="s">
        <v>637</v>
      </c>
    </row>
    <row r="65" spans="2:17">
      <c r="B65" s="166" t="s">
        <v>374</v>
      </c>
      <c r="C65">
        <v>56871</v>
      </c>
      <c r="D65">
        <v>59.716000000000001</v>
      </c>
      <c r="E65" t="s">
        <v>638</v>
      </c>
      <c r="F65">
        <v>300</v>
      </c>
      <c r="G65">
        <v>0</v>
      </c>
      <c r="H65">
        <v>1419</v>
      </c>
      <c r="I65">
        <v>362</v>
      </c>
      <c r="J65">
        <v>0</v>
      </c>
      <c r="K65" s="127">
        <v>71000</v>
      </c>
      <c r="L65">
        <v>0</v>
      </c>
      <c r="M65">
        <v>26</v>
      </c>
      <c r="N65">
        <v>15548</v>
      </c>
      <c r="O65">
        <v>3041</v>
      </c>
      <c r="P65">
        <v>0</v>
      </c>
      <c r="Q65" t="s">
        <v>639</v>
      </c>
    </row>
    <row r="66" spans="2:17">
      <c r="B66" s="166" t="s">
        <v>374</v>
      </c>
      <c r="C66">
        <v>56871</v>
      </c>
      <c r="D66">
        <v>59.982999999999997</v>
      </c>
      <c r="E66" t="s">
        <v>640</v>
      </c>
      <c r="F66">
        <v>274</v>
      </c>
      <c r="G66">
        <v>0</v>
      </c>
      <c r="H66">
        <v>1364</v>
      </c>
      <c r="I66">
        <v>198</v>
      </c>
      <c r="J66">
        <v>0</v>
      </c>
      <c r="K66" s="127">
        <v>71500</v>
      </c>
      <c r="L66">
        <v>0</v>
      </c>
      <c r="M66">
        <v>0</v>
      </c>
      <c r="N66">
        <v>15993</v>
      </c>
      <c r="O66">
        <v>1111</v>
      </c>
      <c r="P66">
        <v>0</v>
      </c>
      <c r="Q66" t="s">
        <v>641</v>
      </c>
    </row>
    <row r="67" spans="2:17">
      <c r="B67" s="166" t="s">
        <v>374</v>
      </c>
      <c r="C67">
        <v>56871</v>
      </c>
      <c r="D67">
        <v>60.247999999999998</v>
      </c>
      <c r="E67" t="s">
        <v>642</v>
      </c>
      <c r="F67">
        <v>1200</v>
      </c>
      <c r="G67">
        <v>2800</v>
      </c>
      <c r="H67">
        <v>1312</v>
      </c>
      <c r="I67">
        <v>446</v>
      </c>
      <c r="J67">
        <v>0</v>
      </c>
      <c r="K67" s="127">
        <v>72000</v>
      </c>
      <c r="L67">
        <v>0</v>
      </c>
      <c r="M67">
        <v>50</v>
      </c>
      <c r="N67">
        <v>16441</v>
      </c>
      <c r="O67">
        <v>3218</v>
      </c>
      <c r="P67">
        <v>0</v>
      </c>
      <c r="Q67" t="s">
        <v>643</v>
      </c>
    </row>
    <row r="68" spans="2:17">
      <c r="B68" s="166" t="s">
        <v>374</v>
      </c>
      <c r="C68">
        <v>56871</v>
      </c>
      <c r="D68">
        <v>60.51</v>
      </c>
      <c r="E68" t="s">
        <v>644</v>
      </c>
      <c r="F68">
        <v>700</v>
      </c>
      <c r="G68">
        <v>0</v>
      </c>
      <c r="H68">
        <v>1262</v>
      </c>
      <c r="I68">
        <v>88</v>
      </c>
      <c r="J68">
        <v>0</v>
      </c>
      <c r="K68" s="127">
        <v>72500</v>
      </c>
      <c r="L68">
        <v>0</v>
      </c>
      <c r="M68">
        <v>6</v>
      </c>
      <c r="N68">
        <v>16891</v>
      </c>
      <c r="O68">
        <v>1111</v>
      </c>
      <c r="P68">
        <v>0</v>
      </c>
      <c r="Q68" t="s">
        <v>645</v>
      </c>
    </row>
    <row r="69" spans="2:17">
      <c r="B69" s="166" t="s">
        <v>374</v>
      </c>
      <c r="C69">
        <v>56871</v>
      </c>
      <c r="D69">
        <v>60.77</v>
      </c>
      <c r="E69" t="s">
        <v>646</v>
      </c>
      <c r="F69">
        <v>250</v>
      </c>
      <c r="G69">
        <v>0</v>
      </c>
      <c r="H69">
        <v>1214</v>
      </c>
      <c r="I69">
        <v>212</v>
      </c>
      <c r="J69">
        <v>0</v>
      </c>
      <c r="K69" s="127">
        <v>73000</v>
      </c>
      <c r="L69">
        <v>0</v>
      </c>
      <c r="M69">
        <v>760</v>
      </c>
      <c r="N69">
        <v>17343</v>
      </c>
      <c r="O69">
        <v>3397</v>
      </c>
      <c r="P69">
        <v>0</v>
      </c>
      <c r="Q69" t="s">
        <v>647</v>
      </c>
    </row>
    <row r="70" spans="2:17">
      <c r="B70" s="166" t="s">
        <v>374</v>
      </c>
      <c r="C70">
        <v>56871</v>
      </c>
      <c r="D70">
        <v>61.027999999999999</v>
      </c>
      <c r="E70" t="s">
        <v>648</v>
      </c>
      <c r="F70">
        <v>232</v>
      </c>
      <c r="G70">
        <v>0</v>
      </c>
      <c r="H70">
        <v>1168</v>
      </c>
      <c r="I70">
        <v>404</v>
      </c>
      <c r="J70">
        <v>0</v>
      </c>
      <c r="K70" s="127">
        <v>73500</v>
      </c>
      <c r="L70">
        <v>0</v>
      </c>
      <c r="M70">
        <v>0</v>
      </c>
      <c r="N70">
        <v>17797</v>
      </c>
      <c r="O70">
        <v>1111</v>
      </c>
      <c r="P70">
        <v>0</v>
      </c>
      <c r="Q70" t="s">
        <v>649</v>
      </c>
    </row>
    <row r="71" spans="2:17">
      <c r="B71" s="166" t="s">
        <v>374</v>
      </c>
      <c r="C71">
        <v>56871</v>
      </c>
      <c r="D71">
        <v>61.283000000000001</v>
      </c>
      <c r="E71" t="s">
        <v>650</v>
      </c>
      <c r="F71">
        <v>223</v>
      </c>
      <c r="G71">
        <v>0</v>
      </c>
      <c r="H71">
        <v>1125</v>
      </c>
      <c r="I71">
        <v>714</v>
      </c>
      <c r="J71">
        <v>0</v>
      </c>
      <c r="K71" s="127">
        <v>74000</v>
      </c>
      <c r="L71">
        <v>0</v>
      </c>
      <c r="M71">
        <v>50</v>
      </c>
      <c r="N71">
        <v>18254</v>
      </c>
      <c r="O71">
        <v>3579</v>
      </c>
      <c r="P71">
        <v>0</v>
      </c>
      <c r="Q71" t="s">
        <v>651</v>
      </c>
    </row>
    <row r="72" spans="2:17">
      <c r="B72" s="166" t="s">
        <v>374</v>
      </c>
      <c r="C72">
        <v>56871</v>
      </c>
      <c r="D72">
        <v>61.536000000000001</v>
      </c>
      <c r="E72" t="s">
        <v>652</v>
      </c>
      <c r="F72">
        <v>214</v>
      </c>
      <c r="G72">
        <v>0</v>
      </c>
      <c r="H72">
        <v>1083</v>
      </c>
      <c r="I72">
        <v>34</v>
      </c>
      <c r="J72">
        <v>0</v>
      </c>
      <c r="K72" s="127">
        <v>74500</v>
      </c>
      <c r="L72">
        <v>0</v>
      </c>
      <c r="M72">
        <v>0</v>
      </c>
      <c r="N72">
        <v>18712</v>
      </c>
      <c r="O72">
        <v>0</v>
      </c>
      <c r="P72">
        <v>0</v>
      </c>
      <c r="Q72" t="s">
        <v>653</v>
      </c>
    </row>
    <row r="73" spans="2:17">
      <c r="B73" s="166" t="s">
        <v>374</v>
      </c>
      <c r="C73">
        <v>56871</v>
      </c>
      <c r="D73">
        <v>61.786000000000001</v>
      </c>
      <c r="E73" t="s">
        <v>654</v>
      </c>
      <c r="F73">
        <v>710</v>
      </c>
      <c r="G73">
        <v>1200</v>
      </c>
      <c r="H73">
        <v>1042</v>
      </c>
      <c r="I73">
        <v>7434</v>
      </c>
      <c r="J73">
        <v>1</v>
      </c>
      <c r="K73" s="127">
        <v>75000</v>
      </c>
      <c r="L73">
        <v>0</v>
      </c>
      <c r="M73">
        <v>16</v>
      </c>
      <c r="N73">
        <v>19171</v>
      </c>
      <c r="O73">
        <v>3761</v>
      </c>
      <c r="P73">
        <v>0</v>
      </c>
      <c r="Q73" t="s">
        <v>655</v>
      </c>
    </row>
    <row r="74" spans="2:17">
      <c r="B74" s="166" t="s">
        <v>374</v>
      </c>
      <c r="C74">
        <v>56871</v>
      </c>
      <c r="D74">
        <v>62.033000000000001</v>
      </c>
      <c r="E74" t="s">
        <v>656</v>
      </c>
      <c r="F74">
        <v>198</v>
      </c>
      <c r="G74">
        <v>0</v>
      </c>
      <c r="H74">
        <v>1004</v>
      </c>
      <c r="I74">
        <v>10</v>
      </c>
      <c r="J74">
        <v>0</v>
      </c>
      <c r="K74" s="127">
        <v>75500</v>
      </c>
      <c r="L74">
        <v>0</v>
      </c>
      <c r="M74">
        <v>0</v>
      </c>
      <c r="N74">
        <v>19633</v>
      </c>
      <c r="O74">
        <v>0</v>
      </c>
      <c r="P74">
        <v>0</v>
      </c>
      <c r="Q74" t="s">
        <v>657</v>
      </c>
    </row>
    <row r="75" spans="2:17">
      <c r="B75" s="166" t="s">
        <v>374</v>
      </c>
      <c r="C75">
        <v>56871</v>
      </c>
      <c r="D75">
        <v>62.277000000000001</v>
      </c>
      <c r="E75" t="s">
        <v>658</v>
      </c>
      <c r="F75">
        <v>190</v>
      </c>
      <c r="G75">
        <v>1290</v>
      </c>
      <c r="H75">
        <v>967</v>
      </c>
      <c r="I75">
        <v>252</v>
      </c>
      <c r="J75">
        <v>0</v>
      </c>
      <c r="K75" s="127">
        <v>76000</v>
      </c>
      <c r="L75">
        <v>0</v>
      </c>
      <c r="M75">
        <v>12</v>
      </c>
      <c r="N75">
        <v>20096</v>
      </c>
      <c r="O75">
        <v>3945</v>
      </c>
      <c r="P75">
        <v>0</v>
      </c>
      <c r="Q75" t="s">
        <v>659</v>
      </c>
    </row>
    <row r="76" spans="2:17">
      <c r="B76" s="166" t="s">
        <v>374</v>
      </c>
      <c r="C76">
        <v>56871</v>
      </c>
      <c r="D76">
        <v>62.518000000000001</v>
      </c>
      <c r="E76" t="s">
        <v>660</v>
      </c>
      <c r="F76">
        <v>0</v>
      </c>
      <c r="G76">
        <v>0</v>
      </c>
      <c r="H76">
        <v>931</v>
      </c>
      <c r="I76">
        <v>8</v>
      </c>
      <c r="J76">
        <v>0</v>
      </c>
      <c r="K76" s="127">
        <v>76500</v>
      </c>
      <c r="L76">
        <v>0</v>
      </c>
      <c r="M76">
        <v>0</v>
      </c>
      <c r="N76">
        <v>20560</v>
      </c>
      <c r="O76">
        <v>0</v>
      </c>
      <c r="P76">
        <v>0</v>
      </c>
      <c r="Q76" t="s">
        <v>661</v>
      </c>
    </row>
    <row r="77" spans="2:17">
      <c r="B77" s="166" t="s">
        <v>374</v>
      </c>
      <c r="C77">
        <v>56871</v>
      </c>
      <c r="D77">
        <v>62.756999999999998</v>
      </c>
      <c r="E77" t="s">
        <v>662</v>
      </c>
      <c r="F77">
        <v>800</v>
      </c>
      <c r="G77">
        <v>0</v>
      </c>
      <c r="H77">
        <v>897</v>
      </c>
      <c r="I77">
        <v>3520</v>
      </c>
      <c r="J77">
        <v>0</v>
      </c>
      <c r="K77" s="127">
        <v>77000</v>
      </c>
      <c r="L77">
        <v>0</v>
      </c>
      <c r="M77">
        <v>16</v>
      </c>
      <c r="N77">
        <v>21026</v>
      </c>
      <c r="O77">
        <v>4131</v>
      </c>
      <c r="P77">
        <v>0</v>
      </c>
      <c r="Q77" t="s">
        <v>663</v>
      </c>
    </row>
    <row r="78" spans="2:17">
      <c r="B78" s="166" t="s">
        <v>374</v>
      </c>
      <c r="C78">
        <v>56871</v>
      </c>
      <c r="D78">
        <v>62.991999999999997</v>
      </c>
      <c r="E78" t="s">
        <v>664</v>
      </c>
      <c r="F78">
        <v>750</v>
      </c>
      <c r="G78">
        <v>0</v>
      </c>
      <c r="H78">
        <v>864</v>
      </c>
      <c r="I78">
        <v>26</v>
      </c>
      <c r="J78">
        <v>0</v>
      </c>
      <c r="K78" s="127">
        <v>77500</v>
      </c>
      <c r="L78">
        <v>0</v>
      </c>
      <c r="M78">
        <v>0</v>
      </c>
      <c r="N78">
        <v>21493</v>
      </c>
      <c r="O78">
        <v>0</v>
      </c>
      <c r="P78">
        <v>0</v>
      </c>
      <c r="Q78" t="s">
        <v>665</v>
      </c>
    </row>
    <row r="79" spans="2:17">
      <c r="B79" s="166" t="s">
        <v>374</v>
      </c>
      <c r="C79">
        <v>56871</v>
      </c>
      <c r="D79">
        <v>63.223999999999997</v>
      </c>
      <c r="E79" t="s">
        <v>666</v>
      </c>
      <c r="F79">
        <v>750</v>
      </c>
      <c r="G79">
        <v>0</v>
      </c>
      <c r="H79">
        <v>833</v>
      </c>
      <c r="I79">
        <v>658</v>
      </c>
      <c r="J79">
        <v>0</v>
      </c>
      <c r="K79" s="127">
        <v>78000</v>
      </c>
      <c r="L79">
        <v>0</v>
      </c>
      <c r="M79">
        <v>0</v>
      </c>
      <c r="N79">
        <v>21962</v>
      </c>
      <c r="O79">
        <v>1111</v>
      </c>
      <c r="P79">
        <v>0</v>
      </c>
      <c r="Q79" t="s">
        <v>667</v>
      </c>
    </row>
    <row r="80" spans="2:17">
      <c r="B80" s="166" t="s">
        <v>374</v>
      </c>
      <c r="C80">
        <v>56871</v>
      </c>
      <c r="D80">
        <v>63.451999999999998</v>
      </c>
      <c r="E80" t="s">
        <v>668</v>
      </c>
      <c r="F80">
        <v>750</v>
      </c>
      <c r="G80">
        <v>0</v>
      </c>
      <c r="H80">
        <v>803</v>
      </c>
      <c r="I80">
        <v>16</v>
      </c>
      <c r="J80">
        <v>0</v>
      </c>
      <c r="K80" s="127">
        <v>78500</v>
      </c>
      <c r="L80">
        <v>0</v>
      </c>
      <c r="M80">
        <v>0</v>
      </c>
      <c r="N80">
        <v>22432</v>
      </c>
      <c r="O80">
        <v>0</v>
      </c>
      <c r="P80">
        <v>0</v>
      </c>
      <c r="Q80" t="s">
        <v>669</v>
      </c>
    </row>
    <row r="81" spans="2:17">
      <c r="B81" s="166" t="s">
        <v>374</v>
      </c>
      <c r="C81">
        <v>56871</v>
      </c>
      <c r="D81">
        <v>63.677999999999997</v>
      </c>
      <c r="E81" t="s">
        <v>670</v>
      </c>
      <c r="F81">
        <v>750</v>
      </c>
      <c r="G81">
        <v>0</v>
      </c>
      <c r="H81">
        <v>774</v>
      </c>
      <c r="I81">
        <v>444</v>
      </c>
      <c r="J81">
        <v>0</v>
      </c>
      <c r="K81" s="127">
        <v>79000</v>
      </c>
      <c r="L81">
        <v>0</v>
      </c>
      <c r="M81">
        <v>0</v>
      </c>
      <c r="N81">
        <v>22903</v>
      </c>
      <c r="O81">
        <v>1111</v>
      </c>
      <c r="P81">
        <v>0</v>
      </c>
      <c r="Q81" t="s">
        <v>671</v>
      </c>
    </row>
    <row r="82" spans="2:17">
      <c r="B82" s="166" t="s">
        <v>374</v>
      </c>
      <c r="C82">
        <v>56871</v>
      </c>
      <c r="D82">
        <v>64.119</v>
      </c>
      <c r="E82" t="s">
        <v>672</v>
      </c>
      <c r="F82">
        <v>620</v>
      </c>
      <c r="G82">
        <v>740</v>
      </c>
      <c r="H82">
        <v>719</v>
      </c>
      <c r="I82">
        <v>27396</v>
      </c>
      <c r="J82">
        <v>2</v>
      </c>
      <c r="K82" s="127">
        <v>80000</v>
      </c>
      <c r="L82">
        <v>0</v>
      </c>
      <c r="M82">
        <v>12</v>
      </c>
      <c r="N82">
        <v>23848</v>
      </c>
      <c r="O82">
        <v>4694</v>
      </c>
      <c r="P82">
        <v>0</v>
      </c>
      <c r="Q82" t="s">
        <v>673</v>
      </c>
    </row>
    <row r="83" spans="2:17">
      <c r="B83" s="166" t="s">
        <v>374</v>
      </c>
      <c r="C83">
        <v>56871</v>
      </c>
      <c r="D83">
        <v>64.754999999999995</v>
      </c>
      <c r="E83" t="s">
        <v>674</v>
      </c>
      <c r="F83">
        <v>124</v>
      </c>
      <c r="G83">
        <v>0</v>
      </c>
      <c r="H83">
        <v>645</v>
      </c>
      <c r="I83">
        <v>10</v>
      </c>
      <c r="J83">
        <v>0</v>
      </c>
      <c r="K83" s="127">
        <v>81500</v>
      </c>
      <c r="L83">
        <v>0</v>
      </c>
      <c r="M83">
        <v>0</v>
      </c>
      <c r="N83">
        <v>25274</v>
      </c>
      <c r="O83">
        <v>0</v>
      </c>
      <c r="P83">
        <v>0</v>
      </c>
      <c r="Q83" t="s">
        <v>675</v>
      </c>
    </row>
    <row r="84" spans="2:17">
      <c r="B84" s="166" t="s">
        <v>374</v>
      </c>
      <c r="C84">
        <v>56871</v>
      </c>
      <c r="D84">
        <v>64.960999999999999</v>
      </c>
      <c r="E84" t="s">
        <v>676</v>
      </c>
      <c r="F84">
        <v>119</v>
      </c>
      <c r="G84">
        <v>0</v>
      </c>
      <c r="H84">
        <v>622</v>
      </c>
      <c r="I84">
        <v>164</v>
      </c>
      <c r="J84">
        <v>0</v>
      </c>
      <c r="K84" s="127">
        <v>82000</v>
      </c>
      <c r="L84">
        <v>0</v>
      </c>
      <c r="M84">
        <v>10</v>
      </c>
      <c r="N84">
        <v>25751</v>
      </c>
      <c r="O84">
        <v>5075</v>
      </c>
      <c r="P84">
        <v>0</v>
      </c>
      <c r="Q84" t="s">
        <v>677</v>
      </c>
    </row>
    <row r="85" spans="2:17">
      <c r="B85" s="166" t="s">
        <v>374</v>
      </c>
      <c r="C85">
        <v>56871</v>
      </c>
      <c r="D85">
        <v>65.361999999999995</v>
      </c>
      <c r="E85" t="s">
        <v>678</v>
      </c>
      <c r="F85">
        <v>111</v>
      </c>
      <c r="G85">
        <v>0</v>
      </c>
      <c r="H85">
        <v>578</v>
      </c>
      <c r="I85">
        <v>66</v>
      </c>
      <c r="J85">
        <v>0</v>
      </c>
      <c r="K85" s="127">
        <v>83000</v>
      </c>
      <c r="L85">
        <v>0</v>
      </c>
      <c r="M85">
        <v>20</v>
      </c>
      <c r="N85">
        <v>26707</v>
      </c>
      <c r="O85">
        <v>5266</v>
      </c>
      <c r="P85">
        <v>0</v>
      </c>
      <c r="Q85" t="s">
        <v>679</v>
      </c>
    </row>
    <row r="86" spans="2:17">
      <c r="B86" s="166" t="s">
        <v>374</v>
      </c>
      <c r="C86">
        <v>56871</v>
      </c>
      <c r="D86">
        <v>65.748999999999995</v>
      </c>
      <c r="E86" t="s">
        <v>680</v>
      </c>
      <c r="F86">
        <v>103</v>
      </c>
      <c r="G86">
        <v>0</v>
      </c>
      <c r="H86">
        <v>538</v>
      </c>
      <c r="I86">
        <v>32</v>
      </c>
      <c r="J86">
        <v>0</v>
      </c>
      <c r="K86" s="127">
        <v>84000</v>
      </c>
      <c r="L86">
        <v>0</v>
      </c>
      <c r="M86">
        <v>0</v>
      </c>
      <c r="N86">
        <v>27667</v>
      </c>
      <c r="O86">
        <v>1111</v>
      </c>
      <c r="P86">
        <v>0</v>
      </c>
      <c r="Q86" t="s">
        <v>681</v>
      </c>
    </row>
    <row r="87" spans="2:17">
      <c r="B87" s="166" t="s">
        <v>374</v>
      </c>
      <c r="C87">
        <v>56871</v>
      </c>
      <c r="D87">
        <v>66.123000000000005</v>
      </c>
      <c r="E87" t="s">
        <v>682</v>
      </c>
      <c r="F87">
        <v>410</v>
      </c>
      <c r="G87">
        <v>510</v>
      </c>
      <c r="H87">
        <v>500</v>
      </c>
      <c r="I87">
        <v>6890</v>
      </c>
      <c r="J87">
        <v>0</v>
      </c>
      <c r="K87" s="127">
        <v>85000</v>
      </c>
      <c r="L87">
        <v>0</v>
      </c>
      <c r="M87">
        <v>244</v>
      </c>
      <c r="N87">
        <v>28629</v>
      </c>
      <c r="O87">
        <v>5651</v>
      </c>
      <c r="P87">
        <v>0</v>
      </c>
      <c r="Q87" t="s">
        <v>683</v>
      </c>
    </row>
    <row r="88" spans="2:17">
      <c r="B88" s="166" t="s">
        <v>374</v>
      </c>
      <c r="C88">
        <v>56871</v>
      </c>
      <c r="D88">
        <v>66.483000000000004</v>
      </c>
      <c r="E88" t="s">
        <v>684</v>
      </c>
      <c r="F88">
        <v>89</v>
      </c>
      <c r="G88">
        <v>0</v>
      </c>
      <c r="H88">
        <v>466</v>
      </c>
      <c r="I88">
        <v>24</v>
      </c>
      <c r="J88">
        <v>0</v>
      </c>
      <c r="K88" s="127">
        <v>86000</v>
      </c>
      <c r="L88">
        <v>0</v>
      </c>
      <c r="M88">
        <v>0</v>
      </c>
      <c r="N88">
        <v>29595</v>
      </c>
      <c r="O88">
        <v>1111</v>
      </c>
      <c r="P88">
        <v>0</v>
      </c>
      <c r="Q88" t="s">
        <v>685</v>
      </c>
    </row>
    <row r="89" spans="2:17">
      <c r="B89" s="166" t="s">
        <v>374</v>
      </c>
      <c r="C89">
        <v>56871</v>
      </c>
      <c r="D89">
        <v>66.831000000000003</v>
      </c>
      <c r="E89" t="s">
        <v>686</v>
      </c>
      <c r="F89">
        <v>83</v>
      </c>
      <c r="G89">
        <v>1300</v>
      </c>
      <c r="H89">
        <v>433</v>
      </c>
      <c r="I89">
        <v>38</v>
      </c>
      <c r="J89">
        <v>0</v>
      </c>
      <c r="K89" s="127">
        <v>87000</v>
      </c>
      <c r="L89">
        <v>0</v>
      </c>
      <c r="M89">
        <v>0</v>
      </c>
      <c r="N89">
        <v>30562</v>
      </c>
      <c r="O89">
        <v>1111</v>
      </c>
      <c r="P89">
        <v>0</v>
      </c>
      <c r="Q89" t="s">
        <v>687</v>
      </c>
    </row>
    <row r="90" spans="2:17">
      <c r="B90" s="166" t="s">
        <v>374</v>
      </c>
      <c r="C90">
        <v>56871</v>
      </c>
      <c r="D90">
        <v>67.795000000000002</v>
      </c>
      <c r="E90" t="s">
        <v>688</v>
      </c>
      <c r="F90">
        <v>210</v>
      </c>
      <c r="G90">
        <v>392</v>
      </c>
      <c r="H90">
        <v>349</v>
      </c>
      <c r="I90">
        <v>7198</v>
      </c>
      <c r="J90">
        <v>0</v>
      </c>
      <c r="K90" s="127">
        <v>90000</v>
      </c>
      <c r="L90">
        <v>0</v>
      </c>
      <c r="M90">
        <v>0</v>
      </c>
      <c r="N90">
        <v>33478</v>
      </c>
      <c r="O90">
        <v>1111</v>
      </c>
      <c r="P90">
        <v>0</v>
      </c>
      <c r="Q90" t="s">
        <v>689</v>
      </c>
    </row>
    <row r="91" spans="2:17">
      <c r="B91" s="166" t="s">
        <v>374</v>
      </c>
      <c r="C91">
        <v>56871</v>
      </c>
      <c r="D91">
        <v>69.161000000000001</v>
      </c>
      <c r="E91" t="s">
        <v>690</v>
      </c>
      <c r="F91">
        <v>150</v>
      </c>
      <c r="G91">
        <v>240</v>
      </c>
      <c r="H91">
        <v>243</v>
      </c>
      <c r="I91">
        <v>1430</v>
      </c>
      <c r="J91">
        <v>0</v>
      </c>
      <c r="K91" s="127">
        <v>95000</v>
      </c>
      <c r="L91">
        <v>0</v>
      </c>
      <c r="M91">
        <v>0</v>
      </c>
      <c r="N91">
        <v>38372</v>
      </c>
      <c r="O91">
        <v>1111</v>
      </c>
      <c r="P91">
        <v>0</v>
      </c>
      <c r="Q91" t="s">
        <v>691</v>
      </c>
    </row>
    <row r="92" spans="2:17">
      <c r="B92" s="166" t="s">
        <v>374</v>
      </c>
      <c r="C92">
        <v>56871</v>
      </c>
      <c r="D92">
        <v>69.281999999999996</v>
      </c>
      <c r="E92" t="s">
        <v>692</v>
      </c>
      <c r="F92">
        <v>46</v>
      </c>
      <c r="G92">
        <v>0</v>
      </c>
      <c r="H92">
        <v>235</v>
      </c>
      <c r="I92">
        <v>148</v>
      </c>
      <c r="J92">
        <v>0</v>
      </c>
      <c r="K92" s="127">
        <v>95500</v>
      </c>
      <c r="L92">
        <v>0</v>
      </c>
      <c r="M92">
        <v>0</v>
      </c>
      <c r="N92">
        <v>38864</v>
      </c>
      <c r="O92">
        <v>0</v>
      </c>
      <c r="P92">
        <v>0</v>
      </c>
      <c r="Q92" t="s">
        <v>693</v>
      </c>
    </row>
    <row r="93" spans="2:17">
      <c r="B93" s="166" t="s">
        <v>374</v>
      </c>
      <c r="C93">
        <v>56871</v>
      </c>
      <c r="D93">
        <v>69.400000000000006</v>
      </c>
      <c r="E93" t="s">
        <v>694</v>
      </c>
      <c r="F93">
        <v>0</v>
      </c>
      <c r="G93">
        <v>0</v>
      </c>
      <c r="H93">
        <v>226</v>
      </c>
      <c r="I93">
        <v>6</v>
      </c>
      <c r="J93">
        <v>0</v>
      </c>
      <c r="K93" s="127">
        <v>96000</v>
      </c>
      <c r="L93">
        <v>0</v>
      </c>
      <c r="M93">
        <v>8</v>
      </c>
      <c r="N93">
        <v>39355</v>
      </c>
      <c r="O93">
        <v>1111</v>
      </c>
      <c r="P93">
        <v>0</v>
      </c>
      <c r="Q93" t="s">
        <v>695</v>
      </c>
    </row>
    <row r="94" spans="2:17">
      <c r="B94" s="166" t="s">
        <v>374</v>
      </c>
      <c r="C94">
        <v>56871</v>
      </c>
      <c r="D94">
        <v>69.516000000000005</v>
      </c>
      <c r="E94" t="s">
        <v>696</v>
      </c>
      <c r="F94">
        <v>43</v>
      </c>
      <c r="G94">
        <v>555</v>
      </c>
      <c r="H94">
        <v>218</v>
      </c>
      <c r="I94">
        <v>5618</v>
      </c>
      <c r="J94">
        <v>0</v>
      </c>
      <c r="K94" s="127">
        <v>96500</v>
      </c>
      <c r="L94">
        <v>0</v>
      </c>
      <c r="M94">
        <v>0</v>
      </c>
      <c r="N94">
        <v>39847</v>
      </c>
      <c r="O94">
        <v>0</v>
      </c>
      <c r="P94">
        <v>0</v>
      </c>
      <c r="Q94" t="s">
        <v>697</v>
      </c>
    </row>
    <row r="95" spans="2:17">
      <c r="B95" s="166" t="s">
        <v>374</v>
      </c>
      <c r="C95">
        <v>56871</v>
      </c>
      <c r="D95">
        <v>69.849000000000004</v>
      </c>
      <c r="E95" t="s">
        <v>698</v>
      </c>
      <c r="F95">
        <v>39</v>
      </c>
      <c r="G95">
        <v>0</v>
      </c>
      <c r="H95">
        <v>196</v>
      </c>
      <c r="I95">
        <v>32</v>
      </c>
      <c r="J95">
        <v>0</v>
      </c>
      <c r="K95" s="127">
        <v>98000</v>
      </c>
      <c r="L95">
        <v>0</v>
      </c>
      <c r="M95">
        <v>0</v>
      </c>
      <c r="N95">
        <v>41325</v>
      </c>
      <c r="O95">
        <v>1111</v>
      </c>
      <c r="P95">
        <v>0</v>
      </c>
      <c r="Q95" t="s">
        <v>699</v>
      </c>
    </row>
    <row r="96" spans="2:17">
      <c r="B96" s="166" t="s">
        <v>374</v>
      </c>
      <c r="C96">
        <v>56871</v>
      </c>
      <c r="D96">
        <v>70.058000000000007</v>
      </c>
      <c r="E96" t="s">
        <v>700</v>
      </c>
      <c r="F96">
        <v>0</v>
      </c>
      <c r="G96">
        <v>0</v>
      </c>
      <c r="H96">
        <v>182</v>
      </c>
      <c r="I96">
        <v>8</v>
      </c>
      <c r="J96">
        <v>0</v>
      </c>
      <c r="K96" s="127">
        <v>99000</v>
      </c>
      <c r="L96">
        <v>0</v>
      </c>
      <c r="M96">
        <v>0</v>
      </c>
      <c r="N96">
        <v>42311</v>
      </c>
      <c r="O96">
        <v>1111</v>
      </c>
      <c r="P96">
        <v>0</v>
      </c>
      <c r="Q96" t="s">
        <v>701</v>
      </c>
    </row>
    <row r="97" spans="2:17">
      <c r="B97" s="166" t="s">
        <v>374</v>
      </c>
      <c r="C97">
        <v>56871</v>
      </c>
      <c r="D97">
        <v>70.257999999999996</v>
      </c>
      <c r="E97" t="s">
        <v>702</v>
      </c>
      <c r="F97">
        <v>151</v>
      </c>
      <c r="G97">
        <v>160</v>
      </c>
      <c r="H97">
        <v>169</v>
      </c>
      <c r="I97">
        <v>47390</v>
      </c>
      <c r="J97">
        <v>3</v>
      </c>
      <c r="K97" s="127">
        <v>100000</v>
      </c>
      <c r="L97">
        <v>0</v>
      </c>
      <c r="M97">
        <v>762</v>
      </c>
      <c r="N97">
        <v>43298</v>
      </c>
      <c r="O97">
        <v>8590</v>
      </c>
      <c r="P97">
        <v>0</v>
      </c>
      <c r="Q97" t="s">
        <v>703</v>
      </c>
    </row>
    <row r="98" spans="2:17">
      <c r="B98" s="166" t="s">
        <v>374</v>
      </c>
      <c r="C98">
        <v>56871</v>
      </c>
      <c r="D98">
        <v>72.040000000000006</v>
      </c>
      <c r="E98" t="s">
        <v>704</v>
      </c>
      <c r="F98">
        <v>50</v>
      </c>
      <c r="G98">
        <v>250</v>
      </c>
      <c r="H98">
        <v>69</v>
      </c>
      <c r="I98">
        <v>1158</v>
      </c>
      <c r="J98">
        <v>2</v>
      </c>
      <c r="K98" s="127">
        <v>112000</v>
      </c>
      <c r="L98">
        <v>0</v>
      </c>
      <c r="M98">
        <v>0</v>
      </c>
      <c r="N98">
        <v>55198</v>
      </c>
      <c r="O98">
        <v>0</v>
      </c>
      <c r="P98">
        <v>0</v>
      </c>
      <c r="Q98" t="s">
        <v>705</v>
      </c>
    </row>
    <row r="99" spans="2:17">
      <c r="B99" s="166" t="s">
        <v>374</v>
      </c>
      <c r="C99">
        <v>56871</v>
      </c>
      <c r="D99">
        <v>73.069000000000003</v>
      </c>
      <c r="E99" t="s">
        <v>706</v>
      </c>
      <c r="F99">
        <v>25</v>
      </c>
      <c r="G99">
        <v>0</v>
      </c>
      <c r="H99">
        <v>25</v>
      </c>
      <c r="I99">
        <v>3736</v>
      </c>
      <c r="J99">
        <v>0</v>
      </c>
      <c r="K99" s="127">
        <v>125000</v>
      </c>
      <c r="L99">
        <v>0</v>
      </c>
      <c r="M99">
        <v>0</v>
      </c>
      <c r="N99">
        <v>68154</v>
      </c>
      <c r="O99">
        <v>0</v>
      </c>
      <c r="P99">
        <v>0</v>
      </c>
      <c r="Q99" t="s">
        <v>707</v>
      </c>
    </row>
    <row r="100" spans="2:17">
      <c r="B100" s="166" t="s">
        <v>374</v>
      </c>
      <c r="C100">
        <v>56871</v>
      </c>
      <c r="D100">
        <v>73.31</v>
      </c>
      <c r="E100" t="s">
        <v>708</v>
      </c>
      <c r="F100">
        <v>0</v>
      </c>
      <c r="G100">
        <v>0</v>
      </c>
      <c r="H100">
        <v>17</v>
      </c>
      <c r="I100">
        <v>2</v>
      </c>
      <c r="J100">
        <v>0</v>
      </c>
      <c r="K100" s="127">
        <v>130000</v>
      </c>
      <c r="L100">
        <v>0</v>
      </c>
      <c r="M100">
        <v>0</v>
      </c>
      <c r="N100">
        <v>73146</v>
      </c>
      <c r="O100">
        <v>0</v>
      </c>
      <c r="P100">
        <v>0</v>
      </c>
      <c r="Q100" t="s">
        <v>709</v>
      </c>
    </row>
    <row r="101" spans="2:17">
      <c r="B101" s="166" t="s">
        <v>374</v>
      </c>
      <c r="C101">
        <v>56871</v>
      </c>
      <c r="D101">
        <v>73.388999999999996</v>
      </c>
      <c r="E101" t="s">
        <v>710</v>
      </c>
      <c r="F101">
        <v>0</v>
      </c>
      <c r="G101">
        <v>0</v>
      </c>
      <c r="H101">
        <v>14</v>
      </c>
      <c r="I101">
        <v>0</v>
      </c>
      <c r="J101">
        <v>0</v>
      </c>
      <c r="K101" s="127">
        <v>132000</v>
      </c>
      <c r="L101">
        <v>0</v>
      </c>
      <c r="M101">
        <v>10</v>
      </c>
      <c r="N101">
        <v>75143</v>
      </c>
      <c r="O101">
        <v>14960</v>
      </c>
      <c r="P101">
        <v>0</v>
      </c>
      <c r="Q101" t="s">
        <v>711</v>
      </c>
    </row>
    <row r="102" spans="2:17">
      <c r="B102" s="166" t="s">
        <v>374</v>
      </c>
      <c r="C102">
        <v>56871</v>
      </c>
      <c r="D102">
        <v>73.492999999999995</v>
      </c>
      <c r="E102" t="s">
        <v>712</v>
      </c>
      <c r="F102">
        <v>10</v>
      </c>
      <c r="G102">
        <v>24500</v>
      </c>
      <c r="H102">
        <v>11</v>
      </c>
      <c r="I102">
        <v>212</v>
      </c>
      <c r="J102">
        <v>0</v>
      </c>
      <c r="K102" s="127">
        <v>135000</v>
      </c>
      <c r="L102">
        <v>0</v>
      </c>
      <c r="M102">
        <v>0</v>
      </c>
      <c r="N102">
        <v>78140</v>
      </c>
      <c r="O102">
        <v>0</v>
      </c>
      <c r="P102">
        <v>0</v>
      </c>
      <c r="Q102" t="s">
        <v>713</v>
      </c>
    </row>
    <row r="103" spans="2:17">
      <c r="B103" s="166" t="s">
        <v>374</v>
      </c>
      <c r="C103">
        <v>56871</v>
      </c>
      <c r="D103">
        <v>73.606999999999999</v>
      </c>
      <c r="E103" t="s">
        <v>714</v>
      </c>
      <c r="F103">
        <v>14</v>
      </c>
      <c r="G103">
        <v>16</v>
      </c>
      <c r="H103">
        <v>8</v>
      </c>
      <c r="I103">
        <v>4990</v>
      </c>
      <c r="J103">
        <v>0</v>
      </c>
      <c r="K103" s="127">
        <v>139000</v>
      </c>
      <c r="L103">
        <v>0</v>
      </c>
      <c r="M103">
        <v>40</v>
      </c>
      <c r="N103">
        <v>82137</v>
      </c>
      <c r="O103">
        <v>16359</v>
      </c>
      <c r="P103">
        <v>0</v>
      </c>
      <c r="Q103" t="s">
        <v>715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03"/>
  <sheetViews>
    <sheetView topLeftCell="F1" workbookViewId="0">
      <pane ySplit="1" topLeftCell="A2" activePane="bottomLeft" state="frozen"/>
      <selection pane="bottomLeft" activeCell="AC17" sqref="AC17"/>
    </sheetView>
  </sheetViews>
  <sheetFormatPr defaultRowHeight="15"/>
  <cols>
    <col min="4" max="4" width="9.140625" style="287"/>
    <col min="18" max="18" width="11.140625" customWidth="1"/>
    <col min="28" max="28" width="8.140625" style="394" customWidth="1"/>
  </cols>
  <sheetData>
    <row r="1" spans="1:29" ht="15.75" thickBot="1">
      <c r="A1" s="168" t="s">
        <v>5</v>
      </c>
      <c r="B1" s="134" t="s">
        <v>0</v>
      </c>
      <c r="C1" s="157" t="s">
        <v>1</v>
      </c>
      <c r="D1" s="158" t="s">
        <v>31</v>
      </c>
      <c r="E1" s="134" t="s">
        <v>32</v>
      </c>
      <c r="F1" s="156" t="s">
        <v>2</v>
      </c>
      <c r="G1" s="160" t="s">
        <v>3</v>
      </c>
      <c r="H1" s="134" t="s">
        <v>4</v>
      </c>
      <c r="I1" s="156" t="s">
        <v>33</v>
      </c>
      <c r="J1" s="160" t="s">
        <v>34</v>
      </c>
      <c r="K1" s="168" t="s">
        <v>5</v>
      </c>
      <c r="L1" s="156" t="s">
        <v>35</v>
      </c>
      <c r="M1" s="150" t="s">
        <v>36</v>
      </c>
      <c r="N1" s="150" t="s">
        <v>6</v>
      </c>
      <c r="O1" s="150" t="s">
        <v>7</v>
      </c>
      <c r="P1" s="160" t="s">
        <v>8</v>
      </c>
      <c r="Q1" s="134" t="s">
        <v>37</v>
      </c>
      <c r="R1" s="169" t="s">
        <v>43</v>
      </c>
      <c r="S1" s="170" t="s">
        <v>9</v>
      </c>
      <c r="T1" s="157" t="s">
        <v>41</v>
      </c>
      <c r="U1" s="171" t="s">
        <v>42</v>
      </c>
      <c r="V1" s="156" t="s">
        <v>38</v>
      </c>
      <c r="W1" s="171" t="s">
        <v>40</v>
      </c>
      <c r="X1" s="157" t="s">
        <v>39</v>
      </c>
      <c r="Y1" s="171" t="s">
        <v>39</v>
      </c>
      <c r="Z1" s="170" t="s">
        <v>44</v>
      </c>
      <c r="AA1" s="134"/>
      <c r="AB1" s="393" t="s">
        <v>200</v>
      </c>
      <c r="AC1" s="392" t="s">
        <v>201</v>
      </c>
    </row>
    <row r="2" spans="1:29">
      <c r="A2" s="197">
        <f>K2</f>
        <v>46500</v>
      </c>
      <c r="B2" s="202" t="s">
        <v>374</v>
      </c>
      <c r="C2" s="200">
        <v>56871</v>
      </c>
      <c r="D2" s="278">
        <v>50.847999999999999</v>
      </c>
      <c r="E2" s="149" t="s">
        <v>540</v>
      </c>
      <c r="F2" s="113">
        <v>0</v>
      </c>
      <c r="G2" s="95">
        <v>0</v>
      </c>
      <c r="H2" s="149">
        <v>11243</v>
      </c>
      <c r="I2" s="113">
        <v>0</v>
      </c>
      <c r="J2" s="172">
        <v>0</v>
      </c>
      <c r="K2" s="128">
        <v>46500</v>
      </c>
      <c r="L2" s="173">
        <v>0</v>
      </c>
      <c r="M2" s="102">
        <v>124</v>
      </c>
      <c r="N2" s="154">
        <v>872</v>
      </c>
      <c r="O2" s="173">
        <v>153</v>
      </c>
      <c r="P2" s="102">
        <v>0</v>
      </c>
      <c r="Q2" s="154" t="s">
        <v>541</v>
      </c>
      <c r="R2" s="212">
        <f ca="1">TODAY()</f>
        <v>45168</v>
      </c>
      <c r="S2" s="220">
        <f t="shared" ref="S2:S42" ca="1" si="0">B2-R2+1</f>
        <v>-348</v>
      </c>
      <c r="T2" s="200">
        <f>C2-K2</f>
        <v>10371</v>
      </c>
      <c r="U2" s="88">
        <f>T2/2</f>
        <v>5185.5</v>
      </c>
      <c r="V2" s="174">
        <f t="shared" ref="V2:V42" si="1">H2-U2</f>
        <v>6057.5</v>
      </c>
      <c r="W2" s="88">
        <f t="shared" ref="W2:W42" si="2">N2+U2</f>
        <v>6057.5</v>
      </c>
      <c r="X2" s="175">
        <f ca="1">V2/S2</f>
        <v>-17.4066091954023</v>
      </c>
      <c r="Y2" s="176">
        <f ca="1">W2/S2</f>
        <v>-17.4066091954023</v>
      </c>
      <c r="Z2" s="177">
        <f ca="1">X2-Y2</f>
        <v>0</v>
      </c>
      <c r="AA2" s="96">
        <f>K2</f>
        <v>46500</v>
      </c>
      <c r="AB2" s="394">
        <f>D2</f>
        <v>50.847999999999999</v>
      </c>
      <c r="AC2" s="246">
        <f>H2</f>
        <v>11243</v>
      </c>
    </row>
    <row r="3" spans="1:29">
      <c r="A3" s="198">
        <f t="shared" ref="A3:A62" si="3">K3</f>
        <v>47000</v>
      </c>
      <c r="B3" s="25" t="s">
        <v>374</v>
      </c>
      <c r="C3" s="23">
        <v>56871</v>
      </c>
      <c r="D3" s="279">
        <v>50.758000000000003</v>
      </c>
      <c r="E3" s="145" t="s">
        <v>542</v>
      </c>
      <c r="F3" s="8">
        <v>0</v>
      </c>
      <c r="G3" s="34">
        <v>0</v>
      </c>
      <c r="H3" s="145">
        <v>10835</v>
      </c>
      <c r="I3" s="8">
        <v>0</v>
      </c>
      <c r="J3" s="115">
        <v>0</v>
      </c>
      <c r="K3" s="97">
        <v>47000</v>
      </c>
      <c r="L3" s="58">
        <v>0</v>
      </c>
      <c r="M3" s="103">
        <v>148</v>
      </c>
      <c r="N3" s="151">
        <v>964</v>
      </c>
      <c r="O3" s="58">
        <v>169</v>
      </c>
      <c r="P3" s="103">
        <v>3950</v>
      </c>
      <c r="Q3" s="151" t="s">
        <v>543</v>
      </c>
      <c r="R3" s="213">
        <f t="shared" ref="R3:R42" ca="1" si="4">TODAY()</f>
        <v>45168</v>
      </c>
      <c r="S3" s="65">
        <f t="shared" ca="1" si="0"/>
        <v>-348</v>
      </c>
      <c r="T3" s="23">
        <f t="shared" ref="T3:T11" si="5">C3-K3</f>
        <v>9871</v>
      </c>
      <c r="U3" s="61">
        <f t="shared" ref="U3:U42" si="6">T3/2</f>
        <v>4935.5</v>
      </c>
      <c r="V3" s="68">
        <f t="shared" si="1"/>
        <v>5899.5</v>
      </c>
      <c r="W3" s="61">
        <f t="shared" si="2"/>
        <v>5899.5</v>
      </c>
      <c r="X3" s="76">
        <f t="shared" ref="X3:X11" ca="1" si="7">V3/S3</f>
        <v>-16.952586206896552</v>
      </c>
      <c r="Y3" s="80">
        <f t="shared" ref="Y3:Y11" ca="1" si="8">W3/S3</f>
        <v>-16.952586206896552</v>
      </c>
      <c r="Z3" s="130">
        <f t="shared" ref="Z3:Z11" ca="1" si="9">X3-Y3</f>
        <v>0</v>
      </c>
      <c r="AA3" s="91">
        <f t="shared" ref="AA3:AA42" si="10">K3</f>
        <v>47000</v>
      </c>
      <c r="AB3" s="394">
        <f t="shared" ref="AB3:AB62" si="11">D3</f>
        <v>50.758000000000003</v>
      </c>
      <c r="AC3" s="246">
        <f t="shared" ref="AC3:AC62" si="12">H3</f>
        <v>10835</v>
      </c>
    </row>
    <row r="4" spans="1:29">
      <c r="A4" s="198">
        <f t="shared" si="3"/>
        <v>47500</v>
      </c>
      <c r="B4" s="25" t="s">
        <v>374</v>
      </c>
      <c r="C4" s="23">
        <v>56871</v>
      </c>
      <c r="D4" s="279">
        <v>50.689</v>
      </c>
      <c r="E4" s="145" t="s">
        <v>544</v>
      </c>
      <c r="F4" s="8">
        <v>0</v>
      </c>
      <c r="G4" s="34">
        <v>0</v>
      </c>
      <c r="H4" s="145">
        <v>10435</v>
      </c>
      <c r="I4" s="8">
        <v>0</v>
      </c>
      <c r="J4" s="115">
        <v>0</v>
      </c>
      <c r="K4" s="97">
        <v>47500</v>
      </c>
      <c r="L4" s="58">
        <v>0</v>
      </c>
      <c r="M4" s="103">
        <v>4</v>
      </c>
      <c r="N4" s="151">
        <v>1064</v>
      </c>
      <c r="O4" s="58">
        <v>0</v>
      </c>
      <c r="P4" s="103">
        <v>0</v>
      </c>
      <c r="Q4" s="151" t="s">
        <v>545</v>
      </c>
      <c r="R4" s="213">
        <f t="shared" ca="1" si="4"/>
        <v>45168</v>
      </c>
      <c r="S4" s="65">
        <f t="shared" ca="1" si="0"/>
        <v>-348</v>
      </c>
      <c r="T4" s="23">
        <f t="shared" si="5"/>
        <v>9371</v>
      </c>
      <c r="U4" s="61">
        <f t="shared" si="6"/>
        <v>4685.5</v>
      </c>
      <c r="V4" s="68">
        <f t="shared" si="1"/>
        <v>5749.5</v>
      </c>
      <c r="W4" s="61">
        <f t="shared" si="2"/>
        <v>5749.5</v>
      </c>
      <c r="X4" s="76">
        <f t="shared" ca="1" si="7"/>
        <v>-16.521551724137932</v>
      </c>
      <c r="Y4" s="80">
        <f t="shared" ca="1" si="8"/>
        <v>-16.521551724137932</v>
      </c>
      <c r="Z4" s="130">
        <f t="shared" ca="1" si="9"/>
        <v>0</v>
      </c>
      <c r="AA4" s="91">
        <f t="shared" si="10"/>
        <v>47500</v>
      </c>
      <c r="AB4" s="394">
        <f t="shared" si="11"/>
        <v>50.689</v>
      </c>
      <c r="AC4" s="246">
        <f t="shared" si="12"/>
        <v>10435</v>
      </c>
    </row>
    <row r="5" spans="1:29">
      <c r="A5" s="198">
        <f t="shared" si="3"/>
        <v>48000</v>
      </c>
      <c r="B5" s="25" t="s">
        <v>374</v>
      </c>
      <c r="C5" s="23">
        <v>56871</v>
      </c>
      <c r="D5" s="279">
        <v>50.637999999999998</v>
      </c>
      <c r="E5" s="145" t="s">
        <v>546</v>
      </c>
      <c r="F5" s="8">
        <v>0</v>
      </c>
      <c r="G5" s="34">
        <v>0</v>
      </c>
      <c r="H5" s="145">
        <v>10043</v>
      </c>
      <c r="I5" s="8">
        <v>0</v>
      </c>
      <c r="J5" s="115">
        <v>0</v>
      </c>
      <c r="K5" s="97">
        <v>48000</v>
      </c>
      <c r="L5" s="58">
        <v>0</v>
      </c>
      <c r="M5" s="103">
        <v>518</v>
      </c>
      <c r="N5" s="151">
        <v>1172</v>
      </c>
      <c r="O5" s="58">
        <v>207</v>
      </c>
      <c r="P5" s="103">
        <v>0</v>
      </c>
      <c r="Q5" s="151" t="s">
        <v>547</v>
      </c>
      <c r="R5" s="213">
        <f t="shared" ca="1" si="4"/>
        <v>45168</v>
      </c>
      <c r="S5" s="65">
        <f t="shared" ca="1" si="0"/>
        <v>-348</v>
      </c>
      <c r="T5" s="23">
        <f t="shared" si="5"/>
        <v>8871</v>
      </c>
      <c r="U5" s="61">
        <f t="shared" si="6"/>
        <v>4435.5</v>
      </c>
      <c r="V5" s="68">
        <f t="shared" si="1"/>
        <v>5607.5</v>
      </c>
      <c r="W5" s="61">
        <f t="shared" si="2"/>
        <v>5607.5</v>
      </c>
      <c r="X5" s="76">
        <f t="shared" ca="1" si="7"/>
        <v>-16.113505747126435</v>
      </c>
      <c r="Y5" s="80">
        <f t="shared" ca="1" si="8"/>
        <v>-16.113505747126435</v>
      </c>
      <c r="Z5" s="130">
        <f t="shared" ca="1" si="9"/>
        <v>0</v>
      </c>
      <c r="AA5" s="91">
        <f t="shared" si="10"/>
        <v>48000</v>
      </c>
      <c r="AB5" s="394">
        <f t="shared" si="11"/>
        <v>50.637999999999998</v>
      </c>
      <c r="AC5" s="246">
        <f t="shared" si="12"/>
        <v>10043</v>
      </c>
    </row>
    <row r="6" spans="1:29">
      <c r="A6" s="198">
        <f t="shared" si="3"/>
        <v>48500</v>
      </c>
      <c r="B6" s="26" t="s">
        <v>374</v>
      </c>
      <c r="C6" s="9">
        <v>56871</v>
      </c>
      <c r="D6" s="280">
        <v>50.607999999999997</v>
      </c>
      <c r="E6" s="145" t="s">
        <v>548</v>
      </c>
      <c r="F6" s="9">
        <v>0</v>
      </c>
      <c r="G6" s="11">
        <v>0</v>
      </c>
      <c r="H6" s="145">
        <v>9660</v>
      </c>
      <c r="I6" s="9">
        <v>0</v>
      </c>
      <c r="J6" s="104">
        <v>0</v>
      </c>
      <c r="K6" s="97">
        <v>48500</v>
      </c>
      <c r="L6" s="9">
        <v>0</v>
      </c>
      <c r="M6" s="104">
        <v>0</v>
      </c>
      <c r="N6" s="151">
        <v>1289</v>
      </c>
      <c r="O6" s="9">
        <v>0</v>
      </c>
      <c r="P6" s="104">
        <v>0</v>
      </c>
      <c r="Q6" s="151" t="s">
        <v>549</v>
      </c>
      <c r="R6" s="214">
        <f t="shared" ca="1" si="4"/>
        <v>45168</v>
      </c>
      <c r="S6" s="66">
        <f t="shared" ca="1" si="0"/>
        <v>-348</v>
      </c>
      <c r="T6" s="9">
        <f t="shared" si="5"/>
        <v>8371</v>
      </c>
      <c r="U6" s="62">
        <f t="shared" si="6"/>
        <v>4185.5</v>
      </c>
      <c r="V6" s="69">
        <f t="shared" si="1"/>
        <v>5474.5</v>
      </c>
      <c r="W6" s="62">
        <f t="shared" si="2"/>
        <v>5474.5</v>
      </c>
      <c r="X6" s="77">
        <f t="shared" ca="1" si="7"/>
        <v>-15.73132183908046</v>
      </c>
      <c r="Y6" s="62">
        <f t="shared" ca="1" si="8"/>
        <v>-15.73132183908046</v>
      </c>
      <c r="Z6" s="131">
        <f t="shared" ca="1" si="9"/>
        <v>0</v>
      </c>
      <c r="AA6" s="91">
        <f t="shared" si="10"/>
        <v>48500</v>
      </c>
      <c r="AB6" s="394">
        <f t="shared" si="11"/>
        <v>50.607999999999997</v>
      </c>
      <c r="AC6" s="246">
        <f t="shared" si="12"/>
        <v>9660</v>
      </c>
    </row>
    <row r="7" spans="1:29">
      <c r="A7" s="198">
        <f t="shared" si="3"/>
        <v>49000</v>
      </c>
      <c r="B7" s="26" t="s">
        <v>374</v>
      </c>
      <c r="C7" s="9">
        <v>56871</v>
      </c>
      <c r="D7" s="280">
        <v>50.594999999999999</v>
      </c>
      <c r="E7" s="145" t="s">
        <v>550</v>
      </c>
      <c r="F7" s="9">
        <v>0</v>
      </c>
      <c r="G7" s="11">
        <v>0</v>
      </c>
      <c r="H7" s="145">
        <v>9285</v>
      </c>
      <c r="I7" s="9">
        <v>0</v>
      </c>
      <c r="J7" s="104">
        <v>0</v>
      </c>
      <c r="K7" s="97">
        <v>49000</v>
      </c>
      <c r="L7" s="9">
        <v>0</v>
      </c>
      <c r="M7" s="104">
        <v>258</v>
      </c>
      <c r="N7" s="151">
        <v>1414</v>
      </c>
      <c r="O7" s="9">
        <v>290</v>
      </c>
      <c r="P7" s="104">
        <v>0</v>
      </c>
      <c r="Q7" s="151" t="s">
        <v>551</v>
      </c>
      <c r="R7" s="214">
        <f t="shared" ca="1" si="4"/>
        <v>45168</v>
      </c>
      <c r="S7" s="66">
        <f t="shared" ca="1" si="0"/>
        <v>-348</v>
      </c>
      <c r="T7" s="9">
        <f t="shared" si="5"/>
        <v>7871</v>
      </c>
      <c r="U7" s="62">
        <f t="shared" si="6"/>
        <v>3935.5</v>
      </c>
      <c r="V7" s="69">
        <f t="shared" si="1"/>
        <v>5349.5</v>
      </c>
      <c r="W7" s="62">
        <f t="shared" si="2"/>
        <v>5349.5</v>
      </c>
      <c r="X7" s="77">
        <f t="shared" ca="1" si="7"/>
        <v>-15.37212643678161</v>
      </c>
      <c r="Y7" s="62">
        <f t="shared" ca="1" si="8"/>
        <v>-15.37212643678161</v>
      </c>
      <c r="Z7" s="131">
        <f t="shared" ca="1" si="9"/>
        <v>0</v>
      </c>
      <c r="AA7" s="91">
        <f t="shared" si="10"/>
        <v>49000</v>
      </c>
      <c r="AB7" s="394">
        <f t="shared" si="11"/>
        <v>50.594999999999999</v>
      </c>
      <c r="AC7" s="246">
        <f t="shared" si="12"/>
        <v>9285</v>
      </c>
    </row>
    <row r="8" spans="1:29">
      <c r="A8" s="198">
        <f t="shared" si="3"/>
        <v>49500</v>
      </c>
      <c r="B8" s="25" t="s">
        <v>374</v>
      </c>
      <c r="C8" s="23">
        <v>56871</v>
      </c>
      <c r="D8" s="279">
        <v>50.600999999999999</v>
      </c>
      <c r="E8" s="145" t="s">
        <v>552</v>
      </c>
      <c r="F8" s="8">
        <v>0</v>
      </c>
      <c r="G8" s="34">
        <v>0</v>
      </c>
      <c r="H8" s="145">
        <v>8921</v>
      </c>
      <c r="I8" s="8">
        <v>0</v>
      </c>
      <c r="J8" s="115">
        <v>0</v>
      </c>
      <c r="K8" s="97">
        <v>49500</v>
      </c>
      <c r="L8" s="58">
        <v>0</v>
      </c>
      <c r="M8" s="103">
        <v>38</v>
      </c>
      <c r="N8" s="151">
        <v>1550</v>
      </c>
      <c r="O8" s="58">
        <v>275</v>
      </c>
      <c r="P8" s="103">
        <v>0</v>
      </c>
      <c r="Q8" s="151" t="s">
        <v>553</v>
      </c>
      <c r="R8" s="213">
        <f t="shared" ca="1" si="4"/>
        <v>45168</v>
      </c>
      <c r="S8" s="65">
        <f t="shared" ca="1" si="0"/>
        <v>-348</v>
      </c>
      <c r="T8" s="23">
        <f t="shared" si="5"/>
        <v>7371</v>
      </c>
      <c r="U8" s="61">
        <f t="shared" si="6"/>
        <v>3685.5</v>
      </c>
      <c r="V8" s="68">
        <f t="shared" si="1"/>
        <v>5235.5</v>
      </c>
      <c r="W8" s="61">
        <f t="shared" si="2"/>
        <v>5235.5</v>
      </c>
      <c r="X8" s="76">
        <f t="shared" ca="1" si="7"/>
        <v>-15.044540229885058</v>
      </c>
      <c r="Y8" s="80">
        <f t="shared" ca="1" si="8"/>
        <v>-15.044540229885058</v>
      </c>
      <c r="Z8" s="130">
        <f t="shared" ca="1" si="9"/>
        <v>0</v>
      </c>
      <c r="AA8" s="91">
        <f t="shared" si="10"/>
        <v>49500</v>
      </c>
      <c r="AB8" s="394">
        <f t="shared" si="11"/>
        <v>50.600999999999999</v>
      </c>
      <c r="AC8" s="246">
        <f t="shared" si="12"/>
        <v>8921</v>
      </c>
    </row>
    <row r="9" spans="1:29">
      <c r="A9" s="198">
        <f t="shared" si="3"/>
        <v>50000</v>
      </c>
      <c r="B9" s="25" t="s">
        <v>374</v>
      </c>
      <c r="C9" s="23">
        <v>56871</v>
      </c>
      <c r="D9" s="279">
        <v>50.624000000000002</v>
      </c>
      <c r="E9" s="145" t="s">
        <v>554</v>
      </c>
      <c r="F9" s="8">
        <v>1747</v>
      </c>
      <c r="G9" s="34">
        <v>0</v>
      </c>
      <c r="H9" s="145">
        <v>8565</v>
      </c>
      <c r="I9" s="8">
        <v>44</v>
      </c>
      <c r="J9" s="115">
        <v>0</v>
      </c>
      <c r="K9" s="97">
        <v>50000</v>
      </c>
      <c r="L9" s="58">
        <v>1</v>
      </c>
      <c r="M9" s="103">
        <v>12474</v>
      </c>
      <c r="N9" s="151">
        <v>1694</v>
      </c>
      <c r="O9" s="58">
        <v>1401</v>
      </c>
      <c r="P9" s="103">
        <v>1700</v>
      </c>
      <c r="Q9" s="151" t="s">
        <v>555</v>
      </c>
      <c r="R9" s="213">
        <f t="shared" ca="1" si="4"/>
        <v>45168</v>
      </c>
      <c r="S9" s="65">
        <f t="shared" ca="1" si="0"/>
        <v>-348</v>
      </c>
      <c r="T9" s="23">
        <f t="shared" si="5"/>
        <v>6871</v>
      </c>
      <c r="U9" s="61">
        <f t="shared" si="6"/>
        <v>3435.5</v>
      </c>
      <c r="V9" s="68">
        <f t="shared" si="1"/>
        <v>5129.5</v>
      </c>
      <c r="W9" s="61">
        <f t="shared" si="2"/>
        <v>5129.5</v>
      </c>
      <c r="X9" s="76">
        <f t="shared" ca="1" si="7"/>
        <v>-14.739942528735632</v>
      </c>
      <c r="Y9" s="80">
        <f t="shared" ca="1" si="8"/>
        <v>-14.739942528735632</v>
      </c>
      <c r="Z9" s="130">
        <f t="shared" ca="1" si="9"/>
        <v>0</v>
      </c>
      <c r="AA9" s="91">
        <f t="shared" si="10"/>
        <v>50000</v>
      </c>
      <c r="AB9" s="394">
        <f t="shared" si="11"/>
        <v>50.624000000000002</v>
      </c>
      <c r="AC9" s="246">
        <f t="shared" si="12"/>
        <v>8565</v>
      </c>
    </row>
    <row r="10" spans="1:29">
      <c r="A10" s="198">
        <f t="shared" si="3"/>
        <v>50500</v>
      </c>
      <c r="B10" s="25" t="s">
        <v>374</v>
      </c>
      <c r="C10" s="23">
        <v>56871</v>
      </c>
      <c r="D10" s="279">
        <v>50.664000000000001</v>
      </c>
      <c r="E10" s="145" t="s">
        <v>556</v>
      </c>
      <c r="F10" s="8">
        <v>0</v>
      </c>
      <c r="G10" s="34">
        <v>0</v>
      </c>
      <c r="H10" s="145">
        <v>8220</v>
      </c>
      <c r="I10" s="8">
        <v>0</v>
      </c>
      <c r="J10" s="115">
        <v>0</v>
      </c>
      <c r="K10" s="97">
        <v>50500</v>
      </c>
      <c r="L10" s="58">
        <v>0</v>
      </c>
      <c r="M10" s="103">
        <v>158</v>
      </c>
      <c r="N10" s="151">
        <v>1849</v>
      </c>
      <c r="O10" s="58">
        <v>330</v>
      </c>
      <c r="P10" s="103">
        <v>2100</v>
      </c>
      <c r="Q10" s="151" t="s">
        <v>557</v>
      </c>
      <c r="R10" s="213">
        <f t="shared" ca="1" si="4"/>
        <v>45168</v>
      </c>
      <c r="S10" s="65">
        <f t="shared" ca="1" si="0"/>
        <v>-348</v>
      </c>
      <c r="T10" s="219">
        <f t="shared" si="5"/>
        <v>6371</v>
      </c>
      <c r="U10" s="109">
        <f t="shared" si="6"/>
        <v>3185.5</v>
      </c>
      <c r="V10" s="68">
        <f t="shared" si="1"/>
        <v>5034.5</v>
      </c>
      <c r="W10" s="61">
        <f t="shared" si="2"/>
        <v>5034.5</v>
      </c>
      <c r="X10" s="76">
        <f t="shared" ca="1" si="7"/>
        <v>-14.466954022988507</v>
      </c>
      <c r="Y10" s="80">
        <f t="shared" ca="1" si="8"/>
        <v>-14.466954022988507</v>
      </c>
      <c r="Z10" s="130">
        <f t="shared" ca="1" si="9"/>
        <v>0</v>
      </c>
      <c r="AA10" s="91">
        <f t="shared" si="10"/>
        <v>50500</v>
      </c>
      <c r="AB10" s="394">
        <f t="shared" si="11"/>
        <v>50.664000000000001</v>
      </c>
      <c r="AC10" s="246">
        <f t="shared" si="12"/>
        <v>8220</v>
      </c>
    </row>
    <row r="11" spans="1:29" ht="15.75" thickBot="1">
      <c r="A11" s="198">
        <f t="shared" si="3"/>
        <v>51000</v>
      </c>
      <c r="B11" s="203" t="s">
        <v>374</v>
      </c>
      <c r="C11" s="119">
        <v>56871</v>
      </c>
      <c r="D11" s="281">
        <v>50.720999999999997</v>
      </c>
      <c r="E11" s="146" t="s">
        <v>558</v>
      </c>
      <c r="F11" s="119">
        <v>0</v>
      </c>
      <c r="G11" s="159">
        <v>0</v>
      </c>
      <c r="H11" s="148">
        <v>7885</v>
      </c>
      <c r="I11" s="129">
        <v>4</v>
      </c>
      <c r="J11" s="126">
        <v>0</v>
      </c>
      <c r="K11" s="117">
        <v>51000</v>
      </c>
      <c r="L11" s="129">
        <v>0</v>
      </c>
      <c r="M11" s="126">
        <v>86</v>
      </c>
      <c r="N11" s="155">
        <v>2014</v>
      </c>
      <c r="O11" s="129">
        <v>361</v>
      </c>
      <c r="P11" s="126">
        <v>0</v>
      </c>
      <c r="Q11" s="152" t="s">
        <v>559</v>
      </c>
      <c r="R11" s="215">
        <f t="shared" ca="1" si="4"/>
        <v>45168</v>
      </c>
      <c r="S11" s="221">
        <f t="shared" ca="1" si="0"/>
        <v>-348</v>
      </c>
      <c r="T11" s="119">
        <f t="shared" si="5"/>
        <v>5871</v>
      </c>
      <c r="U11" s="121">
        <f t="shared" si="6"/>
        <v>2935.5</v>
      </c>
      <c r="V11" s="122">
        <f t="shared" si="1"/>
        <v>4949.5</v>
      </c>
      <c r="W11" s="121">
        <f t="shared" si="2"/>
        <v>4949.5</v>
      </c>
      <c r="X11" s="123">
        <f t="shared" ca="1" si="7"/>
        <v>-14.222701149425287</v>
      </c>
      <c r="Y11" s="121">
        <f t="shared" ca="1" si="8"/>
        <v>-14.222701149425287</v>
      </c>
      <c r="Z11" s="132">
        <f t="shared" ca="1" si="9"/>
        <v>0</v>
      </c>
      <c r="AA11" s="91">
        <f t="shared" si="10"/>
        <v>51000</v>
      </c>
      <c r="AB11" s="394">
        <f t="shared" si="11"/>
        <v>50.720999999999997</v>
      </c>
      <c r="AC11" s="246">
        <f t="shared" si="12"/>
        <v>7885</v>
      </c>
    </row>
    <row r="12" spans="1:29">
      <c r="A12" s="198">
        <f t="shared" si="3"/>
        <v>51500</v>
      </c>
      <c r="B12" s="204" t="s">
        <v>374</v>
      </c>
      <c r="C12" s="201">
        <v>56871</v>
      </c>
      <c r="D12" s="282">
        <v>50.792999999999999</v>
      </c>
      <c r="E12" s="149" t="s">
        <v>560</v>
      </c>
      <c r="F12" s="124">
        <v>0</v>
      </c>
      <c r="G12" s="125">
        <v>0</v>
      </c>
      <c r="H12" s="149">
        <v>7560</v>
      </c>
      <c r="I12" s="124">
        <v>0</v>
      </c>
      <c r="J12" s="125">
        <v>0</v>
      </c>
      <c r="K12" s="128">
        <v>51500</v>
      </c>
      <c r="L12" s="124">
        <v>0</v>
      </c>
      <c r="M12" s="125">
        <v>40</v>
      </c>
      <c r="N12" s="154">
        <v>2189</v>
      </c>
      <c r="O12" s="124">
        <v>393</v>
      </c>
      <c r="P12" s="125">
        <v>0</v>
      </c>
      <c r="Q12" s="153" t="s">
        <v>561</v>
      </c>
      <c r="R12" s="214">
        <f ca="1">TODAY()</f>
        <v>45168</v>
      </c>
      <c r="S12" s="66">
        <f t="shared" ca="1" si="0"/>
        <v>-348</v>
      </c>
      <c r="T12" s="9">
        <f>C12-K12</f>
        <v>5371</v>
      </c>
      <c r="U12" s="62">
        <f>T12/2</f>
        <v>2685.5</v>
      </c>
      <c r="V12" s="69">
        <f t="shared" si="1"/>
        <v>4874.5</v>
      </c>
      <c r="W12" s="62">
        <f t="shared" si="2"/>
        <v>4874.5</v>
      </c>
      <c r="X12" s="77">
        <f ca="1">V12/S12</f>
        <v>-14.007183908045977</v>
      </c>
      <c r="Y12" s="62">
        <f ca="1">W12/S12</f>
        <v>-14.007183908045977</v>
      </c>
      <c r="Z12" s="131">
        <f ca="1">X12-Y12</f>
        <v>0</v>
      </c>
      <c r="AA12" s="91">
        <f t="shared" si="10"/>
        <v>51500</v>
      </c>
      <c r="AB12" s="394">
        <f t="shared" si="11"/>
        <v>50.792999999999999</v>
      </c>
      <c r="AC12" s="246">
        <f t="shared" si="12"/>
        <v>7560</v>
      </c>
    </row>
    <row r="13" spans="1:29">
      <c r="A13" s="198">
        <f t="shared" si="3"/>
        <v>52000</v>
      </c>
      <c r="B13" s="205" t="s">
        <v>374</v>
      </c>
      <c r="C13" s="23">
        <v>56871</v>
      </c>
      <c r="D13" s="279">
        <v>50.878999999999998</v>
      </c>
      <c r="E13" s="145" t="s">
        <v>562</v>
      </c>
      <c r="F13" s="8">
        <v>1473</v>
      </c>
      <c r="G13" s="115">
        <v>15715</v>
      </c>
      <c r="H13" s="145">
        <v>7245</v>
      </c>
      <c r="I13" s="8">
        <v>62</v>
      </c>
      <c r="J13" s="115">
        <v>0</v>
      </c>
      <c r="K13" s="97">
        <v>52000</v>
      </c>
      <c r="L13" s="58">
        <v>0</v>
      </c>
      <c r="M13" s="103">
        <v>780</v>
      </c>
      <c r="N13" s="151">
        <v>2374</v>
      </c>
      <c r="O13" s="58">
        <v>428</v>
      </c>
      <c r="P13" s="103">
        <v>0</v>
      </c>
      <c r="Q13" s="151" t="s">
        <v>563</v>
      </c>
      <c r="R13" s="213">
        <f t="shared" ca="1" si="4"/>
        <v>45168</v>
      </c>
      <c r="S13" s="65">
        <f t="shared" ca="1" si="0"/>
        <v>-348</v>
      </c>
      <c r="T13" s="23">
        <f t="shared" ref="T13:T42" si="13">C13-K13</f>
        <v>4871</v>
      </c>
      <c r="U13" s="61">
        <f t="shared" si="6"/>
        <v>2435.5</v>
      </c>
      <c r="V13" s="68">
        <f t="shared" si="1"/>
        <v>4809.5</v>
      </c>
      <c r="W13" s="61">
        <f t="shared" si="2"/>
        <v>4809.5</v>
      </c>
      <c r="X13" s="76">
        <f t="shared" ref="X13:X42" ca="1" si="14">V13/S13</f>
        <v>-13.820402298850574</v>
      </c>
      <c r="Y13" s="80">
        <f t="shared" ref="Y13:Y42" ca="1" si="15">W13/S13</f>
        <v>-13.820402298850574</v>
      </c>
      <c r="Z13" s="130">
        <f t="shared" ref="Z13:Z42" ca="1" si="16">X13-Y13</f>
        <v>0</v>
      </c>
      <c r="AA13" s="91">
        <f t="shared" si="10"/>
        <v>52000</v>
      </c>
      <c r="AB13" s="394">
        <f t="shared" si="11"/>
        <v>50.878999999999998</v>
      </c>
      <c r="AC13" s="246">
        <f t="shared" si="12"/>
        <v>7245</v>
      </c>
    </row>
    <row r="14" spans="1:29">
      <c r="A14" s="198">
        <f t="shared" si="3"/>
        <v>52500</v>
      </c>
      <c r="B14" s="205" t="s">
        <v>374</v>
      </c>
      <c r="C14" s="23">
        <v>56871</v>
      </c>
      <c r="D14" s="279">
        <v>50.981000000000002</v>
      </c>
      <c r="E14" s="145" t="s">
        <v>564</v>
      </c>
      <c r="F14" s="8">
        <v>1410</v>
      </c>
      <c r="G14" s="115">
        <v>0</v>
      </c>
      <c r="H14" s="145">
        <v>6941</v>
      </c>
      <c r="I14" s="8">
        <v>36</v>
      </c>
      <c r="J14" s="115">
        <v>0</v>
      </c>
      <c r="K14" s="97">
        <v>52500</v>
      </c>
      <c r="L14" s="58">
        <v>0</v>
      </c>
      <c r="M14" s="103">
        <v>24</v>
      </c>
      <c r="N14" s="151">
        <v>2570</v>
      </c>
      <c r="O14" s="58">
        <v>465</v>
      </c>
      <c r="P14" s="103">
        <v>0</v>
      </c>
      <c r="Q14" s="151" t="s">
        <v>565</v>
      </c>
      <c r="R14" s="213">
        <f t="shared" ca="1" si="4"/>
        <v>45168</v>
      </c>
      <c r="S14" s="65">
        <f t="shared" ca="1" si="0"/>
        <v>-348</v>
      </c>
      <c r="T14" s="23">
        <f t="shared" si="13"/>
        <v>4371</v>
      </c>
      <c r="U14" s="61">
        <f t="shared" si="6"/>
        <v>2185.5</v>
      </c>
      <c r="V14" s="68">
        <f t="shared" si="1"/>
        <v>4755.5</v>
      </c>
      <c r="W14" s="61">
        <f t="shared" si="2"/>
        <v>4755.5</v>
      </c>
      <c r="X14" s="76">
        <f t="shared" ca="1" si="14"/>
        <v>-13.665229885057471</v>
      </c>
      <c r="Y14" s="80">
        <f t="shared" ca="1" si="15"/>
        <v>-13.665229885057471</v>
      </c>
      <c r="Z14" s="130">
        <f t="shared" ca="1" si="16"/>
        <v>0</v>
      </c>
      <c r="AA14" s="91">
        <f t="shared" si="10"/>
        <v>52500</v>
      </c>
      <c r="AB14" s="394">
        <f t="shared" si="11"/>
        <v>50.981000000000002</v>
      </c>
      <c r="AC14" s="246">
        <f t="shared" si="12"/>
        <v>6941</v>
      </c>
    </row>
    <row r="15" spans="1:29">
      <c r="A15" s="198">
        <f t="shared" si="3"/>
        <v>53000</v>
      </c>
      <c r="B15" s="205" t="s">
        <v>374</v>
      </c>
      <c r="C15" s="23">
        <v>56871</v>
      </c>
      <c r="D15" s="279">
        <v>51.095999999999997</v>
      </c>
      <c r="E15" s="145" t="s">
        <v>566</v>
      </c>
      <c r="F15" s="8">
        <v>3000</v>
      </c>
      <c r="G15" s="115">
        <v>0</v>
      </c>
      <c r="H15" s="145">
        <v>6647</v>
      </c>
      <c r="I15" s="8">
        <v>8030</v>
      </c>
      <c r="J15" s="115">
        <v>0</v>
      </c>
      <c r="K15" s="97">
        <v>53000</v>
      </c>
      <c r="L15" s="58">
        <v>0</v>
      </c>
      <c r="M15" s="103">
        <v>12112</v>
      </c>
      <c r="N15" s="151">
        <v>2776</v>
      </c>
      <c r="O15" s="58">
        <v>955</v>
      </c>
      <c r="P15" s="103">
        <v>2790</v>
      </c>
      <c r="Q15" s="151" t="s">
        <v>567</v>
      </c>
      <c r="R15" s="213">
        <f t="shared" ca="1" si="4"/>
        <v>45168</v>
      </c>
      <c r="S15" s="65">
        <f t="shared" ca="1" si="0"/>
        <v>-348</v>
      </c>
      <c r="T15" s="23">
        <f t="shared" si="13"/>
        <v>3871</v>
      </c>
      <c r="U15" s="61">
        <f t="shared" si="6"/>
        <v>1935.5</v>
      </c>
      <c r="V15" s="68">
        <f t="shared" si="1"/>
        <v>4711.5</v>
      </c>
      <c r="W15" s="61">
        <f t="shared" si="2"/>
        <v>4711.5</v>
      </c>
      <c r="X15" s="76">
        <f t="shared" ca="1" si="14"/>
        <v>-13.538793103448276</v>
      </c>
      <c r="Y15" s="80">
        <f t="shared" ca="1" si="15"/>
        <v>-13.538793103448276</v>
      </c>
      <c r="Z15" s="130">
        <f t="shared" ca="1" si="16"/>
        <v>0</v>
      </c>
      <c r="AA15" s="91">
        <f t="shared" si="10"/>
        <v>53000</v>
      </c>
      <c r="AB15" s="394">
        <f t="shared" si="11"/>
        <v>51.095999999999997</v>
      </c>
      <c r="AC15" s="246">
        <f t="shared" si="12"/>
        <v>6647</v>
      </c>
    </row>
    <row r="16" spans="1:29">
      <c r="A16" s="198">
        <f t="shared" si="3"/>
        <v>53500</v>
      </c>
      <c r="B16" s="206" t="s">
        <v>374</v>
      </c>
      <c r="C16" s="9">
        <v>56871</v>
      </c>
      <c r="D16" s="280">
        <v>51.222999999999999</v>
      </c>
      <c r="E16" s="145" t="s">
        <v>568</v>
      </c>
      <c r="F16" s="9">
        <v>0</v>
      </c>
      <c r="G16" s="104">
        <v>0</v>
      </c>
      <c r="H16" s="145">
        <v>6364</v>
      </c>
      <c r="I16" s="9">
        <v>6</v>
      </c>
      <c r="J16" s="104">
        <v>0</v>
      </c>
      <c r="K16" s="97">
        <v>53500</v>
      </c>
      <c r="L16" s="9">
        <v>0</v>
      </c>
      <c r="M16" s="104">
        <v>6</v>
      </c>
      <c r="N16" s="151">
        <v>2993</v>
      </c>
      <c r="O16" s="9">
        <v>0</v>
      </c>
      <c r="P16" s="104">
        <v>12350</v>
      </c>
      <c r="Q16" s="151" t="s">
        <v>569</v>
      </c>
      <c r="R16" s="214">
        <f t="shared" ca="1" si="4"/>
        <v>45168</v>
      </c>
      <c r="S16" s="66">
        <f t="shared" ca="1" si="0"/>
        <v>-348</v>
      </c>
      <c r="T16" s="9">
        <f t="shared" si="13"/>
        <v>3371</v>
      </c>
      <c r="U16" s="62">
        <f t="shared" si="6"/>
        <v>1685.5</v>
      </c>
      <c r="V16" s="69">
        <f t="shared" si="1"/>
        <v>4678.5</v>
      </c>
      <c r="W16" s="62">
        <f t="shared" si="2"/>
        <v>4678.5</v>
      </c>
      <c r="X16" s="77">
        <f t="shared" ca="1" si="14"/>
        <v>-13.443965517241379</v>
      </c>
      <c r="Y16" s="62">
        <f t="shared" ca="1" si="15"/>
        <v>-13.443965517241379</v>
      </c>
      <c r="Z16" s="131">
        <f t="shared" ca="1" si="16"/>
        <v>0</v>
      </c>
      <c r="AA16" s="91">
        <f t="shared" si="10"/>
        <v>53500</v>
      </c>
      <c r="AB16" s="394">
        <f t="shared" si="11"/>
        <v>51.222999999999999</v>
      </c>
      <c r="AC16" s="246">
        <f t="shared" si="12"/>
        <v>6364</v>
      </c>
    </row>
    <row r="17" spans="1:29">
      <c r="A17" s="198">
        <f t="shared" si="3"/>
        <v>54000</v>
      </c>
      <c r="B17" s="206" t="s">
        <v>374</v>
      </c>
      <c r="C17" s="9">
        <v>56871</v>
      </c>
      <c r="D17" s="280">
        <v>51.363999999999997</v>
      </c>
      <c r="E17" s="145" t="s">
        <v>570</v>
      </c>
      <c r="F17" s="9">
        <v>4500</v>
      </c>
      <c r="G17" s="104">
        <v>0</v>
      </c>
      <c r="H17" s="145">
        <v>6091</v>
      </c>
      <c r="I17" s="9">
        <v>118</v>
      </c>
      <c r="J17" s="104">
        <v>0</v>
      </c>
      <c r="K17" s="97">
        <v>54000</v>
      </c>
      <c r="L17" s="9">
        <v>1</v>
      </c>
      <c r="M17" s="104">
        <v>8538</v>
      </c>
      <c r="N17" s="151">
        <v>3220</v>
      </c>
      <c r="O17" s="9">
        <v>589</v>
      </c>
      <c r="P17" s="104">
        <v>3300</v>
      </c>
      <c r="Q17" s="151" t="s">
        <v>571</v>
      </c>
      <c r="R17" s="214">
        <f t="shared" ca="1" si="4"/>
        <v>45168</v>
      </c>
      <c r="S17" s="66">
        <f t="shared" ca="1" si="0"/>
        <v>-348</v>
      </c>
      <c r="T17" s="9">
        <f t="shared" si="13"/>
        <v>2871</v>
      </c>
      <c r="U17" s="62">
        <f t="shared" si="6"/>
        <v>1435.5</v>
      </c>
      <c r="V17" s="69">
        <f t="shared" si="1"/>
        <v>4655.5</v>
      </c>
      <c r="W17" s="62">
        <f t="shared" si="2"/>
        <v>4655.5</v>
      </c>
      <c r="X17" s="77">
        <f t="shared" ca="1" si="14"/>
        <v>-13.37787356321839</v>
      </c>
      <c r="Y17" s="62">
        <f t="shared" ca="1" si="15"/>
        <v>-13.37787356321839</v>
      </c>
      <c r="Z17" s="131">
        <f t="shared" ca="1" si="16"/>
        <v>0</v>
      </c>
      <c r="AA17" s="91">
        <f t="shared" si="10"/>
        <v>54000</v>
      </c>
      <c r="AB17" s="394">
        <f t="shared" si="11"/>
        <v>51.363999999999997</v>
      </c>
      <c r="AC17" s="246">
        <f t="shared" si="12"/>
        <v>6091</v>
      </c>
    </row>
    <row r="18" spans="1:29">
      <c r="A18" s="198">
        <f t="shared" si="3"/>
        <v>54500</v>
      </c>
      <c r="B18" s="205" t="s">
        <v>374</v>
      </c>
      <c r="C18" s="23">
        <v>56871</v>
      </c>
      <c r="D18" s="279">
        <v>51.515999999999998</v>
      </c>
      <c r="E18" s="145" t="s">
        <v>572</v>
      </c>
      <c r="F18" s="8">
        <v>1179</v>
      </c>
      <c r="G18" s="115">
        <v>0</v>
      </c>
      <c r="H18" s="145">
        <v>5829</v>
      </c>
      <c r="I18" s="8">
        <v>106</v>
      </c>
      <c r="J18" s="115">
        <v>0</v>
      </c>
      <c r="K18" s="97">
        <v>54500</v>
      </c>
      <c r="L18" s="58">
        <v>0</v>
      </c>
      <c r="M18" s="103">
        <v>116</v>
      </c>
      <c r="N18" s="151">
        <v>3458</v>
      </c>
      <c r="O18" s="58">
        <v>634</v>
      </c>
      <c r="P18" s="103">
        <v>11050</v>
      </c>
      <c r="Q18" s="151" t="s">
        <v>573</v>
      </c>
      <c r="R18" s="213">
        <f t="shared" ca="1" si="4"/>
        <v>45168</v>
      </c>
      <c r="S18" s="65">
        <f t="shared" ca="1" si="0"/>
        <v>-348</v>
      </c>
      <c r="T18" s="23">
        <f t="shared" si="13"/>
        <v>2371</v>
      </c>
      <c r="U18" s="61">
        <f t="shared" si="6"/>
        <v>1185.5</v>
      </c>
      <c r="V18" s="68">
        <f t="shared" si="1"/>
        <v>4643.5</v>
      </c>
      <c r="W18" s="61">
        <f t="shared" si="2"/>
        <v>4643.5</v>
      </c>
      <c r="X18" s="76">
        <f t="shared" ca="1" si="14"/>
        <v>-13.343390804597702</v>
      </c>
      <c r="Y18" s="80">
        <f t="shared" ca="1" si="15"/>
        <v>-13.343390804597702</v>
      </c>
      <c r="Z18" s="130">
        <f t="shared" ca="1" si="16"/>
        <v>0</v>
      </c>
      <c r="AA18" s="91">
        <f t="shared" si="10"/>
        <v>54500</v>
      </c>
      <c r="AB18" s="394">
        <f t="shared" si="11"/>
        <v>51.515999999999998</v>
      </c>
      <c r="AC18" s="246">
        <f t="shared" si="12"/>
        <v>5829</v>
      </c>
    </row>
    <row r="19" spans="1:29">
      <c r="A19" s="198">
        <f t="shared" si="3"/>
        <v>55000</v>
      </c>
      <c r="B19" s="205" t="s">
        <v>374</v>
      </c>
      <c r="C19" s="23">
        <v>56871</v>
      </c>
      <c r="D19" s="279">
        <v>51.679000000000002</v>
      </c>
      <c r="E19" s="145" t="s">
        <v>574</v>
      </c>
      <c r="F19" s="8">
        <v>5150</v>
      </c>
      <c r="G19" s="115">
        <v>0</v>
      </c>
      <c r="H19" s="145">
        <v>5577</v>
      </c>
      <c r="I19" s="8">
        <v>764</v>
      </c>
      <c r="J19" s="115">
        <v>0</v>
      </c>
      <c r="K19" s="97">
        <v>55000</v>
      </c>
      <c r="L19" s="58">
        <v>5</v>
      </c>
      <c r="M19" s="103">
        <v>16444</v>
      </c>
      <c r="N19" s="151">
        <v>3706</v>
      </c>
      <c r="O19" s="58">
        <v>1500</v>
      </c>
      <c r="P19" s="103">
        <v>3985</v>
      </c>
      <c r="Q19" s="151" t="s">
        <v>575</v>
      </c>
      <c r="R19" s="213">
        <f t="shared" ca="1" si="4"/>
        <v>45168</v>
      </c>
      <c r="S19" s="65">
        <f t="shared" ca="1" si="0"/>
        <v>-348</v>
      </c>
      <c r="T19" s="23">
        <f t="shared" si="13"/>
        <v>1871</v>
      </c>
      <c r="U19" s="61">
        <f t="shared" si="6"/>
        <v>935.5</v>
      </c>
      <c r="V19" s="68">
        <f t="shared" si="1"/>
        <v>4641.5</v>
      </c>
      <c r="W19" s="61">
        <f t="shared" si="2"/>
        <v>4641.5</v>
      </c>
      <c r="X19" s="76">
        <f t="shared" ca="1" si="14"/>
        <v>-13.337643678160919</v>
      </c>
      <c r="Y19" s="80">
        <f t="shared" ca="1" si="15"/>
        <v>-13.337643678160919</v>
      </c>
      <c r="Z19" s="130">
        <f t="shared" ca="1" si="16"/>
        <v>0</v>
      </c>
      <c r="AA19" s="91">
        <f t="shared" si="10"/>
        <v>55000</v>
      </c>
      <c r="AB19" s="394">
        <f t="shared" si="11"/>
        <v>51.679000000000002</v>
      </c>
      <c r="AC19" s="246">
        <f t="shared" si="12"/>
        <v>5577</v>
      </c>
    </row>
    <row r="20" spans="1:29" s="315" customFormat="1">
      <c r="A20" s="347">
        <f t="shared" si="3"/>
        <v>55500</v>
      </c>
      <c r="B20" s="348" t="s">
        <v>374</v>
      </c>
      <c r="C20" s="349">
        <v>56871</v>
      </c>
      <c r="D20" s="350">
        <v>51.853000000000002</v>
      </c>
      <c r="E20" s="351" t="s">
        <v>576</v>
      </c>
      <c r="F20" s="349">
        <v>1077</v>
      </c>
      <c r="G20" s="352">
        <v>0</v>
      </c>
      <c r="H20" s="351">
        <v>5334</v>
      </c>
      <c r="I20" s="349">
        <v>214</v>
      </c>
      <c r="J20" s="352">
        <v>0</v>
      </c>
      <c r="K20" s="353">
        <v>55500</v>
      </c>
      <c r="L20" s="349">
        <v>0</v>
      </c>
      <c r="M20" s="352">
        <v>250</v>
      </c>
      <c r="N20" s="351">
        <v>3963</v>
      </c>
      <c r="O20" s="349">
        <v>1111</v>
      </c>
      <c r="P20" s="352">
        <v>11310</v>
      </c>
      <c r="Q20" s="351" t="s">
        <v>577</v>
      </c>
      <c r="R20" s="354">
        <f t="shared" ca="1" si="4"/>
        <v>45168</v>
      </c>
      <c r="S20" s="355">
        <f t="shared" ca="1" si="0"/>
        <v>-348</v>
      </c>
      <c r="T20" s="356">
        <f t="shared" si="13"/>
        <v>1371</v>
      </c>
      <c r="U20" s="357">
        <f t="shared" si="6"/>
        <v>685.5</v>
      </c>
      <c r="V20" s="358">
        <f t="shared" si="1"/>
        <v>4648.5</v>
      </c>
      <c r="W20" s="359">
        <f t="shared" si="2"/>
        <v>4648.5</v>
      </c>
      <c r="X20" s="360">
        <f t="shared" ca="1" si="14"/>
        <v>-13.357758620689655</v>
      </c>
      <c r="Y20" s="359">
        <f t="shared" ca="1" si="15"/>
        <v>-13.357758620689655</v>
      </c>
      <c r="Z20" s="361">
        <f t="shared" ca="1" si="16"/>
        <v>0</v>
      </c>
      <c r="AA20" s="351">
        <f t="shared" si="10"/>
        <v>55500</v>
      </c>
      <c r="AB20" s="394">
        <f t="shared" si="11"/>
        <v>51.853000000000002</v>
      </c>
      <c r="AC20" s="246">
        <f t="shared" si="12"/>
        <v>5334</v>
      </c>
    </row>
    <row r="21" spans="1:29" ht="15.75" thickBot="1">
      <c r="A21" s="198">
        <f t="shared" si="3"/>
        <v>56000</v>
      </c>
      <c r="B21" s="207" t="s">
        <v>374</v>
      </c>
      <c r="C21" s="29">
        <v>56871</v>
      </c>
      <c r="D21" s="283">
        <v>52.036999999999999</v>
      </c>
      <c r="E21" s="146" t="s">
        <v>578</v>
      </c>
      <c r="F21" s="147">
        <v>5050</v>
      </c>
      <c r="G21" s="116">
        <v>0</v>
      </c>
      <c r="H21" s="146">
        <v>5102</v>
      </c>
      <c r="I21" s="147">
        <v>388</v>
      </c>
      <c r="J21" s="116">
        <v>4</v>
      </c>
      <c r="K21" s="98">
        <v>56000</v>
      </c>
      <c r="L21" s="59">
        <v>0</v>
      </c>
      <c r="M21" s="105">
        <v>29726</v>
      </c>
      <c r="N21" s="152">
        <v>4231</v>
      </c>
      <c r="O21" s="59">
        <v>1505</v>
      </c>
      <c r="P21" s="105">
        <v>5100</v>
      </c>
      <c r="Q21" s="152" t="s">
        <v>579</v>
      </c>
      <c r="R21" s="216">
        <f t="shared" ca="1" si="4"/>
        <v>45168</v>
      </c>
      <c r="S21" s="67">
        <f t="shared" ca="1" si="0"/>
        <v>-348</v>
      </c>
      <c r="T21" s="29">
        <f t="shared" si="13"/>
        <v>871</v>
      </c>
      <c r="U21" s="63">
        <f t="shared" si="6"/>
        <v>435.5</v>
      </c>
      <c r="V21" s="70">
        <f t="shared" si="1"/>
        <v>4666.5</v>
      </c>
      <c r="W21" s="63">
        <f t="shared" si="2"/>
        <v>4666.5</v>
      </c>
      <c r="X21" s="78">
        <f t="shared" ca="1" si="14"/>
        <v>-13.40948275862069</v>
      </c>
      <c r="Y21" s="81">
        <f t="shared" ca="1" si="15"/>
        <v>-13.40948275862069</v>
      </c>
      <c r="Z21" s="133">
        <f t="shared" ca="1" si="16"/>
        <v>0</v>
      </c>
      <c r="AA21" s="118">
        <f t="shared" si="10"/>
        <v>56000</v>
      </c>
      <c r="AB21" s="394">
        <f t="shared" si="11"/>
        <v>52.036999999999999</v>
      </c>
      <c r="AC21" s="246">
        <f t="shared" si="12"/>
        <v>5102</v>
      </c>
    </row>
    <row r="22" spans="1:29" ht="15.75" thickBot="1">
      <c r="A22" s="198">
        <f t="shared" si="3"/>
        <v>56500</v>
      </c>
      <c r="B22" s="205" t="s">
        <v>374</v>
      </c>
      <c r="C22" s="2">
        <v>56871</v>
      </c>
      <c r="D22" s="284">
        <v>52.23</v>
      </c>
      <c r="E22" s="205" t="s">
        <v>580</v>
      </c>
      <c r="F22" s="2">
        <v>4500</v>
      </c>
      <c r="G22" s="2">
        <v>11700</v>
      </c>
      <c r="H22" s="2">
        <v>4879</v>
      </c>
      <c r="I22" s="2">
        <v>10</v>
      </c>
      <c r="J22" s="2">
        <v>0</v>
      </c>
      <c r="K22" s="224">
        <v>56500</v>
      </c>
      <c r="L22" s="2">
        <v>0</v>
      </c>
      <c r="M22" s="2">
        <v>2388</v>
      </c>
      <c r="N22" s="209">
        <v>4508</v>
      </c>
      <c r="O22" s="2">
        <v>840</v>
      </c>
      <c r="P22" s="2">
        <v>11700</v>
      </c>
      <c r="Q22" s="209" t="s">
        <v>581</v>
      </c>
      <c r="R22" s="216">
        <f t="shared" ca="1" si="4"/>
        <v>45168</v>
      </c>
      <c r="S22" s="67">
        <f t="shared" ca="1" si="0"/>
        <v>-348</v>
      </c>
      <c r="T22" s="29">
        <f t="shared" si="13"/>
        <v>371</v>
      </c>
      <c r="U22" s="63">
        <f t="shared" si="6"/>
        <v>185.5</v>
      </c>
      <c r="V22" s="70">
        <f t="shared" si="1"/>
        <v>4693.5</v>
      </c>
      <c r="W22" s="63">
        <f t="shared" si="2"/>
        <v>4693.5</v>
      </c>
      <c r="X22" s="78">
        <f t="shared" ca="1" si="14"/>
        <v>-13.487068965517242</v>
      </c>
      <c r="Y22" s="81">
        <f t="shared" ca="1" si="15"/>
        <v>-13.487068965517242</v>
      </c>
      <c r="Z22" s="133">
        <f t="shared" ca="1" si="16"/>
        <v>0</v>
      </c>
      <c r="AA22" s="118">
        <f t="shared" si="10"/>
        <v>56500</v>
      </c>
      <c r="AB22" s="394">
        <f t="shared" si="11"/>
        <v>52.23</v>
      </c>
      <c r="AC22" s="246">
        <f t="shared" si="12"/>
        <v>4879</v>
      </c>
    </row>
    <row r="23" spans="1:29" s="315" customFormat="1" ht="15.75" thickBot="1">
      <c r="A23" s="347">
        <f t="shared" si="3"/>
        <v>57000</v>
      </c>
      <c r="B23" s="211" t="s">
        <v>374</v>
      </c>
      <c r="C23" s="338">
        <v>56871</v>
      </c>
      <c r="D23" s="365">
        <v>52.432000000000002</v>
      </c>
      <c r="E23" s="211" t="s">
        <v>582</v>
      </c>
      <c r="F23" s="366">
        <v>941</v>
      </c>
      <c r="G23" s="367">
        <v>11829</v>
      </c>
      <c r="H23" s="338">
        <v>4666</v>
      </c>
      <c r="I23" s="338">
        <v>674</v>
      </c>
      <c r="J23" s="338">
        <v>0</v>
      </c>
      <c r="K23" s="368">
        <v>57000</v>
      </c>
      <c r="L23" s="338">
        <v>1</v>
      </c>
      <c r="M23" s="338">
        <v>6292</v>
      </c>
      <c r="N23" s="348">
        <v>4795</v>
      </c>
      <c r="O23" s="338">
        <v>896</v>
      </c>
      <c r="P23" s="338">
        <v>5206</v>
      </c>
      <c r="Q23" s="348" t="s">
        <v>583</v>
      </c>
      <c r="R23" s="369">
        <f t="shared" ca="1" si="4"/>
        <v>45168</v>
      </c>
      <c r="S23" s="370">
        <f t="shared" ca="1" si="0"/>
        <v>-348</v>
      </c>
      <c r="T23" s="371">
        <f t="shared" si="13"/>
        <v>-129</v>
      </c>
      <c r="U23" s="372">
        <f t="shared" si="6"/>
        <v>-64.5</v>
      </c>
      <c r="V23" s="373">
        <f t="shared" si="1"/>
        <v>4730.5</v>
      </c>
      <c r="W23" s="372">
        <f t="shared" si="2"/>
        <v>4730.5</v>
      </c>
      <c r="X23" s="374">
        <f t="shared" ca="1" si="14"/>
        <v>-13.593390804597702</v>
      </c>
      <c r="Y23" s="372">
        <f t="shared" ca="1" si="15"/>
        <v>-13.593390804597702</v>
      </c>
      <c r="Z23" s="375">
        <f t="shared" ca="1" si="16"/>
        <v>0</v>
      </c>
      <c r="AA23" s="376">
        <f t="shared" si="10"/>
        <v>57000</v>
      </c>
      <c r="AB23" s="394">
        <f t="shared" si="11"/>
        <v>52.432000000000002</v>
      </c>
      <c r="AC23" s="246">
        <f t="shared" si="12"/>
        <v>4666</v>
      </c>
    </row>
    <row r="24" spans="1:29" ht="15.75" thickBot="1">
      <c r="A24" s="198">
        <f t="shared" si="3"/>
        <v>57500</v>
      </c>
      <c r="B24" s="205" t="s">
        <v>374</v>
      </c>
      <c r="C24" s="2">
        <v>56871</v>
      </c>
      <c r="D24" s="284">
        <v>52.642000000000003</v>
      </c>
      <c r="E24" s="205" t="s">
        <v>584</v>
      </c>
      <c r="F24" s="2">
        <v>900</v>
      </c>
      <c r="G24" s="2">
        <v>12285</v>
      </c>
      <c r="H24" s="2">
        <v>4462</v>
      </c>
      <c r="I24" s="2">
        <v>106</v>
      </c>
      <c r="J24" s="2">
        <v>0</v>
      </c>
      <c r="K24" s="225">
        <v>57500</v>
      </c>
      <c r="L24" s="2">
        <v>0</v>
      </c>
      <c r="M24" s="2">
        <v>1044</v>
      </c>
      <c r="N24" s="205">
        <v>5091</v>
      </c>
      <c r="O24" s="2">
        <v>955</v>
      </c>
      <c r="P24" s="2">
        <v>5800</v>
      </c>
      <c r="Q24" s="205" t="s">
        <v>585</v>
      </c>
      <c r="R24" s="216">
        <f t="shared" ca="1" si="4"/>
        <v>45168</v>
      </c>
      <c r="S24" s="67">
        <f t="shared" ca="1" si="0"/>
        <v>-348</v>
      </c>
      <c r="T24" s="29">
        <f t="shared" si="13"/>
        <v>-629</v>
      </c>
      <c r="U24" s="63">
        <f t="shared" si="6"/>
        <v>-314.5</v>
      </c>
      <c r="V24" s="70">
        <f t="shared" si="1"/>
        <v>4776.5</v>
      </c>
      <c r="W24" s="63">
        <f t="shared" si="2"/>
        <v>4776.5</v>
      </c>
      <c r="X24" s="78">
        <f t="shared" ca="1" si="14"/>
        <v>-13.725574712643677</v>
      </c>
      <c r="Y24" s="81">
        <f t="shared" ca="1" si="15"/>
        <v>-13.725574712643677</v>
      </c>
      <c r="Z24" s="133">
        <f t="shared" ca="1" si="16"/>
        <v>0</v>
      </c>
      <c r="AA24" s="118">
        <f t="shared" si="10"/>
        <v>57500</v>
      </c>
      <c r="AB24" s="394">
        <f t="shared" si="11"/>
        <v>52.642000000000003</v>
      </c>
      <c r="AC24" s="246">
        <f t="shared" si="12"/>
        <v>4462</v>
      </c>
    </row>
    <row r="25" spans="1:29" ht="15.75" thickBot="1">
      <c r="A25" s="198">
        <f t="shared" si="3"/>
        <v>58000</v>
      </c>
      <c r="B25" s="205" t="s">
        <v>374</v>
      </c>
      <c r="C25" s="2">
        <v>56871</v>
      </c>
      <c r="D25" s="284">
        <v>52.86</v>
      </c>
      <c r="E25" s="205" t="s">
        <v>586</v>
      </c>
      <c r="F25" s="2">
        <v>4000</v>
      </c>
      <c r="G25" s="2">
        <v>5500</v>
      </c>
      <c r="H25" s="2">
        <v>4267</v>
      </c>
      <c r="I25" s="2">
        <v>5278</v>
      </c>
      <c r="J25" s="2">
        <v>2</v>
      </c>
      <c r="K25" s="225">
        <v>58000</v>
      </c>
      <c r="L25" s="2">
        <v>0</v>
      </c>
      <c r="M25" s="2">
        <v>10310</v>
      </c>
      <c r="N25" s="205">
        <v>5396</v>
      </c>
      <c r="O25" s="2">
        <v>1525</v>
      </c>
      <c r="P25" s="2">
        <v>5975</v>
      </c>
      <c r="Q25" s="205" t="s">
        <v>587</v>
      </c>
      <c r="R25" s="216">
        <f t="shared" ca="1" si="4"/>
        <v>45168</v>
      </c>
      <c r="S25" s="67">
        <f t="shared" ca="1" si="0"/>
        <v>-348</v>
      </c>
      <c r="T25" s="29">
        <f t="shared" si="13"/>
        <v>-1129</v>
      </c>
      <c r="U25" s="63">
        <f t="shared" si="6"/>
        <v>-564.5</v>
      </c>
      <c r="V25" s="70">
        <f t="shared" si="1"/>
        <v>4831.5</v>
      </c>
      <c r="W25" s="63">
        <f t="shared" si="2"/>
        <v>4831.5</v>
      </c>
      <c r="X25" s="78">
        <f t="shared" ca="1" si="14"/>
        <v>-13.883620689655173</v>
      </c>
      <c r="Y25" s="81">
        <f t="shared" ca="1" si="15"/>
        <v>-13.883620689655173</v>
      </c>
      <c r="Z25" s="133">
        <f t="shared" ca="1" si="16"/>
        <v>0</v>
      </c>
      <c r="AA25" s="118">
        <f t="shared" si="10"/>
        <v>58000</v>
      </c>
      <c r="AB25" s="394">
        <f t="shared" si="11"/>
        <v>52.86</v>
      </c>
      <c r="AC25" s="246">
        <f t="shared" si="12"/>
        <v>4267</v>
      </c>
    </row>
    <row r="26" spans="1:29" ht="15.75" thickBot="1">
      <c r="A26" s="199">
        <f t="shared" si="3"/>
        <v>58500</v>
      </c>
      <c r="B26" s="207" t="s">
        <v>374</v>
      </c>
      <c r="C26" s="180">
        <v>56871</v>
      </c>
      <c r="D26" s="285">
        <v>53.085000000000001</v>
      </c>
      <c r="E26" s="207" t="s">
        <v>588</v>
      </c>
      <c r="F26" s="180">
        <v>823</v>
      </c>
      <c r="G26" s="180">
        <v>12870</v>
      </c>
      <c r="H26" s="180">
        <v>4081</v>
      </c>
      <c r="I26" s="180">
        <v>26</v>
      </c>
      <c r="J26" s="180">
        <v>0</v>
      </c>
      <c r="K26" s="226">
        <v>58500</v>
      </c>
      <c r="L26" s="180">
        <v>0</v>
      </c>
      <c r="M26" s="180">
        <v>54</v>
      </c>
      <c r="N26" s="207">
        <v>5710</v>
      </c>
      <c r="O26" s="180">
        <v>1079</v>
      </c>
      <c r="P26" s="180">
        <v>12870</v>
      </c>
      <c r="Q26" s="207" t="s">
        <v>589</v>
      </c>
      <c r="R26" s="216">
        <f t="shared" ca="1" si="4"/>
        <v>45168</v>
      </c>
      <c r="S26" s="67">
        <f t="shared" ca="1" si="0"/>
        <v>-348</v>
      </c>
      <c r="T26" s="29">
        <f t="shared" si="13"/>
        <v>-1629</v>
      </c>
      <c r="U26" s="63">
        <f t="shared" si="6"/>
        <v>-814.5</v>
      </c>
      <c r="V26" s="70">
        <f t="shared" si="1"/>
        <v>4895.5</v>
      </c>
      <c r="W26" s="63">
        <f t="shared" si="2"/>
        <v>4895.5</v>
      </c>
      <c r="X26" s="78">
        <f t="shared" ca="1" si="14"/>
        <v>-14.067528735632184</v>
      </c>
      <c r="Y26" s="81">
        <f t="shared" ca="1" si="15"/>
        <v>-14.067528735632184</v>
      </c>
      <c r="Z26" s="133">
        <f t="shared" ca="1" si="16"/>
        <v>0</v>
      </c>
      <c r="AA26" s="118">
        <f t="shared" si="10"/>
        <v>58500</v>
      </c>
      <c r="AB26" s="394">
        <f t="shared" si="11"/>
        <v>53.085000000000001</v>
      </c>
      <c r="AC26" s="246">
        <f t="shared" si="12"/>
        <v>4081</v>
      </c>
    </row>
    <row r="27" spans="1:29" ht="15.75" thickBot="1">
      <c r="A27" s="197">
        <f t="shared" si="3"/>
        <v>59000</v>
      </c>
      <c r="B27" s="209" t="s">
        <v>374</v>
      </c>
      <c r="C27" s="186">
        <v>56871</v>
      </c>
      <c r="D27" s="286">
        <v>53.317</v>
      </c>
      <c r="E27" s="209" t="s">
        <v>590</v>
      </c>
      <c r="F27" s="186">
        <v>3700</v>
      </c>
      <c r="G27" s="186">
        <v>4900</v>
      </c>
      <c r="H27" s="186">
        <v>3903</v>
      </c>
      <c r="I27" s="186">
        <v>934</v>
      </c>
      <c r="J27" s="187">
        <v>3</v>
      </c>
      <c r="K27" s="224">
        <v>59000</v>
      </c>
      <c r="L27" s="186">
        <v>0</v>
      </c>
      <c r="M27" s="186">
        <v>318</v>
      </c>
      <c r="N27" s="209">
        <v>6032</v>
      </c>
      <c r="O27" s="186">
        <v>4500</v>
      </c>
      <c r="P27" s="186">
        <v>12250</v>
      </c>
      <c r="Q27" s="209" t="s">
        <v>591</v>
      </c>
      <c r="R27" s="217">
        <f t="shared" ca="1" si="4"/>
        <v>45168</v>
      </c>
      <c r="S27" s="222">
        <f t="shared" ca="1" si="0"/>
        <v>-348</v>
      </c>
      <c r="T27" s="21">
        <f t="shared" si="13"/>
        <v>-2129</v>
      </c>
      <c r="U27" s="28">
        <f t="shared" si="6"/>
        <v>-1064.5</v>
      </c>
      <c r="V27" s="188">
        <f t="shared" si="1"/>
        <v>4967.5</v>
      </c>
      <c r="W27" s="28">
        <f t="shared" si="2"/>
        <v>4967.5</v>
      </c>
      <c r="X27" s="189">
        <f t="shared" ca="1" si="14"/>
        <v>-14.274425287356323</v>
      </c>
      <c r="Y27" s="190">
        <f t="shared" ca="1" si="15"/>
        <v>-14.274425287356323</v>
      </c>
      <c r="Z27" s="191">
        <f t="shared" ca="1" si="16"/>
        <v>0</v>
      </c>
      <c r="AA27" s="192">
        <f t="shared" si="10"/>
        <v>59000</v>
      </c>
      <c r="AB27" s="394">
        <f t="shared" si="11"/>
        <v>53.317</v>
      </c>
      <c r="AC27" s="246">
        <f t="shared" si="12"/>
        <v>3903</v>
      </c>
    </row>
    <row r="28" spans="1:29" ht="15.75" thickBot="1">
      <c r="A28" s="198">
        <f t="shared" si="3"/>
        <v>59500</v>
      </c>
      <c r="B28" s="205" t="s">
        <v>374</v>
      </c>
      <c r="C28" s="2">
        <v>56871</v>
      </c>
      <c r="D28" s="284">
        <v>53.554000000000002</v>
      </c>
      <c r="E28" s="205" t="s">
        <v>592</v>
      </c>
      <c r="F28" s="2">
        <v>754</v>
      </c>
      <c r="G28" s="2">
        <v>14170</v>
      </c>
      <c r="H28" s="2">
        <v>3733</v>
      </c>
      <c r="I28" s="2">
        <v>722</v>
      </c>
      <c r="J28" s="2">
        <v>0</v>
      </c>
      <c r="K28" s="225">
        <v>59500</v>
      </c>
      <c r="L28" s="2">
        <v>0</v>
      </c>
      <c r="M28" s="2">
        <v>36</v>
      </c>
      <c r="N28" s="205">
        <v>6362</v>
      </c>
      <c r="O28" s="2">
        <v>1209</v>
      </c>
      <c r="P28" s="2">
        <v>14165</v>
      </c>
      <c r="Q28" s="205" t="s">
        <v>593</v>
      </c>
      <c r="R28" s="216">
        <f t="shared" ca="1" si="4"/>
        <v>45168</v>
      </c>
      <c r="S28" s="67">
        <f t="shared" ca="1" si="0"/>
        <v>-348</v>
      </c>
      <c r="T28" s="29">
        <f t="shared" si="13"/>
        <v>-2629</v>
      </c>
      <c r="U28" s="63">
        <f t="shared" si="6"/>
        <v>-1314.5</v>
      </c>
      <c r="V28" s="70">
        <f t="shared" si="1"/>
        <v>5047.5</v>
      </c>
      <c r="W28" s="63">
        <f t="shared" si="2"/>
        <v>5047.5</v>
      </c>
      <c r="X28" s="78">
        <f t="shared" ca="1" si="14"/>
        <v>-14.504310344827585</v>
      </c>
      <c r="Y28" s="81">
        <f t="shared" ca="1" si="15"/>
        <v>-14.504310344827585</v>
      </c>
      <c r="Z28" s="133">
        <f t="shared" ca="1" si="16"/>
        <v>0</v>
      </c>
      <c r="AA28" s="118">
        <f t="shared" si="10"/>
        <v>59500</v>
      </c>
      <c r="AB28" s="394">
        <f t="shared" si="11"/>
        <v>53.554000000000002</v>
      </c>
      <c r="AC28" s="246">
        <f t="shared" si="12"/>
        <v>3733</v>
      </c>
    </row>
    <row r="29" spans="1:29" ht="15.75" thickBot="1">
      <c r="A29" s="198">
        <f t="shared" si="3"/>
        <v>60000</v>
      </c>
      <c r="B29" s="205" t="s">
        <v>374</v>
      </c>
      <c r="C29" s="2">
        <v>56871</v>
      </c>
      <c r="D29" s="284">
        <v>53.796999999999997</v>
      </c>
      <c r="E29" s="205" t="s">
        <v>594</v>
      </c>
      <c r="F29" s="2">
        <v>3300</v>
      </c>
      <c r="G29" s="2">
        <v>3650</v>
      </c>
      <c r="H29" s="2">
        <v>3571</v>
      </c>
      <c r="I29" s="2">
        <v>6530</v>
      </c>
      <c r="J29" s="2">
        <v>6</v>
      </c>
      <c r="K29" s="225">
        <v>60000</v>
      </c>
      <c r="L29" s="2">
        <v>0</v>
      </c>
      <c r="M29" s="2">
        <v>1912</v>
      </c>
      <c r="N29" s="205">
        <v>6700</v>
      </c>
      <c r="O29" s="2">
        <v>2850</v>
      </c>
      <c r="P29" s="2">
        <v>12250</v>
      </c>
      <c r="Q29" s="205" t="s">
        <v>595</v>
      </c>
      <c r="R29" s="216">
        <f t="shared" ca="1" si="4"/>
        <v>45168</v>
      </c>
      <c r="S29" s="67">
        <f t="shared" ca="1" si="0"/>
        <v>-348</v>
      </c>
      <c r="T29" s="29">
        <f t="shared" si="13"/>
        <v>-3129</v>
      </c>
      <c r="U29" s="63">
        <f t="shared" si="6"/>
        <v>-1564.5</v>
      </c>
      <c r="V29" s="70">
        <f t="shared" si="1"/>
        <v>5135.5</v>
      </c>
      <c r="W29" s="63">
        <f t="shared" si="2"/>
        <v>5135.5</v>
      </c>
      <c r="X29" s="78">
        <f t="shared" ca="1" si="14"/>
        <v>-14.757183908045977</v>
      </c>
      <c r="Y29" s="81">
        <f t="shared" ca="1" si="15"/>
        <v>-14.757183908045977</v>
      </c>
      <c r="Z29" s="133">
        <f t="shared" ca="1" si="16"/>
        <v>0</v>
      </c>
      <c r="AA29" s="118">
        <f t="shared" si="10"/>
        <v>60000</v>
      </c>
      <c r="AB29" s="394">
        <f t="shared" si="11"/>
        <v>53.796999999999997</v>
      </c>
      <c r="AC29" s="246">
        <f t="shared" si="12"/>
        <v>3571</v>
      </c>
    </row>
    <row r="30" spans="1:29" ht="15.75" thickBot="1">
      <c r="A30" s="198">
        <f t="shared" si="3"/>
        <v>60500</v>
      </c>
      <c r="B30" s="205" t="s">
        <v>374</v>
      </c>
      <c r="C30" s="2">
        <v>56871</v>
      </c>
      <c r="D30" s="284">
        <v>54.045000000000002</v>
      </c>
      <c r="E30" s="205" t="s">
        <v>596</v>
      </c>
      <c r="F30" s="2">
        <v>691</v>
      </c>
      <c r="G30" s="2">
        <v>12870</v>
      </c>
      <c r="H30" s="2">
        <v>3416</v>
      </c>
      <c r="I30" s="2">
        <v>210</v>
      </c>
      <c r="J30" s="2">
        <v>0</v>
      </c>
      <c r="K30" s="225">
        <v>60500</v>
      </c>
      <c r="L30" s="2">
        <v>0</v>
      </c>
      <c r="M30" s="2">
        <v>1290</v>
      </c>
      <c r="N30" s="205">
        <v>7045</v>
      </c>
      <c r="O30" s="2">
        <v>1346</v>
      </c>
      <c r="P30" s="2">
        <v>8100</v>
      </c>
      <c r="Q30" s="205" t="s">
        <v>597</v>
      </c>
      <c r="R30" s="216">
        <f t="shared" ca="1" si="4"/>
        <v>45168</v>
      </c>
      <c r="S30" s="67">
        <f t="shared" ca="1" si="0"/>
        <v>-348</v>
      </c>
      <c r="T30" s="29">
        <f t="shared" si="13"/>
        <v>-3629</v>
      </c>
      <c r="U30" s="63">
        <f t="shared" si="6"/>
        <v>-1814.5</v>
      </c>
      <c r="V30" s="70">
        <f t="shared" si="1"/>
        <v>5230.5</v>
      </c>
      <c r="W30" s="63">
        <f t="shared" si="2"/>
        <v>5230.5</v>
      </c>
      <c r="X30" s="78">
        <f t="shared" ca="1" si="14"/>
        <v>-15.030172413793103</v>
      </c>
      <c r="Y30" s="81">
        <f t="shared" ca="1" si="15"/>
        <v>-15.030172413793103</v>
      </c>
      <c r="Z30" s="133">
        <f t="shared" ca="1" si="16"/>
        <v>0</v>
      </c>
      <c r="AA30" s="118">
        <f t="shared" si="10"/>
        <v>60500</v>
      </c>
      <c r="AB30" s="394">
        <f t="shared" si="11"/>
        <v>54.045000000000002</v>
      </c>
      <c r="AC30" s="246">
        <f t="shared" si="12"/>
        <v>3416</v>
      </c>
    </row>
    <row r="31" spans="1:29" ht="15.75" thickBot="1">
      <c r="A31" s="198">
        <f t="shared" si="3"/>
        <v>61000</v>
      </c>
      <c r="B31" s="205" t="s">
        <v>374</v>
      </c>
      <c r="C31" s="2">
        <v>56871</v>
      </c>
      <c r="D31" s="284">
        <v>54.296999999999997</v>
      </c>
      <c r="E31" s="205" t="s">
        <v>598</v>
      </c>
      <c r="F31" s="2">
        <v>2200</v>
      </c>
      <c r="G31" s="2">
        <v>3504</v>
      </c>
      <c r="H31" s="2">
        <v>3269</v>
      </c>
      <c r="I31" s="2">
        <v>700</v>
      </c>
      <c r="J31" s="2">
        <v>0</v>
      </c>
      <c r="K31" s="225">
        <v>61000</v>
      </c>
      <c r="L31" s="2">
        <v>0</v>
      </c>
      <c r="M31" s="2">
        <v>6404</v>
      </c>
      <c r="N31" s="205">
        <v>7398</v>
      </c>
      <c r="O31" s="2">
        <v>2750</v>
      </c>
      <c r="P31" s="2">
        <v>8300</v>
      </c>
      <c r="Q31" s="205" t="s">
        <v>599</v>
      </c>
      <c r="R31" s="216">
        <f t="shared" ca="1" si="4"/>
        <v>45168</v>
      </c>
      <c r="S31" s="67">
        <f t="shared" ca="1" si="0"/>
        <v>-348</v>
      </c>
      <c r="T31" s="29">
        <f t="shared" si="13"/>
        <v>-4129</v>
      </c>
      <c r="U31" s="63">
        <f t="shared" si="6"/>
        <v>-2064.5</v>
      </c>
      <c r="V31" s="70">
        <f t="shared" si="1"/>
        <v>5333.5</v>
      </c>
      <c r="W31" s="63">
        <f t="shared" si="2"/>
        <v>5333.5</v>
      </c>
      <c r="X31" s="78">
        <f t="shared" ca="1" si="14"/>
        <v>-15.326149425287356</v>
      </c>
      <c r="Y31" s="81">
        <f t="shared" ca="1" si="15"/>
        <v>-15.326149425287356</v>
      </c>
      <c r="Z31" s="133">
        <f t="shared" ca="1" si="16"/>
        <v>0</v>
      </c>
      <c r="AA31" s="118">
        <f t="shared" si="10"/>
        <v>61000</v>
      </c>
      <c r="AB31" s="394">
        <f t="shared" si="11"/>
        <v>54.296999999999997</v>
      </c>
      <c r="AC31" s="246">
        <f t="shared" si="12"/>
        <v>3269</v>
      </c>
    </row>
    <row r="32" spans="1:29" ht="15.75" thickBot="1">
      <c r="A32" s="198">
        <f t="shared" si="3"/>
        <v>61500</v>
      </c>
      <c r="B32" s="205" t="s">
        <v>374</v>
      </c>
      <c r="C32" s="2">
        <v>56871</v>
      </c>
      <c r="D32" s="284">
        <v>54.554000000000002</v>
      </c>
      <c r="E32" s="205" t="s">
        <v>600</v>
      </c>
      <c r="F32" s="2">
        <v>634</v>
      </c>
      <c r="G32" s="2">
        <v>13829</v>
      </c>
      <c r="H32" s="2">
        <v>3128</v>
      </c>
      <c r="I32" s="2">
        <v>940</v>
      </c>
      <c r="J32" s="2">
        <v>0</v>
      </c>
      <c r="K32" s="225">
        <v>61500</v>
      </c>
      <c r="L32" s="2">
        <v>0</v>
      </c>
      <c r="M32" s="2">
        <v>72</v>
      </c>
      <c r="N32" s="205">
        <v>7757</v>
      </c>
      <c r="O32" s="2">
        <v>1489</v>
      </c>
      <c r="P32" s="2">
        <v>13829</v>
      </c>
      <c r="Q32" s="205" t="s">
        <v>601</v>
      </c>
      <c r="R32" s="216">
        <f t="shared" ca="1" si="4"/>
        <v>45168</v>
      </c>
      <c r="S32" s="67">
        <f t="shared" ca="1" si="0"/>
        <v>-348</v>
      </c>
      <c r="T32" s="29">
        <f t="shared" si="13"/>
        <v>-4629</v>
      </c>
      <c r="U32" s="63">
        <f t="shared" si="6"/>
        <v>-2314.5</v>
      </c>
      <c r="V32" s="70">
        <f t="shared" si="1"/>
        <v>5442.5</v>
      </c>
      <c r="W32" s="63">
        <f t="shared" si="2"/>
        <v>5442.5</v>
      </c>
      <c r="X32" s="78">
        <f t="shared" ca="1" si="14"/>
        <v>-15.639367816091953</v>
      </c>
      <c r="Y32" s="81">
        <f t="shared" ca="1" si="15"/>
        <v>-15.639367816091953</v>
      </c>
      <c r="Z32" s="133">
        <f t="shared" ca="1" si="16"/>
        <v>0</v>
      </c>
      <c r="AA32" s="118">
        <f t="shared" si="10"/>
        <v>61500</v>
      </c>
      <c r="AB32" s="394">
        <f t="shared" si="11"/>
        <v>54.554000000000002</v>
      </c>
      <c r="AC32" s="246">
        <f t="shared" si="12"/>
        <v>3128</v>
      </c>
    </row>
    <row r="33" spans="1:29" ht="15.75" thickBot="1">
      <c r="A33" s="198">
        <f t="shared" si="3"/>
        <v>62000</v>
      </c>
      <c r="B33" s="205" t="s">
        <v>374</v>
      </c>
      <c r="C33" s="2">
        <v>56871</v>
      </c>
      <c r="D33" s="284">
        <v>54.814</v>
      </c>
      <c r="E33" s="205" t="s">
        <v>602</v>
      </c>
      <c r="F33" s="2">
        <v>2800</v>
      </c>
      <c r="G33" s="2">
        <v>11650</v>
      </c>
      <c r="H33" s="2">
        <v>2995</v>
      </c>
      <c r="I33" s="2">
        <v>4262</v>
      </c>
      <c r="J33" s="2">
        <v>1</v>
      </c>
      <c r="K33" s="225">
        <v>62000</v>
      </c>
      <c r="L33" s="2">
        <v>0</v>
      </c>
      <c r="M33" s="2">
        <v>1398</v>
      </c>
      <c r="N33" s="205">
        <v>8124</v>
      </c>
      <c r="O33" s="2">
        <v>1563</v>
      </c>
      <c r="P33" s="2">
        <v>13695</v>
      </c>
      <c r="Q33" s="3" t="s">
        <v>603</v>
      </c>
      <c r="R33" s="216">
        <f t="shared" ca="1" si="4"/>
        <v>45168</v>
      </c>
      <c r="S33" s="67">
        <f t="shared" ca="1" si="0"/>
        <v>-348</v>
      </c>
      <c r="T33" s="29">
        <f t="shared" si="13"/>
        <v>-5129</v>
      </c>
      <c r="U33" s="63">
        <f t="shared" si="6"/>
        <v>-2564.5</v>
      </c>
      <c r="V33" s="70">
        <f t="shared" si="1"/>
        <v>5559.5</v>
      </c>
      <c r="W33" s="63">
        <f t="shared" si="2"/>
        <v>5559.5</v>
      </c>
      <c r="X33" s="78">
        <f t="shared" ca="1" si="14"/>
        <v>-15.975574712643677</v>
      </c>
      <c r="Y33" s="81">
        <f t="shared" ca="1" si="15"/>
        <v>-15.975574712643677</v>
      </c>
      <c r="Z33" s="133">
        <f t="shared" ca="1" si="16"/>
        <v>0</v>
      </c>
      <c r="AA33" s="118">
        <f t="shared" si="10"/>
        <v>62000</v>
      </c>
      <c r="AB33" s="394">
        <f t="shared" si="11"/>
        <v>54.814</v>
      </c>
      <c r="AC33" s="246">
        <f t="shared" si="12"/>
        <v>2995</v>
      </c>
    </row>
    <row r="34" spans="1:29" ht="15.75" thickBot="1">
      <c r="A34" s="198">
        <f t="shared" si="3"/>
        <v>62500</v>
      </c>
      <c r="B34" s="205" t="s">
        <v>374</v>
      </c>
      <c r="C34" s="2">
        <v>56871</v>
      </c>
      <c r="D34" s="284">
        <v>55.078000000000003</v>
      </c>
      <c r="E34" s="205" t="s">
        <v>604</v>
      </c>
      <c r="F34" s="2">
        <v>582</v>
      </c>
      <c r="G34" s="2">
        <v>13780</v>
      </c>
      <c r="H34" s="2">
        <v>2867</v>
      </c>
      <c r="I34" s="2">
        <v>2298</v>
      </c>
      <c r="J34" s="2">
        <v>0</v>
      </c>
      <c r="K34" s="225">
        <v>62500</v>
      </c>
      <c r="L34" s="2">
        <v>0</v>
      </c>
      <c r="M34" s="2">
        <v>48</v>
      </c>
      <c r="N34" s="205">
        <v>8496</v>
      </c>
      <c r="O34" s="2">
        <v>1637</v>
      </c>
      <c r="P34" s="2">
        <v>13780</v>
      </c>
      <c r="Q34" s="205" t="s">
        <v>605</v>
      </c>
      <c r="R34" s="216">
        <f t="shared" ca="1" si="4"/>
        <v>45168</v>
      </c>
      <c r="S34" s="67">
        <f t="shared" ca="1" si="0"/>
        <v>-348</v>
      </c>
      <c r="T34" s="29">
        <f t="shared" si="13"/>
        <v>-5629</v>
      </c>
      <c r="U34" s="63">
        <f t="shared" si="6"/>
        <v>-2814.5</v>
      </c>
      <c r="V34" s="70">
        <f t="shared" si="1"/>
        <v>5681.5</v>
      </c>
      <c r="W34" s="63">
        <f t="shared" si="2"/>
        <v>5681.5</v>
      </c>
      <c r="X34" s="78">
        <f t="shared" ca="1" si="14"/>
        <v>-16.326149425287355</v>
      </c>
      <c r="Y34" s="81">
        <f t="shared" ca="1" si="15"/>
        <v>-16.326149425287355</v>
      </c>
      <c r="Z34" s="133">
        <f t="shared" ca="1" si="16"/>
        <v>0</v>
      </c>
      <c r="AA34" s="118">
        <f t="shared" si="10"/>
        <v>62500</v>
      </c>
      <c r="AB34" s="394">
        <f t="shared" si="11"/>
        <v>55.078000000000003</v>
      </c>
      <c r="AC34" s="246">
        <f t="shared" si="12"/>
        <v>2867</v>
      </c>
    </row>
    <row r="35" spans="1:29" ht="15.75" thickBot="1">
      <c r="A35" s="198">
        <f t="shared" si="3"/>
        <v>63000</v>
      </c>
      <c r="B35" s="205" t="s">
        <v>374</v>
      </c>
      <c r="C35" s="2">
        <v>56871</v>
      </c>
      <c r="D35" s="284">
        <v>55.344000000000001</v>
      </c>
      <c r="E35" s="205" t="s">
        <v>606</v>
      </c>
      <c r="F35" s="2">
        <v>2550</v>
      </c>
      <c r="G35" s="2">
        <v>7020</v>
      </c>
      <c r="H35" s="2">
        <v>2745</v>
      </c>
      <c r="I35" s="2">
        <v>3898</v>
      </c>
      <c r="J35" s="2">
        <v>0</v>
      </c>
      <c r="K35" s="225">
        <v>63000</v>
      </c>
      <c r="L35" s="2">
        <v>0</v>
      </c>
      <c r="M35" s="2">
        <v>566</v>
      </c>
      <c r="N35" s="205">
        <v>8874</v>
      </c>
      <c r="O35" s="2">
        <v>2550</v>
      </c>
      <c r="P35" s="2">
        <v>14040</v>
      </c>
      <c r="Q35" s="205" t="s">
        <v>607</v>
      </c>
      <c r="R35" s="216">
        <f t="shared" ca="1" si="4"/>
        <v>45168</v>
      </c>
      <c r="S35" s="67">
        <f t="shared" ca="1" si="0"/>
        <v>-348</v>
      </c>
      <c r="T35" s="29">
        <f t="shared" si="13"/>
        <v>-6129</v>
      </c>
      <c r="U35" s="63">
        <f t="shared" si="6"/>
        <v>-3064.5</v>
      </c>
      <c r="V35" s="70">
        <f t="shared" si="1"/>
        <v>5809.5</v>
      </c>
      <c r="W35" s="63">
        <f t="shared" si="2"/>
        <v>5809.5</v>
      </c>
      <c r="X35" s="78">
        <f t="shared" ca="1" si="14"/>
        <v>-16.693965517241381</v>
      </c>
      <c r="Y35" s="81">
        <f t="shared" ca="1" si="15"/>
        <v>-16.693965517241381</v>
      </c>
      <c r="Z35" s="133">
        <f t="shared" ca="1" si="16"/>
        <v>0</v>
      </c>
      <c r="AA35" s="118">
        <f t="shared" si="10"/>
        <v>63000</v>
      </c>
      <c r="AB35" s="394">
        <f t="shared" si="11"/>
        <v>55.344000000000001</v>
      </c>
      <c r="AC35" s="246">
        <f t="shared" si="12"/>
        <v>2745</v>
      </c>
    </row>
    <row r="36" spans="1:29" ht="15.75" thickBot="1">
      <c r="A36" s="198">
        <f t="shared" si="3"/>
        <v>63500</v>
      </c>
      <c r="B36" s="205" t="s">
        <v>374</v>
      </c>
      <c r="C36" s="2">
        <v>56871</v>
      </c>
      <c r="D36" s="284">
        <v>55.613</v>
      </c>
      <c r="E36" s="205" t="s">
        <v>608</v>
      </c>
      <c r="F36" s="2">
        <v>535</v>
      </c>
      <c r="G36" s="2">
        <v>14300</v>
      </c>
      <c r="H36" s="2">
        <v>2630</v>
      </c>
      <c r="I36" s="2">
        <v>764</v>
      </c>
      <c r="J36" s="2">
        <v>0</v>
      </c>
      <c r="K36" s="225">
        <v>63500</v>
      </c>
      <c r="L36" s="2">
        <v>0</v>
      </c>
      <c r="M36" s="2">
        <v>60</v>
      </c>
      <c r="N36" s="205">
        <v>9259</v>
      </c>
      <c r="O36" s="2">
        <v>1790</v>
      </c>
      <c r="P36" s="2">
        <v>14300</v>
      </c>
      <c r="Q36" s="205" t="s">
        <v>609</v>
      </c>
      <c r="R36" s="216">
        <f t="shared" ca="1" si="4"/>
        <v>45168</v>
      </c>
      <c r="S36" s="67">
        <f t="shared" ca="1" si="0"/>
        <v>-348</v>
      </c>
      <c r="T36" s="29">
        <f t="shared" si="13"/>
        <v>-6629</v>
      </c>
      <c r="U36" s="63">
        <f t="shared" si="6"/>
        <v>-3314.5</v>
      </c>
      <c r="V36" s="70">
        <f t="shared" si="1"/>
        <v>5944.5</v>
      </c>
      <c r="W36" s="63">
        <f t="shared" si="2"/>
        <v>5944.5</v>
      </c>
      <c r="X36" s="78">
        <f t="shared" ca="1" si="14"/>
        <v>-17.081896551724139</v>
      </c>
      <c r="Y36" s="81">
        <f t="shared" ca="1" si="15"/>
        <v>-17.081896551724139</v>
      </c>
      <c r="Z36" s="133">
        <f t="shared" ca="1" si="16"/>
        <v>0</v>
      </c>
      <c r="AA36" s="118">
        <f t="shared" si="10"/>
        <v>63500</v>
      </c>
      <c r="AB36" s="394">
        <f t="shared" si="11"/>
        <v>55.613</v>
      </c>
      <c r="AC36" s="246">
        <f t="shared" si="12"/>
        <v>2630</v>
      </c>
    </row>
    <row r="37" spans="1:29" ht="15.75" thickBot="1">
      <c r="A37" s="198">
        <f t="shared" si="3"/>
        <v>64000</v>
      </c>
      <c r="B37" s="205" t="s">
        <v>374</v>
      </c>
      <c r="C37" s="2">
        <v>56871</v>
      </c>
      <c r="D37" s="284">
        <v>55.884</v>
      </c>
      <c r="E37" s="205" t="s">
        <v>610</v>
      </c>
      <c r="F37" s="2">
        <v>2300</v>
      </c>
      <c r="G37" s="2">
        <v>14040</v>
      </c>
      <c r="H37" s="2">
        <v>2519</v>
      </c>
      <c r="I37" s="2">
        <v>2168</v>
      </c>
      <c r="J37" s="2">
        <v>1</v>
      </c>
      <c r="K37" s="225">
        <v>64000</v>
      </c>
      <c r="L37" s="2">
        <v>0</v>
      </c>
      <c r="M37" s="2">
        <v>386</v>
      </c>
      <c r="N37" s="205">
        <v>9648</v>
      </c>
      <c r="O37" s="2">
        <v>1868</v>
      </c>
      <c r="P37" s="2">
        <v>14040</v>
      </c>
      <c r="Q37" s="205" t="s">
        <v>611</v>
      </c>
      <c r="R37" s="216">
        <f t="shared" ca="1" si="4"/>
        <v>45168</v>
      </c>
      <c r="S37" s="67">
        <f t="shared" ca="1" si="0"/>
        <v>-348</v>
      </c>
      <c r="T37" s="29">
        <f t="shared" si="13"/>
        <v>-7129</v>
      </c>
      <c r="U37" s="63">
        <f t="shared" si="6"/>
        <v>-3564.5</v>
      </c>
      <c r="V37" s="70">
        <f t="shared" si="1"/>
        <v>6083.5</v>
      </c>
      <c r="W37" s="63">
        <f t="shared" si="2"/>
        <v>6083.5</v>
      </c>
      <c r="X37" s="78">
        <f t="shared" ca="1" si="14"/>
        <v>-17.481321839080461</v>
      </c>
      <c r="Y37" s="81">
        <f t="shared" ca="1" si="15"/>
        <v>-17.481321839080461</v>
      </c>
      <c r="Z37" s="133">
        <f t="shared" ca="1" si="16"/>
        <v>0</v>
      </c>
      <c r="AA37" s="118">
        <f t="shared" si="10"/>
        <v>64000</v>
      </c>
      <c r="AB37" s="394">
        <f t="shared" si="11"/>
        <v>55.884</v>
      </c>
      <c r="AC37" s="246">
        <f t="shared" si="12"/>
        <v>2519</v>
      </c>
    </row>
    <row r="38" spans="1:29" ht="15.75" thickBot="1">
      <c r="A38" s="198">
        <f t="shared" si="3"/>
        <v>64500</v>
      </c>
      <c r="B38" s="205" t="s">
        <v>374</v>
      </c>
      <c r="C38" s="2">
        <v>56871</v>
      </c>
      <c r="D38" s="284">
        <v>56.156999999999996</v>
      </c>
      <c r="E38" s="205" t="s">
        <v>612</v>
      </c>
      <c r="F38" s="2">
        <v>491</v>
      </c>
      <c r="G38" s="2">
        <v>14560</v>
      </c>
      <c r="H38" s="2">
        <v>2414</v>
      </c>
      <c r="I38" s="2">
        <v>524</v>
      </c>
      <c r="J38" s="2">
        <v>0</v>
      </c>
      <c r="K38" s="225">
        <v>64500</v>
      </c>
      <c r="L38" s="2">
        <v>0</v>
      </c>
      <c r="M38" s="2">
        <v>398</v>
      </c>
      <c r="N38" s="205">
        <v>10043</v>
      </c>
      <c r="O38" s="2">
        <v>1947</v>
      </c>
      <c r="P38" s="2">
        <v>14560</v>
      </c>
      <c r="Q38" s="205" t="s">
        <v>613</v>
      </c>
      <c r="R38" s="216">
        <f t="shared" ca="1" si="4"/>
        <v>45168</v>
      </c>
      <c r="S38" s="67">
        <f t="shared" ca="1" si="0"/>
        <v>-348</v>
      </c>
      <c r="T38" s="29">
        <f t="shared" si="13"/>
        <v>-7629</v>
      </c>
      <c r="U38" s="63">
        <f t="shared" si="6"/>
        <v>-3814.5</v>
      </c>
      <c r="V38" s="70">
        <f t="shared" si="1"/>
        <v>6228.5</v>
      </c>
      <c r="W38" s="63">
        <f t="shared" si="2"/>
        <v>6228.5</v>
      </c>
      <c r="X38" s="78">
        <f t="shared" ca="1" si="14"/>
        <v>-17.897988505747126</v>
      </c>
      <c r="Y38" s="81">
        <f t="shared" ca="1" si="15"/>
        <v>-17.897988505747126</v>
      </c>
      <c r="Z38" s="133">
        <f t="shared" ca="1" si="16"/>
        <v>0</v>
      </c>
      <c r="AA38" s="118">
        <f t="shared" si="10"/>
        <v>64500</v>
      </c>
      <c r="AB38" s="394">
        <f t="shared" si="11"/>
        <v>56.156999999999996</v>
      </c>
      <c r="AC38" s="246">
        <f t="shared" si="12"/>
        <v>2414</v>
      </c>
    </row>
    <row r="39" spans="1:29" ht="15.75" thickBot="1">
      <c r="A39" s="198">
        <f t="shared" si="3"/>
        <v>65000</v>
      </c>
      <c r="B39" s="205" t="s">
        <v>374</v>
      </c>
      <c r="C39" s="2">
        <v>56871</v>
      </c>
      <c r="D39" s="284">
        <v>56.43</v>
      </c>
      <c r="E39" s="205" t="s">
        <v>614</v>
      </c>
      <c r="F39" s="2">
        <v>2250</v>
      </c>
      <c r="G39" s="2">
        <v>2750</v>
      </c>
      <c r="H39" s="2">
        <v>2314</v>
      </c>
      <c r="I39" s="2">
        <v>7552</v>
      </c>
      <c r="J39" s="2">
        <v>4</v>
      </c>
      <c r="K39" s="225">
        <v>65000</v>
      </c>
      <c r="L39" s="2">
        <v>0</v>
      </c>
      <c r="M39" s="2">
        <v>4026</v>
      </c>
      <c r="N39" s="205">
        <v>10443</v>
      </c>
      <c r="O39" s="2">
        <v>2027</v>
      </c>
      <c r="P39" s="2">
        <v>14300</v>
      </c>
      <c r="Q39" s="205" t="s">
        <v>615</v>
      </c>
      <c r="R39" s="216">
        <f t="shared" ca="1" si="4"/>
        <v>45168</v>
      </c>
      <c r="S39" s="67">
        <f t="shared" ca="1" si="0"/>
        <v>-348</v>
      </c>
      <c r="T39" s="29">
        <f t="shared" si="13"/>
        <v>-8129</v>
      </c>
      <c r="U39" s="63">
        <f t="shared" si="6"/>
        <v>-4064.5</v>
      </c>
      <c r="V39" s="70">
        <f t="shared" si="1"/>
        <v>6378.5</v>
      </c>
      <c r="W39" s="63">
        <f t="shared" si="2"/>
        <v>6378.5</v>
      </c>
      <c r="X39" s="78">
        <f t="shared" ca="1" si="14"/>
        <v>-18.329022988505749</v>
      </c>
      <c r="Y39" s="81">
        <f t="shared" ca="1" si="15"/>
        <v>-18.329022988505749</v>
      </c>
      <c r="Z39" s="133">
        <f t="shared" ca="1" si="16"/>
        <v>0</v>
      </c>
      <c r="AA39" s="118">
        <f t="shared" si="10"/>
        <v>65000</v>
      </c>
      <c r="AB39" s="394">
        <f t="shared" si="11"/>
        <v>56.43</v>
      </c>
      <c r="AC39" s="246">
        <f t="shared" si="12"/>
        <v>2314</v>
      </c>
    </row>
    <row r="40" spans="1:29" ht="15.75" thickBot="1">
      <c r="A40" s="198">
        <f t="shared" si="3"/>
        <v>65500</v>
      </c>
      <c r="B40" s="205" t="s">
        <v>374</v>
      </c>
      <c r="C40" s="2">
        <v>56871</v>
      </c>
      <c r="D40" s="284">
        <v>56.704999999999998</v>
      </c>
      <c r="E40" s="205" t="s">
        <v>616</v>
      </c>
      <c r="F40" s="2">
        <v>452</v>
      </c>
      <c r="G40" s="2">
        <v>0</v>
      </c>
      <c r="H40" s="2">
        <v>2218</v>
      </c>
      <c r="I40" s="2">
        <v>390</v>
      </c>
      <c r="J40" s="2">
        <v>0</v>
      </c>
      <c r="K40" s="225">
        <v>65500</v>
      </c>
      <c r="L40" s="2">
        <v>0</v>
      </c>
      <c r="M40" s="2">
        <v>28</v>
      </c>
      <c r="N40" s="205">
        <v>10847</v>
      </c>
      <c r="O40" s="2">
        <v>2107</v>
      </c>
      <c r="P40" s="2">
        <v>0</v>
      </c>
      <c r="Q40" s="205" t="s">
        <v>617</v>
      </c>
      <c r="R40" s="216">
        <f t="shared" ca="1" si="4"/>
        <v>45168</v>
      </c>
      <c r="S40" s="67">
        <f t="shared" ca="1" si="0"/>
        <v>-348</v>
      </c>
      <c r="T40" s="29">
        <f t="shared" si="13"/>
        <v>-8629</v>
      </c>
      <c r="U40" s="63">
        <f t="shared" si="6"/>
        <v>-4314.5</v>
      </c>
      <c r="V40" s="70">
        <f t="shared" si="1"/>
        <v>6532.5</v>
      </c>
      <c r="W40" s="63">
        <f t="shared" si="2"/>
        <v>6532.5</v>
      </c>
      <c r="X40" s="78">
        <f t="shared" ca="1" si="14"/>
        <v>-18.771551724137932</v>
      </c>
      <c r="Y40" s="81">
        <f t="shared" ca="1" si="15"/>
        <v>-18.771551724137932</v>
      </c>
      <c r="Z40" s="133">
        <f t="shared" ca="1" si="16"/>
        <v>0</v>
      </c>
      <c r="AA40" s="118">
        <f t="shared" si="10"/>
        <v>65500</v>
      </c>
      <c r="AB40" s="394">
        <f t="shared" si="11"/>
        <v>56.704999999999998</v>
      </c>
      <c r="AC40" s="246">
        <f t="shared" si="12"/>
        <v>2218</v>
      </c>
    </row>
    <row r="41" spans="1:29" ht="15.75" thickBot="1">
      <c r="A41" s="198">
        <f t="shared" si="3"/>
        <v>66000</v>
      </c>
      <c r="B41" s="205" t="s">
        <v>374</v>
      </c>
      <c r="C41" s="2">
        <v>56871</v>
      </c>
      <c r="D41" s="284">
        <v>56.981000000000002</v>
      </c>
      <c r="E41" s="205" t="s">
        <v>618</v>
      </c>
      <c r="F41" s="2">
        <v>1900</v>
      </c>
      <c r="G41" s="2">
        <v>2800</v>
      </c>
      <c r="H41" s="2">
        <v>2127</v>
      </c>
      <c r="I41" s="2">
        <v>694</v>
      </c>
      <c r="J41" s="2">
        <v>0</v>
      </c>
      <c r="K41" s="225">
        <v>66000</v>
      </c>
      <c r="L41" s="2">
        <v>0</v>
      </c>
      <c r="M41" s="2">
        <v>368</v>
      </c>
      <c r="N41" s="205">
        <v>11256</v>
      </c>
      <c r="O41" s="2">
        <v>2189</v>
      </c>
      <c r="P41" s="2">
        <v>66000</v>
      </c>
      <c r="Q41" s="205" t="s">
        <v>619</v>
      </c>
      <c r="R41" s="216">
        <f t="shared" ca="1" si="4"/>
        <v>45168</v>
      </c>
      <c r="S41" s="67">
        <f t="shared" ca="1" si="0"/>
        <v>-348</v>
      </c>
      <c r="T41" s="29">
        <f t="shared" si="13"/>
        <v>-9129</v>
      </c>
      <c r="U41" s="63">
        <f t="shared" si="6"/>
        <v>-4564.5</v>
      </c>
      <c r="V41" s="70">
        <f t="shared" si="1"/>
        <v>6691.5</v>
      </c>
      <c r="W41" s="63">
        <f t="shared" si="2"/>
        <v>6691.5</v>
      </c>
      <c r="X41" s="78">
        <f t="shared" ca="1" si="14"/>
        <v>-19.228448275862068</v>
      </c>
      <c r="Y41" s="81">
        <f t="shared" ca="1" si="15"/>
        <v>-19.228448275862068</v>
      </c>
      <c r="Z41" s="133">
        <f t="shared" ca="1" si="16"/>
        <v>0</v>
      </c>
      <c r="AA41" s="118">
        <f t="shared" si="10"/>
        <v>66000</v>
      </c>
      <c r="AB41" s="394">
        <f t="shared" si="11"/>
        <v>56.981000000000002</v>
      </c>
      <c r="AC41" s="246">
        <f t="shared" si="12"/>
        <v>2127</v>
      </c>
    </row>
    <row r="42" spans="1:29" ht="15.75" thickBot="1">
      <c r="A42" s="198">
        <f t="shared" si="3"/>
        <v>66500</v>
      </c>
      <c r="B42" s="205" t="s">
        <v>374</v>
      </c>
      <c r="C42" s="2">
        <v>56871</v>
      </c>
      <c r="D42" s="284">
        <v>57.256999999999998</v>
      </c>
      <c r="E42" s="205" t="s">
        <v>620</v>
      </c>
      <c r="F42" s="2">
        <v>415</v>
      </c>
      <c r="G42" s="2">
        <v>0</v>
      </c>
      <c r="H42" s="2">
        <v>2041</v>
      </c>
      <c r="I42" s="2">
        <v>408</v>
      </c>
      <c r="J42" s="2">
        <v>0</v>
      </c>
      <c r="K42" s="225">
        <v>66500</v>
      </c>
      <c r="L42" s="2">
        <v>0</v>
      </c>
      <c r="M42" s="2">
        <v>56</v>
      </c>
      <c r="N42" s="205">
        <v>11670</v>
      </c>
      <c r="O42" s="2">
        <v>2271</v>
      </c>
      <c r="P42" s="2">
        <v>0</v>
      </c>
      <c r="Q42" s="205" t="s">
        <v>621</v>
      </c>
      <c r="R42" s="216">
        <f t="shared" ca="1" si="4"/>
        <v>45168</v>
      </c>
      <c r="S42" s="67">
        <f t="shared" ca="1" si="0"/>
        <v>-348</v>
      </c>
      <c r="T42" s="29">
        <f t="shared" si="13"/>
        <v>-9629</v>
      </c>
      <c r="U42" s="63">
        <f t="shared" si="6"/>
        <v>-4814.5</v>
      </c>
      <c r="V42" s="70">
        <f t="shared" si="1"/>
        <v>6855.5</v>
      </c>
      <c r="W42" s="63">
        <f t="shared" si="2"/>
        <v>6855.5</v>
      </c>
      <c r="X42" s="78">
        <f t="shared" ca="1" si="14"/>
        <v>-19.699712643678161</v>
      </c>
      <c r="Y42" s="81">
        <f t="shared" ca="1" si="15"/>
        <v>-19.699712643678161</v>
      </c>
      <c r="Z42" s="133">
        <f t="shared" ca="1" si="16"/>
        <v>0</v>
      </c>
      <c r="AA42" s="118">
        <f t="shared" si="10"/>
        <v>66500</v>
      </c>
      <c r="AB42" s="394">
        <f t="shared" si="11"/>
        <v>57.256999999999998</v>
      </c>
      <c r="AC42" s="246">
        <f t="shared" si="12"/>
        <v>2041</v>
      </c>
    </row>
    <row r="43" spans="1:29" ht="15.75" thickBot="1">
      <c r="A43" s="198">
        <f t="shared" si="3"/>
        <v>67000</v>
      </c>
      <c r="B43" s="205" t="s">
        <v>374</v>
      </c>
      <c r="C43" s="2">
        <v>56871</v>
      </c>
      <c r="D43" s="284">
        <v>57.533000000000001</v>
      </c>
      <c r="E43" s="205" t="s">
        <v>622</v>
      </c>
      <c r="F43" s="2">
        <v>398</v>
      </c>
      <c r="G43" s="2">
        <v>0</v>
      </c>
      <c r="H43" s="2">
        <v>1958</v>
      </c>
      <c r="I43" s="2">
        <v>1386</v>
      </c>
      <c r="J43" s="2">
        <v>0</v>
      </c>
      <c r="K43" s="225">
        <v>67000</v>
      </c>
      <c r="L43" s="2">
        <v>0</v>
      </c>
      <c r="M43" s="2">
        <v>34</v>
      </c>
      <c r="N43" s="205">
        <v>12087</v>
      </c>
      <c r="O43" s="2">
        <v>2354</v>
      </c>
      <c r="P43" s="2">
        <v>0</v>
      </c>
      <c r="Q43" s="205" t="s">
        <v>623</v>
      </c>
      <c r="R43" s="216"/>
      <c r="S43" s="67"/>
      <c r="T43" s="29"/>
      <c r="U43" s="63"/>
      <c r="V43" s="70"/>
      <c r="W43" s="63"/>
      <c r="X43" s="78"/>
      <c r="Y43" s="81"/>
      <c r="Z43" s="133"/>
      <c r="AA43" s="118"/>
      <c r="AB43" s="394">
        <f t="shared" si="11"/>
        <v>57.533000000000001</v>
      </c>
      <c r="AC43" s="246">
        <f t="shared" si="12"/>
        <v>1958</v>
      </c>
    </row>
    <row r="44" spans="1:29" ht="15.75" thickBot="1">
      <c r="A44" s="198">
        <f t="shared" si="3"/>
        <v>67500</v>
      </c>
      <c r="B44" s="205" t="s">
        <v>374</v>
      </c>
      <c r="C44" s="2">
        <v>56871</v>
      </c>
      <c r="D44" s="284">
        <v>57.808999999999997</v>
      </c>
      <c r="E44" s="205" t="s">
        <v>624</v>
      </c>
      <c r="F44" s="2">
        <v>382</v>
      </c>
      <c r="G44" s="2">
        <v>0</v>
      </c>
      <c r="H44" s="2">
        <v>1879</v>
      </c>
      <c r="I44" s="2">
        <v>258</v>
      </c>
      <c r="J44" s="2">
        <v>0</v>
      </c>
      <c r="K44" s="225">
        <v>67500</v>
      </c>
      <c r="L44" s="2">
        <v>0</v>
      </c>
      <c r="M44" s="2">
        <v>16</v>
      </c>
      <c r="N44" s="205">
        <v>12508</v>
      </c>
      <c r="O44" s="2">
        <v>2437</v>
      </c>
      <c r="P44" s="2">
        <v>0</v>
      </c>
      <c r="Q44" s="205" t="s">
        <v>625</v>
      </c>
      <c r="R44" s="216"/>
      <c r="S44" s="67"/>
      <c r="T44" s="29"/>
      <c r="U44" s="63"/>
      <c r="V44" s="70"/>
      <c r="W44" s="63"/>
      <c r="X44" s="78"/>
      <c r="Y44" s="81"/>
      <c r="Z44" s="133"/>
      <c r="AA44" s="118"/>
      <c r="AB44" s="394">
        <f t="shared" si="11"/>
        <v>57.808999999999997</v>
      </c>
      <c r="AC44" s="246">
        <f t="shared" si="12"/>
        <v>1879</v>
      </c>
    </row>
    <row r="45" spans="1:29" ht="15.75" thickBot="1">
      <c r="A45" s="198">
        <f t="shared" si="3"/>
        <v>68000</v>
      </c>
      <c r="B45" s="205" t="s">
        <v>374</v>
      </c>
      <c r="C45" s="2">
        <v>56871</v>
      </c>
      <c r="D45" s="284">
        <v>58.084000000000003</v>
      </c>
      <c r="E45" s="205" t="s">
        <v>626</v>
      </c>
      <c r="F45" s="2">
        <v>640</v>
      </c>
      <c r="G45" s="2">
        <v>0</v>
      </c>
      <c r="H45" s="2">
        <v>1804</v>
      </c>
      <c r="I45" s="2">
        <v>708</v>
      </c>
      <c r="J45" s="2">
        <v>0</v>
      </c>
      <c r="K45" s="225">
        <v>68000</v>
      </c>
      <c r="L45" s="2">
        <v>0</v>
      </c>
      <c r="M45" s="2">
        <v>38</v>
      </c>
      <c r="N45" s="205">
        <v>12933</v>
      </c>
      <c r="O45" s="2">
        <v>2522</v>
      </c>
      <c r="P45" s="2">
        <v>0</v>
      </c>
      <c r="Q45" s="205" t="s">
        <v>627</v>
      </c>
      <c r="R45" s="216"/>
      <c r="S45" s="67"/>
      <c r="T45" s="29"/>
      <c r="U45" s="63"/>
      <c r="V45" s="70"/>
      <c r="W45" s="63"/>
      <c r="X45" s="78"/>
      <c r="Y45" s="81"/>
      <c r="Z45" s="133"/>
      <c r="AA45" s="118"/>
      <c r="AB45" s="394">
        <f t="shared" si="11"/>
        <v>58.084000000000003</v>
      </c>
      <c r="AC45" s="246">
        <f t="shared" si="12"/>
        <v>1804</v>
      </c>
    </row>
    <row r="46" spans="1:29" ht="15.75" thickBot="1">
      <c r="A46" s="198">
        <f t="shared" si="3"/>
        <v>68500</v>
      </c>
      <c r="B46" s="205" t="s">
        <v>374</v>
      </c>
      <c r="C46" s="2">
        <v>56871</v>
      </c>
      <c r="D46" s="284">
        <v>58.359000000000002</v>
      </c>
      <c r="E46" s="205" t="s">
        <v>628</v>
      </c>
      <c r="F46" s="2">
        <v>351</v>
      </c>
      <c r="G46" s="2">
        <v>0</v>
      </c>
      <c r="H46" s="2">
        <v>1732</v>
      </c>
      <c r="I46" s="2">
        <v>126</v>
      </c>
      <c r="J46" s="2">
        <v>0</v>
      </c>
      <c r="K46" s="225">
        <v>68500</v>
      </c>
      <c r="L46" s="2">
        <v>0</v>
      </c>
      <c r="M46" s="2">
        <v>0</v>
      </c>
      <c r="N46" s="205">
        <v>13361</v>
      </c>
      <c r="O46" s="2">
        <v>1111</v>
      </c>
      <c r="P46" s="2">
        <v>0</v>
      </c>
      <c r="Q46" s="205" t="s">
        <v>629</v>
      </c>
      <c r="R46" s="216"/>
      <c r="S46" s="67"/>
      <c r="T46" s="29"/>
      <c r="U46" s="63"/>
      <c r="V46" s="70"/>
      <c r="W46" s="63"/>
      <c r="X46" s="78"/>
      <c r="Y46" s="81"/>
      <c r="Z46" s="133"/>
      <c r="AA46" s="118"/>
      <c r="AB46" s="394">
        <f t="shared" si="11"/>
        <v>58.359000000000002</v>
      </c>
      <c r="AC46" s="246">
        <f t="shared" si="12"/>
        <v>1732</v>
      </c>
    </row>
    <row r="47" spans="1:29" ht="15.75" thickBot="1">
      <c r="A47" s="198">
        <f t="shared" si="3"/>
        <v>69000</v>
      </c>
      <c r="B47" s="205" t="s">
        <v>374</v>
      </c>
      <c r="C47" s="2">
        <v>56871</v>
      </c>
      <c r="D47" s="284">
        <v>58.633000000000003</v>
      </c>
      <c r="E47" s="205" t="s">
        <v>630</v>
      </c>
      <c r="F47" s="2">
        <v>1185</v>
      </c>
      <c r="G47" s="2">
        <v>3859</v>
      </c>
      <c r="H47" s="2">
        <v>1663</v>
      </c>
      <c r="I47" s="2">
        <v>642</v>
      </c>
      <c r="J47" s="2">
        <v>0</v>
      </c>
      <c r="K47" s="225">
        <v>69000</v>
      </c>
      <c r="L47" s="2">
        <v>0</v>
      </c>
      <c r="M47" s="2">
        <v>26</v>
      </c>
      <c r="N47" s="205">
        <v>13792</v>
      </c>
      <c r="O47" s="2">
        <v>2692</v>
      </c>
      <c r="P47" s="2">
        <v>0</v>
      </c>
      <c r="Q47" s="205" t="s">
        <v>631</v>
      </c>
      <c r="R47" s="216"/>
      <c r="S47" s="67"/>
      <c r="T47" s="29"/>
      <c r="U47" s="63"/>
      <c r="V47" s="70"/>
      <c r="W47" s="63"/>
      <c r="X47" s="78"/>
      <c r="Y47" s="81"/>
      <c r="Z47" s="133"/>
      <c r="AA47" s="118"/>
      <c r="AB47" s="394">
        <f t="shared" si="11"/>
        <v>58.633000000000003</v>
      </c>
      <c r="AC47" s="246">
        <f t="shared" si="12"/>
        <v>1663</v>
      </c>
    </row>
    <row r="48" spans="1:29" ht="15.75" thickBot="1">
      <c r="A48" s="198">
        <f t="shared" si="3"/>
        <v>67500</v>
      </c>
      <c r="B48" s="205" t="s">
        <v>374</v>
      </c>
      <c r="C48" s="2">
        <v>56871</v>
      </c>
      <c r="D48" s="284">
        <v>57.808999999999997</v>
      </c>
      <c r="E48" s="205" t="s">
        <v>624</v>
      </c>
      <c r="F48" s="2">
        <v>382</v>
      </c>
      <c r="G48" s="2">
        <v>0</v>
      </c>
      <c r="H48" s="2">
        <v>1879</v>
      </c>
      <c r="I48" s="2">
        <v>258</v>
      </c>
      <c r="J48" s="2">
        <v>0</v>
      </c>
      <c r="K48" s="225">
        <v>67500</v>
      </c>
      <c r="L48" s="2">
        <v>0</v>
      </c>
      <c r="M48" s="2">
        <v>16</v>
      </c>
      <c r="N48" s="205">
        <v>12508</v>
      </c>
      <c r="O48" s="2">
        <v>2437</v>
      </c>
      <c r="P48" s="2">
        <v>0</v>
      </c>
      <c r="Q48" s="205" t="s">
        <v>625</v>
      </c>
      <c r="R48" s="216"/>
      <c r="S48" s="67"/>
      <c r="T48" s="29"/>
      <c r="U48" s="63"/>
      <c r="V48" s="70"/>
      <c r="W48" s="63"/>
      <c r="X48" s="78"/>
      <c r="Y48" s="81"/>
      <c r="Z48" s="133"/>
      <c r="AA48" s="118"/>
      <c r="AB48" s="394">
        <f t="shared" si="11"/>
        <v>57.808999999999997</v>
      </c>
      <c r="AC48" s="246">
        <f t="shared" si="12"/>
        <v>1879</v>
      </c>
    </row>
    <row r="49" spans="1:29" ht="15.75" thickBot="1">
      <c r="A49" s="198">
        <f t="shared" si="3"/>
        <v>68000</v>
      </c>
      <c r="B49" s="205" t="s">
        <v>374</v>
      </c>
      <c r="C49" s="2">
        <v>56871</v>
      </c>
      <c r="D49" s="284">
        <v>58.084000000000003</v>
      </c>
      <c r="E49" s="205" t="s">
        <v>626</v>
      </c>
      <c r="F49" s="2">
        <v>640</v>
      </c>
      <c r="G49" s="2">
        <v>0</v>
      </c>
      <c r="H49" s="2">
        <v>1804</v>
      </c>
      <c r="I49" s="2">
        <v>708</v>
      </c>
      <c r="J49" s="2">
        <v>0</v>
      </c>
      <c r="K49" s="225">
        <v>68000</v>
      </c>
      <c r="L49" s="2">
        <v>0</v>
      </c>
      <c r="M49" s="2">
        <v>38</v>
      </c>
      <c r="N49" s="205">
        <v>12933</v>
      </c>
      <c r="O49" s="2">
        <v>2522</v>
      </c>
      <c r="P49" s="2">
        <v>0</v>
      </c>
      <c r="Q49" s="205" t="s">
        <v>627</v>
      </c>
      <c r="R49" s="216"/>
      <c r="S49" s="67"/>
      <c r="T49" s="29"/>
      <c r="U49" s="63"/>
      <c r="V49" s="70"/>
      <c r="W49" s="63"/>
      <c r="X49" s="78"/>
      <c r="Y49" s="81"/>
      <c r="Z49" s="133"/>
      <c r="AA49" s="118"/>
      <c r="AB49" s="394">
        <f t="shared" si="11"/>
        <v>58.084000000000003</v>
      </c>
      <c r="AC49" s="246">
        <f t="shared" si="12"/>
        <v>1804</v>
      </c>
    </row>
    <row r="50" spans="1:29">
      <c r="A50" s="198">
        <f t="shared" si="3"/>
        <v>68500</v>
      </c>
      <c r="B50" s="205" t="s">
        <v>374</v>
      </c>
      <c r="C50" s="2">
        <v>56871</v>
      </c>
      <c r="D50" s="284">
        <v>58.359000000000002</v>
      </c>
      <c r="E50" s="205" t="s">
        <v>628</v>
      </c>
      <c r="F50" s="2">
        <v>351</v>
      </c>
      <c r="G50" s="2">
        <v>0</v>
      </c>
      <c r="H50" s="2">
        <v>1732</v>
      </c>
      <c r="I50" s="2">
        <v>126</v>
      </c>
      <c r="J50" s="2">
        <v>0</v>
      </c>
      <c r="K50" s="225">
        <v>68500</v>
      </c>
      <c r="L50" s="2">
        <v>0</v>
      </c>
      <c r="M50" s="2">
        <v>0</v>
      </c>
      <c r="N50" s="205">
        <v>13361</v>
      </c>
      <c r="O50" s="2">
        <v>1111</v>
      </c>
      <c r="P50" s="2">
        <v>0</v>
      </c>
      <c r="Q50" s="205" t="s">
        <v>629</v>
      </c>
      <c r="R50" s="218"/>
      <c r="S50" s="223"/>
      <c r="T50" s="219"/>
      <c r="U50" s="109"/>
      <c r="V50" s="181"/>
      <c r="W50" s="109"/>
      <c r="X50" s="182"/>
      <c r="Y50" s="183"/>
      <c r="Z50" s="184"/>
      <c r="AA50" s="185"/>
      <c r="AB50" s="394">
        <f t="shared" si="11"/>
        <v>58.359000000000002</v>
      </c>
      <c r="AC50" s="246">
        <f t="shared" si="12"/>
        <v>1732</v>
      </c>
    </row>
    <row r="51" spans="1:29" ht="15.75" thickBot="1">
      <c r="A51" s="198">
        <f t="shared" si="3"/>
        <v>69000</v>
      </c>
      <c r="B51" s="210" t="s">
        <v>374</v>
      </c>
      <c r="C51" s="29">
        <v>56871</v>
      </c>
      <c r="D51" s="283">
        <v>58.633000000000003</v>
      </c>
      <c r="E51" s="210" t="s">
        <v>630</v>
      </c>
      <c r="F51" s="29">
        <v>1185</v>
      </c>
      <c r="G51" s="193">
        <v>3859</v>
      </c>
      <c r="H51" s="193">
        <v>1663</v>
      </c>
      <c r="I51" s="193">
        <v>642</v>
      </c>
      <c r="J51" s="162">
        <v>0</v>
      </c>
      <c r="K51" s="227">
        <v>69000</v>
      </c>
      <c r="L51" s="29">
        <v>0</v>
      </c>
      <c r="M51" s="162">
        <v>26</v>
      </c>
      <c r="N51" s="210">
        <v>13792</v>
      </c>
      <c r="O51" s="29">
        <v>2692</v>
      </c>
      <c r="P51" s="162">
        <v>0</v>
      </c>
      <c r="Q51" s="210" t="s">
        <v>631</v>
      </c>
      <c r="R51" s="216"/>
      <c r="S51" s="67"/>
      <c r="T51" s="29"/>
      <c r="U51" s="194"/>
      <c r="V51" s="195"/>
      <c r="W51" s="194"/>
      <c r="X51" s="195"/>
      <c r="Y51" s="196"/>
      <c r="Z51" s="194"/>
      <c r="AA51" s="159"/>
      <c r="AB51" s="394">
        <f t="shared" si="11"/>
        <v>58.633000000000003</v>
      </c>
      <c r="AC51" s="246">
        <f t="shared" si="12"/>
        <v>1663</v>
      </c>
    </row>
    <row r="52" spans="1:29">
      <c r="A52" s="198">
        <f t="shared" si="3"/>
        <v>64500</v>
      </c>
      <c r="B52" t="s">
        <v>374</v>
      </c>
      <c r="C52">
        <v>56871</v>
      </c>
      <c r="D52" s="287">
        <v>56.156999999999996</v>
      </c>
      <c r="E52" t="s">
        <v>612</v>
      </c>
      <c r="F52">
        <v>491</v>
      </c>
      <c r="G52">
        <v>14560</v>
      </c>
      <c r="H52">
        <v>2414</v>
      </c>
      <c r="I52">
        <v>524</v>
      </c>
      <c r="J52">
        <v>0</v>
      </c>
      <c r="K52">
        <v>64500</v>
      </c>
      <c r="L52">
        <v>0</v>
      </c>
      <c r="M52">
        <v>398</v>
      </c>
      <c r="N52">
        <v>10043</v>
      </c>
      <c r="O52">
        <v>1947</v>
      </c>
      <c r="P52">
        <v>14560</v>
      </c>
      <c r="Q52" t="s">
        <v>613</v>
      </c>
      <c r="AB52" s="394">
        <f t="shared" si="11"/>
        <v>56.156999999999996</v>
      </c>
      <c r="AC52" s="246">
        <f t="shared" si="12"/>
        <v>2414</v>
      </c>
    </row>
    <row r="53" spans="1:29">
      <c r="A53" s="198">
        <f t="shared" si="3"/>
        <v>65000</v>
      </c>
      <c r="B53" t="s">
        <v>374</v>
      </c>
      <c r="C53">
        <v>56871</v>
      </c>
      <c r="D53" s="287">
        <v>56.43</v>
      </c>
      <c r="E53" t="s">
        <v>614</v>
      </c>
      <c r="F53">
        <v>2250</v>
      </c>
      <c r="G53">
        <v>2750</v>
      </c>
      <c r="H53">
        <v>2314</v>
      </c>
      <c r="I53">
        <v>7552</v>
      </c>
      <c r="J53">
        <v>4</v>
      </c>
      <c r="K53">
        <v>65000</v>
      </c>
      <c r="L53">
        <v>0</v>
      </c>
      <c r="M53">
        <v>4026</v>
      </c>
      <c r="N53">
        <v>10443</v>
      </c>
      <c r="O53">
        <v>2027</v>
      </c>
      <c r="P53">
        <v>14300</v>
      </c>
      <c r="Q53" t="s">
        <v>615</v>
      </c>
      <c r="AB53" s="394">
        <f t="shared" si="11"/>
        <v>56.43</v>
      </c>
      <c r="AC53" s="246">
        <f t="shared" si="12"/>
        <v>2314</v>
      </c>
    </row>
    <row r="54" spans="1:29">
      <c r="A54" s="198">
        <f t="shared" si="3"/>
        <v>65500</v>
      </c>
      <c r="B54" t="s">
        <v>374</v>
      </c>
      <c r="C54">
        <v>56871</v>
      </c>
      <c r="D54" s="287">
        <v>56.704999999999998</v>
      </c>
      <c r="E54" t="s">
        <v>616</v>
      </c>
      <c r="F54">
        <v>452</v>
      </c>
      <c r="G54">
        <v>0</v>
      </c>
      <c r="H54">
        <v>2218</v>
      </c>
      <c r="I54">
        <v>390</v>
      </c>
      <c r="J54">
        <v>0</v>
      </c>
      <c r="K54">
        <v>65500</v>
      </c>
      <c r="L54">
        <v>0</v>
      </c>
      <c r="M54">
        <v>28</v>
      </c>
      <c r="N54">
        <v>10847</v>
      </c>
      <c r="O54">
        <v>2107</v>
      </c>
      <c r="P54">
        <v>0</v>
      </c>
      <c r="Q54" t="s">
        <v>617</v>
      </c>
      <c r="AB54" s="394">
        <f t="shared" si="11"/>
        <v>56.704999999999998</v>
      </c>
      <c r="AC54" s="246">
        <f t="shared" si="12"/>
        <v>2218</v>
      </c>
    </row>
    <row r="55" spans="1:29">
      <c r="A55" s="198">
        <f t="shared" si="3"/>
        <v>66000</v>
      </c>
      <c r="B55" t="s">
        <v>374</v>
      </c>
      <c r="C55">
        <v>56871</v>
      </c>
      <c r="D55" s="287">
        <v>56.981000000000002</v>
      </c>
      <c r="E55" t="s">
        <v>618</v>
      </c>
      <c r="F55">
        <v>1900</v>
      </c>
      <c r="G55">
        <v>2800</v>
      </c>
      <c r="H55">
        <v>2127</v>
      </c>
      <c r="I55">
        <v>694</v>
      </c>
      <c r="J55">
        <v>0</v>
      </c>
      <c r="K55">
        <v>66000</v>
      </c>
      <c r="L55">
        <v>0</v>
      </c>
      <c r="M55">
        <v>368</v>
      </c>
      <c r="N55">
        <v>11256</v>
      </c>
      <c r="O55">
        <v>2189</v>
      </c>
      <c r="P55">
        <v>66000</v>
      </c>
      <c r="Q55" t="s">
        <v>619</v>
      </c>
      <c r="AB55" s="394">
        <f t="shared" si="11"/>
        <v>56.981000000000002</v>
      </c>
      <c r="AC55" s="246">
        <f t="shared" si="12"/>
        <v>2127</v>
      </c>
    </row>
    <row r="56" spans="1:29">
      <c r="A56" s="198">
        <f t="shared" si="3"/>
        <v>66500</v>
      </c>
      <c r="B56" t="s">
        <v>374</v>
      </c>
      <c r="C56">
        <v>56871</v>
      </c>
      <c r="D56" s="287">
        <v>57.256999999999998</v>
      </c>
      <c r="E56" t="s">
        <v>620</v>
      </c>
      <c r="F56">
        <v>415</v>
      </c>
      <c r="G56">
        <v>0</v>
      </c>
      <c r="H56">
        <v>2041</v>
      </c>
      <c r="I56">
        <v>408</v>
      </c>
      <c r="J56">
        <v>0</v>
      </c>
      <c r="K56">
        <v>66500</v>
      </c>
      <c r="L56">
        <v>0</v>
      </c>
      <c r="M56">
        <v>56</v>
      </c>
      <c r="N56">
        <v>11670</v>
      </c>
      <c r="O56">
        <v>2271</v>
      </c>
      <c r="P56">
        <v>0</v>
      </c>
      <c r="Q56" t="s">
        <v>621</v>
      </c>
      <c r="AB56" s="394">
        <f t="shared" si="11"/>
        <v>57.256999999999998</v>
      </c>
      <c r="AC56" s="246">
        <f t="shared" si="12"/>
        <v>2041</v>
      </c>
    </row>
    <row r="57" spans="1:29">
      <c r="A57" s="198">
        <f t="shared" si="3"/>
        <v>67000</v>
      </c>
      <c r="B57" t="s">
        <v>374</v>
      </c>
      <c r="C57">
        <v>56871</v>
      </c>
      <c r="D57" s="287">
        <v>57.533000000000001</v>
      </c>
      <c r="E57" t="s">
        <v>622</v>
      </c>
      <c r="F57">
        <v>398</v>
      </c>
      <c r="G57">
        <v>0</v>
      </c>
      <c r="H57">
        <v>1958</v>
      </c>
      <c r="I57">
        <v>1386</v>
      </c>
      <c r="J57">
        <v>0</v>
      </c>
      <c r="K57">
        <v>67000</v>
      </c>
      <c r="L57">
        <v>0</v>
      </c>
      <c r="M57">
        <v>34</v>
      </c>
      <c r="N57">
        <v>12087</v>
      </c>
      <c r="O57">
        <v>2354</v>
      </c>
      <c r="P57">
        <v>0</v>
      </c>
      <c r="Q57" t="s">
        <v>623</v>
      </c>
      <c r="AB57" s="394">
        <f t="shared" si="11"/>
        <v>57.533000000000001</v>
      </c>
      <c r="AC57" s="246">
        <f t="shared" si="12"/>
        <v>1958</v>
      </c>
    </row>
    <row r="58" spans="1:29">
      <c r="A58" s="198">
        <f t="shared" si="3"/>
        <v>67500</v>
      </c>
      <c r="B58" t="s">
        <v>374</v>
      </c>
      <c r="C58">
        <v>56871</v>
      </c>
      <c r="D58" s="287">
        <v>57.808999999999997</v>
      </c>
      <c r="E58" t="s">
        <v>624</v>
      </c>
      <c r="F58">
        <v>382</v>
      </c>
      <c r="G58">
        <v>0</v>
      </c>
      <c r="H58">
        <v>1879</v>
      </c>
      <c r="I58">
        <v>258</v>
      </c>
      <c r="J58">
        <v>0</v>
      </c>
      <c r="K58">
        <v>67500</v>
      </c>
      <c r="L58">
        <v>0</v>
      </c>
      <c r="M58">
        <v>16</v>
      </c>
      <c r="N58">
        <v>12508</v>
      </c>
      <c r="O58">
        <v>2437</v>
      </c>
      <c r="P58">
        <v>0</v>
      </c>
      <c r="Q58" t="s">
        <v>625</v>
      </c>
      <c r="AB58" s="394">
        <f t="shared" si="11"/>
        <v>57.808999999999997</v>
      </c>
      <c r="AC58" s="246">
        <f t="shared" si="12"/>
        <v>1879</v>
      </c>
    </row>
    <row r="59" spans="1:29">
      <c r="A59" s="198">
        <f t="shared" si="3"/>
        <v>68000</v>
      </c>
      <c r="B59" t="s">
        <v>374</v>
      </c>
      <c r="C59">
        <v>56871</v>
      </c>
      <c r="D59" s="287">
        <v>58.084000000000003</v>
      </c>
      <c r="E59" t="s">
        <v>626</v>
      </c>
      <c r="F59">
        <v>640</v>
      </c>
      <c r="G59">
        <v>0</v>
      </c>
      <c r="H59">
        <v>1804</v>
      </c>
      <c r="I59">
        <v>708</v>
      </c>
      <c r="J59">
        <v>0</v>
      </c>
      <c r="K59">
        <v>68000</v>
      </c>
      <c r="L59">
        <v>0</v>
      </c>
      <c r="M59">
        <v>38</v>
      </c>
      <c r="N59">
        <v>12933</v>
      </c>
      <c r="O59">
        <v>2522</v>
      </c>
      <c r="P59">
        <v>0</v>
      </c>
      <c r="Q59" t="s">
        <v>627</v>
      </c>
      <c r="AB59" s="394">
        <f t="shared" si="11"/>
        <v>58.084000000000003</v>
      </c>
      <c r="AC59" s="246">
        <f t="shared" si="12"/>
        <v>1804</v>
      </c>
    </row>
    <row r="60" spans="1:29">
      <c r="A60" s="198">
        <f t="shared" si="3"/>
        <v>68500</v>
      </c>
      <c r="B60" t="s">
        <v>374</v>
      </c>
      <c r="C60">
        <v>56871</v>
      </c>
      <c r="D60" s="287">
        <v>58.359000000000002</v>
      </c>
      <c r="E60" t="s">
        <v>628</v>
      </c>
      <c r="F60">
        <v>351</v>
      </c>
      <c r="G60">
        <v>0</v>
      </c>
      <c r="H60">
        <v>1732</v>
      </c>
      <c r="I60">
        <v>126</v>
      </c>
      <c r="J60">
        <v>0</v>
      </c>
      <c r="K60">
        <v>68500</v>
      </c>
      <c r="L60">
        <v>0</v>
      </c>
      <c r="M60">
        <v>0</v>
      </c>
      <c r="N60">
        <v>13361</v>
      </c>
      <c r="O60">
        <v>1111</v>
      </c>
      <c r="P60">
        <v>0</v>
      </c>
      <c r="Q60" t="s">
        <v>629</v>
      </c>
      <c r="AB60" s="394">
        <f t="shared" si="11"/>
        <v>58.359000000000002</v>
      </c>
      <c r="AC60" s="246">
        <f t="shared" si="12"/>
        <v>1732</v>
      </c>
    </row>
    <row r="61" spans="1:29">
      <c r="A61" s="198">
        <f t="shared" si="3"/>
        <v>69000</v>
      </c>
      <c r="B61" t="s">
        <v>374</v>
      </c>
      <c r="C61">
        <v>56871</v>
      </c>
      <c r="D61" s="287">
        <v>58.633000000000003</v>
      </c>
      <c r="E61" t="s">
        <v>630</v>
      </c>
      <c r="F61">
        <v>1185</v>
      </c>
      <c r="G61">
        <v>3859</v>
      </c>
      <c r="H61">
        <v>1663</v>
      </c>
      <c r="I61">
        <v>642</v>
      </c>
      <c r="J61">
        <v>0</v>
      </c>
      <c r="K61">
        <v>69000</v>
      </c>
      <c r="L61">
        <v>0</v>
      </c>
      <c r="M61">
        <v>26</v>
      </c>
      <c r="N61">
        <v>13792</v>
      </c>
      <c r="O61">
        <v>2692</v>
      </c>
      <c r="P61">
        <v>0</v>
      </c>
      <c r="Q61" t="s">
        <v>631</v>
      </c>
      <c r="AB61" s="394">
        <f t="shared" si="11"/>
        <v>58.633000000000003</v>
      </c>
      <c r="AC61" s="246">
        <f t="shared" si="12"/>
        <v>1663</v>
      </c>
    </row>
    <row r="62" spans="1:29" ht="15.75" thickBot="1">
      <c r="A62" s="198">
        <f t="shared" si="3"/>
        <v>69500</v>
      </c>
      <c r="B62" t="s">
        <v>374</v>
      </c>
      <c r="C62">
        <v>56871</v>
      </c>
      <c r="D62" s="287">
        <v>58.905999999999999</v>
      </c>
      <c r="E62" t="s">
        <v>632</v>
      </c>
      <c r="F62">
        <v>1480</v>
      </c>
      <c r="G62">
        <v>0</v>
      </c>
      <c r="H62">
        <v>1598</v>
      </c>
      <c r="I62">
        <v>290</v>
      </c>
      <c r="J62">
        <v>0</v>
      </c>
      <c r="K62">
        <v>69500</v>
      </c>
      <c r="L62">
        <v>0</v>
      </c>
      <c r="M62">
        <v>0</v>
      </c>
      <c r="N62">
        <v>14227</v>
      </c>
      <c r="O62">
        <v>1111</v>
      </c>
      <c r="P62">
        <v>0</v>
      </c>
      <c r="Q62" t="s">
        <v>633</v>
      </c>
      <c r="AB62" s="394">
        <f t="shared" si="11"/>
        <v>58.905999999999999</v>
      </c>
      <c r="AC62" s="247">
        <f t="shared" si="12"/>
        <v>1598</v>
      </c>
    </row>
    <row r="63" spans="1:29">
      <c r="B63" t="s">
        <v>374</v>
      </c>
      <c r="C63">
        <v>56871</v>
      </c>
      <c r="D63" s="287">
        <v>59.177999999999997</v>
      </c>
      <c r="E63" t="s">
        <v>634</v>
      </c>
      <c r="F63">
        <v>1503</v>
      </c>
      <c r="G63">
        <v>1620</v>
      </c>
      <c r="H63">
        <v>1535</v>
      </c>
      <c r="I63">
        <v>13766</v>
      </c>
      <c r="J63">
        <v>11</v>
      </c>
      <c r="K63">
        <v>70000</v>
      </c>
      <c r="L63">
        <v>0</v>
      </c>
      <c r="M63">
        <v>1012</v>
      </c>
      <c r="N63">
        <v>14664</v>
      </c>
      <c r="O63">
        <v>8000</v>
      </c>
      <c r="P63">
        <v>0</v>
      </c>
      <c r="Q63" t="s">
        <v>635</v>
      </c>
    </row>
    <row r="64" spans="1:29">
      <c r="B64" t="s">
        <v>374</v>
      </c>
      <c r="C64">
        <v>56871</v>
      </c>
      <c r="D64" s="287">
        <v>59.448</v>
      </c>
      <c r="E64" t="s">
        <v>636</v>
      </c>
      <c r="F64">
        <v>300</v>
      </c>
      <c r="G64">
        <v>0</v>
      </c>
      <c r="H64">
        <v>1476</v>
      </c>
      <c r="I64">
        <v>166</v>
      </c>
      <c r="J64">
        <v>0</v>
      </c>
      <c r="K64">
        <v>70500</v>
      </c>
      <c r="L64">
        <v>0</v>
      </c>
      <c r="M64">
        <v>2</v>
      </c>
      <c r="N64">
        <v>15105</v>
      </c>
      <c r="O64">
        <v>1111</v>
      </c>
      <c r="P64">
        <v>0</v>
      </c>
      <c r="Q64" t="s">
        <v>637</v>
      </c>
    </row>
    <row r="65" spans="2:17">
      <c r="B65" t="s">
        <v>374</v>
      </c>
      <c r="C65">
        <v>56871</v>
      </c>
      <c r="D65" s="287">
        <v>59.716000000000001</v>
      </c>
      <c r="E65" t="s">
        <v>638</v>
      </c>
      <c r="F65">
        <v>300</v>
      </c>
      <c r="G65">
        <v>0</v>
      </c>
      <c r="H65">
        <v>1419</v>
      </c>
      <c r="I65">
        <v>362</v>
      </c>
      <c r="J65">
        <v>0</v>
      </c>
      <c r="K65">
        <v>71000</v>
      </c>
      <c r="L65">
        <v>0</v>
      </c>
      <c r="M65">
        <v>26</v>
      </c>
      <c r="N65">
        <v>15548</v>
      </c>
      <c r="O65">
        <v>3041</v>
      </c>
      <c r="P65">
        <v>0</v>
      </c>
      <c r="Q65" t="s">
        <v>639</v>
      </c>
    </row>
    <row r="66" spans="2:17">
      <c r="B66" t="s">
        <v>374</v>
      </c>
      <c r="C66">
        <v>56871</v>
      </c>
      <c r="D66" s="287">
        <v>59.982999999999997</v>
      </c>
      <c r="E66" t="s">
        <v>640</v>
      </c>
      <c r="F66">
        <v>274</v>
      </c>
      <c r="G66">
        <v>0</v>
      </c>
      <c r="H66">
        <v>1364</v>
      </c>
      <c r="I66">
        <v>198</v>
      </c>
      <c r="J66">
        <v>0</v>
      </c>
      <c r="K66">
        <v>71500</v>
      </c>
      <c r="L66">
        <v>0</v>
      </c>
      <c r="M66">
        <v>0</v>
      </c>
      <c r="N66">
        <v>15993</v>
      </c>
      <c r="O66">
        <v>1111</v>
      </c>
      <c r="P66">
        <v>0</v>
      </c>
      <c r="Q66" t="s">
        <v>641</v>
      </c>
    </row>
    <row r="67" spans="2:17">
      <c r="B67" t="s">
        <v>374</v>
      </c>
      <c r="C67">
        <v>56871</v>
      </c>
      <c r="D67" s="287">
        <v>60.247999999999998</v>
      </c>
      <c r="E67" t="s">
        <v>642</v>
      </c>
      <c r="F67">
        <v>1200</v>
      </c>
      <c r="G67">
        <v>2800</v>
      </c>
      <c r="H67">
        <v>1312</v>
      </c>
      <c r="I67">
        <v>446</v>
      </c>
      <c r="J67">
        <v>0</v>
      </c>
      <c r="K67">
        <v>72000</v>
      </c>
      <c r="L67">
        <v>0</v>
      </c>
      <c r="M67">
        <v>50</v>
      </c>
      <c r="N67">
        <v>16441</v>
      </c>
      <c r="O67">
        <v>3218</v>
      </c>
      <c r="P67">
        <v>0</v>
      </c>
      <c r="Q67" t="s">
        <v>643</v>
      </c>
    </row>
    <row r="68" spans="2:17">
      <c r="B68" t="s">
        <v>374</v>
      </c>
      <c r="C68">
        <v>56871</v>
      </c>
      <c r="D68" s="287">
        <v>60.51</v>
      </c>
      <c r="E68" t="s">
        <v>644</v>
      </c>
      <c r="F68">
        <v>700</v>
      </c>
      <c r="G68">
        <v>0</v>
      </c>
      <c r="H68">
        <v>1262</v>
      </c>
      <c r="I68">
        <v>88</v>
      </c>
      <c r="J68">
        <v>0</v>
      </c>
      <c r="K68">
        <v>72500</v>
      </c>
      <c r="L68">
        <v>0</v>
      </c>
      <c r="M68">
        <v>6</v>
      </c>
      <c r="N68">
        <v>16891</v>
      </c>
      <c r="O68">
        <v>1111</v>
      </c>
      <c r="P68">
        <v>0</v>
      </c>
      <c r="Q68" t="s">
        <v>645</v>
      </c>
    </row>
    <row r="69" spans="2:17">
      <c r="B69" t="s">
        <v>374</v>
      </c>
      <c r="C69">
        <v>56871</v>
      </c>
      <c r="D69" s="287">
        <v>60.77</v>
      </c>
      <c r="E69" t="s">
        <v>646</v>
      </c>
      <c r="F69">
        <v>250</v>
      </c>
      <c r="G69">
        <v>0</v>
      </c>
      <c r="H69">
        <v>1214</v>
      </c>
      <c r="I69">
        <v>212</v>
      </c>
      <c r="J69">
        <v>0</v>
      </c>
      <c r="K69">
        <v>73000</v>
      </c>
      <c r="L69">
        <v>0</v>
      </c>
      <c r="M69">
        <v>760</v>
      </c>
      <c r="N69">
        <v>17343</v>
      </c>
      <c r="O69">
        <v>3397</v>
      </c>
      <c r="P69">
        <v>0</v>
      </c>
      <c r="Q69" t="s">
        <v>647</v>
      </c>
    </row>
    <row r="70" spans="2:17">
      <c r="B70" t="s">
        <v>374</v>
      </c>
      <c r="C70">
        <v>56871</v>
      </c>
      <c r="D70" s="287">
        <v>61.027999999999999</v>
      </c>
      <c r="E70" t="s">
        <v>648</v>
      </c>
      <c r="F70">
        <v>232</v>
      </c>
      <c r="G70">
        <v>0</v>
      </c>
      <c r="H70">
        <v>1168</v>
      </c>
      <c r="I70">
        <v>404</v>
      </c>
      <c r="J70">
        <v>0</v>
      </c>
      <c r="K70">
        <v>73500</v>
      </c>
      <c r="L70">
        <v>0</v>
      </c>
      <c r="M70">
        <v>0</v>
      </c>
      <c r="N70">
        <v>17797</v>
      </c>
      <c r="O70">
        <v>1111</v>
      </c>
      <c r="P70">
        <v>0</v>
      </c>
      <c r="Q70" t="s">
        <v>649</v>
      </c>
    </row>
    <row r="71" spans="2:17">
      <c r="B71" t="s">
        <v>374</v>
      </c>
      <c r="C71">
        <v>56871</v>
      </c>
      <c r="D71" s="287">
        <v>61.283000000000001</v>
      </c>
      <c r="E71" t="s">
        <v>650</v>
      </c>
      <c r="F71">
        <v>223</v>
      </c>
      <c r="G71">
        <v>0</v>
      </c>
      <c r="H71">
        <v>1125</v>
      </c>
      <c r="I71">
        <v>714</v>
      </c>
      <c r="J71">
        <v>0</v>
      </c>
      <c r="K71">
        <v>74000</v>
      </c>
      <c r="L71">
        <v>0</v>
      </c>
      <c r="M71">
        <v>50</v>
      </c>
      <c r="N71">
        <v>18254</v>
      </c>
      <c r="O71">
        <v>3579</v>
      </c>
      <c r="P71">
        <v>0</v>
      </c>
      <c r="Q71" t="s">
        <v>651</v>
      </c>
    </row>
    <row r="72" spans="2:17">
      <c r="B72" t="s">
        <v>374</v>
      </c>
      <c r="C72">
        <v>56871</v>
      </c>
      <c r="D72" s="287">
        <v>61.536000000000001</v>
      </c>
      <c r="E72" t="s">
        <v>652</v>
      </c>
      <c r="F72">
        <v>214</v>
      </c>
      <c r="G72">
        <v>0</v>
      </c>
      <c r="H72">
        <v>1083</v>
      </c>
      <c r="I72">
        <v>34</v>
      </c>
      <c r="J72">
        <v>0</v>
      </c>
      <c r="K72">
        <v>74500</v>
      </c>
      <c r="L72">
        <v>0</v>
      </c>
      <c r="M72">
        <v>0</v>
      </c>
      <c r="N72">
        <v>18712</v>
      </c>
      <c r="O72">
        <v>0</v>
      </c>
      <c r="P72">
        <v>0</v>
      </c>
      <c r="Q72" t="s">
        <v>653</v>
      </c>
    </row>
    <row r="73" spans="2:17">
      <c r="B73" t="s">
        <v>374</v>
      </c>
      <c r="C73">
        <v>56871</v>
      </c>
      <c r="D73" s="287">
        <v>61.786000000000001</v>
      </c>
      <c r="E73" t="s">
        <v>654</v>
      </c>
      <c r="F73">
        <v>710</v>
      </c>
      <c r="G73">
        <v>1200</v>
      </c>
      <c r="H73">
        <v>1042</v>
      </c>
      <c r="I73">
        <v>7434</v>
      </c>
      <c r="J73">
        <v>1</v>
      </c>
      <c r="K73">
        <v>75000</v>
      </c>
      <c r="L73">
        <v>0</v>
      </c>
      <c r="M73">
        <v>16</v>
      </c>
      <c r="N73">
        <v>19171</v>
      </c>
      <c r="O73">
        <v>3761</v>
      </c>
      <c r="P73">
        <v>0</v>
      </c>
      <c r="Q73" t="s">
        <v>655</v>
      </c>
    </row>
    <row r="74" spans="2:17">
      <c r="B74" t="s">
        <v>374</v>
      </c>
      <c r="C74">
        <v>56871</v>
      </c>
      <c r="D74" s="287">
        <v>62.033000000000001</v>
      </c>
      <c r="E74" t="s">
        <v>656</v>
      </c>
      <c r="F74">
        <v>198</v>
      </c>
      <c r="G74">
        <v>0</v>
      </c>
      <c r="H74">
        <v>1004</v>
      </c>
      <c r="I74">
        <v>10</v>
      </c>
      <c r="J74">
        <v>0</v>
      </c>
      <c r="K74">
        <v>75500</v>
      </c>
      <c r="L74">
        <v>0</v>
      </c>
      <c r="M74">
        <v>0</v>
      </c>
      <c r="N74">
        <v>19633</v>
      </c>
      <c r="O74">
        <v>0</v>
      </c>
      <c r="P74">
        <v>0</v>
      </c>
      <c r="Q74" t="s">
        <v>657</v>
      </c>
    </row>
    <row r="75" spans="2:17">
      <c r="B75" t="s">
        <v>374</v>
      </c>
      <c r="C75">
        <v>56871</v>
      </c>
      <c r="D75" s="287">
        <v>62.277000000000001</v>
      </c>
      <c r="E75" t="s">
        <v>658</v>
      </c>
      <c r="F75">
        <v>190</v>
      </c>
      <c r="G75">
        <v>1290</v>
      </c>
      <c r="H75">
        <v>967</v>
      </c>
      <c r="I75">
        <v>252</v>
      </c>
      <c r="J75">
        <v>0</v>
      </c>
      <c r="K75">
        <v>76000</v>
      </c>
      <c r="L75">
        <v>0</v>
      </c>
      <c r="M75">
        <v>12</v>
      </c>
      <c r="N75">
        <v>20096</v>
      </c>
      <c r="O75">
        <v>3945</v>
      </c>
      <c r="P75">
        <v>0</v>
      </c>
      <c r="Q75" t="s">
        <v>659</v>
      </c>
    </row>
    <row r="76" spans="2:17">
      <c r="B76" t="s">
        <v>374</v>
      </c>
      <c r="C76">
        <v>56871</v>
      </c>
      <c r="D76" s="287">
        <v>62.518000000000001</v>
      </c>
      <c r="E76" t="s">
        <v>660</v>
      </c>
      <c r="F76">
        <v>0</v>
      </c>
      <c r="G76">
        <v>0</v>
      </c>
      <c r="H76">
        <v>931</v>
      </c>
      <c r="I76">
        <v>8</v>
      </c>
      <c r="J76">
        <v>0</v>
      </c>
      <c r="K76">
        <v>76500</v>
      </c>
      <c r="L76">
        <v>0</v>
      </c>
      <c r="M76">
        <v>0</v>
      </c>
      <c r="N76">
        <v>20560</v>
      </c>
      <c r="O76">
        <v>0</v>
      </c>
      <c r="P76">
        <v>0</v>
      </c>
      <c r="Q76" t="s">
        <v>661</v>
      </c>
    </row>
    <row r="77" spans="2:17">
      <c r="B77" t="s">
        <v>374</v>
      </c>
      <c r="C77">
        <v>56871</v>
      </c>
      <c r="D77" s="287">
        <v>62.756999999999998</v>
      </c>
      <c r="E77" t="s">
        <v>662</v>
      </c>
      <c r="F77">
        <v>800</v>
      </c>
      <c r="G77">
        <v>0</v>
      </c>
      <c r="H77">
        <v>897</v>
      </c>
      <c r="I77">
        <v>3520</v>
      </c>
      <c r="J77">
        <v>0</v>
      </c>
      <c r="K77">
        <v>77000</v>
      </c>
      <c r="L77">
        <v>0</v>
      </c>
      <c r="M77">
        <v>16</v>
      </c>
      <c r="N77">
        <v>21026</v>
      </c>
      <c r="O77">
        <v>4131</v>
      </c>
      <c r="P77">
        <v>0</v>
      </c>
      <c r="Q77" t="s">
        <v>663</v>
      </c>
    </row>
    <row r="78" spans="2:17">
      <c r="B78" t="s">
        <v>374</v>
      </c>
      <c r="C78">
        <v>56871</v>
      </c>
      <c r="D78" s="287">
        <v>62.991999999999997</v>
      </c>
      <c r="E78" t="s">
        <v>664</v>
      </c>
      <c r="F78">
        <v>750</v>
      </c>
      <c r="G78">
        <v>0</v>
      </c>
      <c r="H78">
        <v>864</v>
      </c>
      <c r="I78">
        <v>26</v>
      </c>
      <c r="J78">
        <v>0</v>
      </c>
      <c r="K78">
        <v>77500</v>
      </c>
      <c r="L78">
        <v>0</v>
      </c>
      <c r="M78">
        <v>0</v>
      </c>
      <c r="N78">
        <v>21493</v>
      </c>
      <c r="O78">
        <v>0</v>
      </c>
      <c r="P78">
        <v>0</v>
      </c>
      <c r="Q78" t="s">
        <v>665</v>
      </c>
    </row>
    <row r="79" spans="2:17">
      <c r="B79" t="s">
        <v>374</v>
      </c>
      <c r="C79">
        <v>56871</v>
      </c>
      <c r="D79" s="287">
        <v>63.223999999999997</v>
      </c>
      <c r="E79" t="s">
        <v>666</v>
      </c>
      <c r="F79">
        <v>750</v>
      </c>
      <c r="G79">
        <v>0</v>
      </c>
      <c r="H79">
        <v>833</v>
      </c>
      <c r="I79">
        <v>658</v>
      </c>
      <c r="J79">
        <v>0</v>
      </c>
      <c r="K79">
        <v>78000</v>
      </c>
      <c r="L79">
        <v>0</v>
      </c>
      <c r="M79">
        <v>0</v>
      </c>
      <c r="N79">
        <v>21962</v>
      </c>
      <c r="O79">
        <v>1111</v>
      </c>
      <c r="P79">
        <v>0</v>
      </c>
      <c r="Q79" t="s">
        <v>667</v>
      </c>
    </row>
    <row r="80" spans="2:17">
      <c r="B80" t="s">
        <v>374</v>
      </c>
      <c r="C80">
        <v>56871</v>
      </c>
      <c r="D80" s="287">
        <v>63.451999999999998</v>
      </c>
      <c r="E80" t="s">
        <v>668</v>
      </c>
      <c r="F80">
        <v>750</v>
      </c>
      <c r="G80">
        <v>0</v>
      </c>
      <c r="H80">
        <v>803</v>
      </c>
      <c r="I80">
        <v>16</v>
      </c>
      <c r="J80">
        <v>0</v>
      </c>
      <c r="K80">
        <v>78500</v>
      </c>
      <c r="L80">
        <v>0</v>
      </c>
      <c r="M80">
        <v>0</v>
      </c>
      <c r="N80">
        <v>22432</v>
      </c>
      <c r="O80">
        <v>0</v>
      </c>
      <c r="P80">
        <v>0</v>
      </c>
      <c r="Q80" t="s">
        <v>669</v>
      </c>
    </row>
    <row r="81" spans="2:17">
      <c r="B81" t="s">
        <v>374</v>
      </c>
      <c r="C81">
        <v>56871</v>
      </c>
      <c r="D81" s="287">
        <v>63.677999999999997</v>
      </c>
      <c r="E81" t="s">
        <v>670</v>
      </c>
      <c r="F81">
        <v>750</v>
      </c>
      <c r="G81">
        <v>0</v>
      </c>
      <c r="H81">
        <v>774</v>
      </c>
      <c r="I81">
        <v>444</v>
      </c>
      <c r="J81">
        <v>0</v>
      </c>
      <c r="K81">
        <v>79000</v>
      </c>
      <c r="L81">
        <v>0</v>
      </c>
      <c r="M81">
        <v>0</v>
      </c>
      <c r="N81">
        <v>22903</v>
      </c>
      <c r="O81">
        <v>1111</v>
      </c>
      <c r="P81">
        <v>0</v>
      </c>
      <c r="Q81" t="s">
        <v>671</v>
      </c>
    </row>
    <row r="82" spans="2:17">
      <c r="B82" t="s">
        <v>374</v>
      </c>
      <c r="C82">
        <v>56871</v>
      </c>
      <c r="D82" s="287">
        <v>64.119</v>
      </c>
      <c r="E82" t="s">
        <v>672</v>
      </c>
      <c r="F82">
        <v>620</v>
      </c>
      <c r="G82">
        <v>740</v>
      </c>
      <c r="H82">
        <v>719</v>
      </c>
      <c r="I82">
        <v>27396</v>
      </c>
      <c r="J82">
        <v>2</v>
      </c>
      <c r="K82">
        <v>80000</v>
      </c>
      <c r="L82">
        <v>0</v>
      </c>
      <c r="M82">
        <v>12</v>
      </c>
      <c r="N82">
        <v>23848</v>
      </c>
      <c r="O82">
        <v>4694</v>
      </c>
      <c r="P82">
        <v>0</v>
      </c>
      <c r="Q82" t="s">
        <v>673</v>
      </c>
    </row>
    <row r="83" spans="2:17">
      <c r="B83" t="s">
        <v>374</v>
      </c>
      <c r="C83">
        <v>56871</v>
      </c>
      <c r="D83" s="287">
        <v>64.754999999999995</v>
      </c>
      <c r="E83" t="s">
        <v>674</v>
      </c>
      <c r="F83">
        <v>124</v>
      </c>
      <c r="G83">
        <v>0</v>
      </c>
      <c r="H83">
        <v>645</v>
      </c>
      <c r="I83">
        <v>10</v>
      </c>
      <c r="J83">
        <v>0</v>
      </c>
      <c r="K83">
        <v>81500</v>
      </c>
      <c r="L83">
        <v>0</v>
      </c>
      <c r="M83">
        <v>0</v>
      </c>
      <c r="N83">
        <v>25274</v>
      </c>
      <c r="O83">
        <v>0</v>
      </c>
      <c r="P83">
        <v>0</v>
      </c>
      <c r="Q83" t="s">
        <v>675</v>
      </c>
    </row>
    <row r="84" spans="2:17">
      <c r="B84" t="s">
        <v>374</v>
      </c>
      <c r="C84">
        <v>56871</v>
      </c>
      <c r="D84" s="287">
        <v>64.960999999999999</v>
      </c>
      <c r="E84" t="s">
        <v>676</v>
      </c>
      <c r="F84">
        <v>119</v>
      </c>
      <c r="G84">
        <v>0</v>
      </c>
      <c r="H84">
        <v>622</v>
      </c>
      <c r="I84">
        <v>164</v>
      </c>
      <c r="J84">
        <v>0</v>
      </c>
      <c r="K84">
        <v>82000</v>
      </c>
      <c r="L84">
        <v>0</v>
      </c>
      <c r="M84">
        <v>10</v>
      </c>
      <c r="N84">
        <v>25751</v>
      </c>
      <c r="O84">
        <v>5075</v>
      </c>
      <c r="P84">
        <v>0</v>
      </c>
      <c r="Q84" t="s">
        <v>677</v>
      </c>
    </row>
    <row r="85" spans="2:17">
      <c r="B85" t="s">
        <v>374</v>
      </c>
      <c r="C85">
        <v>56871</v>
      </c>
      <c r="D85" s="287">
        <v>65.361999999999995</v>
      </c>
      <c r="E85" t="s">
        <v>678</v>
      </c>
      <c r="F85">
        <v>111</v>
      </c>
      <c r="G85">
        <v>0</v>
      </c>
      <c r="H85">
        <v>578</v>
      </c>
      <c r="I85">
        <v>66</v>
      </c>
      <c r="J85">
        <v>0</v>
      </c>
      <c r="K85">
        <v>83000</v>
      </c>
      <c r="L85">
        <v>0</v>
      </c>
      <c r="M85">
        <v>20</v>
      </c>
      <c r="N85">
        <v>26707</v>
      </c>
      <c r="O85">
        <v>5266</v>
      </c>
      <c r="P85">
        <v>0</v>
      </c>
      <c r="Q85" t="s">
        <v>679</v>
      </c>
    </row>
    <row r="86" spans="2:17">
      <c r="B86" t="s">
        <v>374</v>
      </c>
      <c r="C86">
        <v>56871</v>
      </c>
      <c r="D86" s="287">
        <v>65.748999999999995</v>
      </c>
      <c r="E86" t="s">
        <v>680</v>
      </c>
      <c r="F86">
        <v>103</v>
      </c>
      <c r="G86">
        <v>0</v>
      </c>
      <c r="H86">
        <v>538</v>
      </c>
      <c r="I86">
        <v>32</v>
      </c>
      <c r="J86">
        <v>0</v>
      </c>
      <c r="K86">
        <v>84000</v>
      </c>
      <c r="L86">
        <v>0</v>
      </c>
      <c r="M86">
        <v>0</v>
      </c>
      <c r="N86">
        <v>27667</v>
      </c>
      <c r="O86">
        <v>1111</v>
      </c>
      <c r="P86">
        <v>0</v>
      </c>
      <c r="Q86" t="s">
        <v>681</v>
      </c>
    </row>
    <row r="87" spans="2:17">
      <c r="B87" t="s">
        <v>374</v>
      </c>
      <c r="C87">
        <v>56871</v>
      </c>
      <c r="D87" s="287">
        <v>66.123000000000005</v>
      </c>
      <c r="E87" t="s">
        <v>682</v>
      </c>
      <c r="F87">
        <v>410</v>
      </c>
      <c r="G87">
        <v>510</v>
      </c>
      <c r="H87">
        <v>500</v>
      </c>
      <c r="I87">
        <v>6890</v>
      </c>
      <c r="J87">
        <v>0</v>
      </c>
      <c r="K87">
        <v>85000</v>
      </c>
      <c r="L87">
        <v>0</v>
      </c>
      <c r="M87">
        <v>244</v>
      </c>
      <c r="N87">
        <v>28629</v>
      </c>
      <c r="O87">
        <v>5651</v>
      </c>
      <c r="P87">
        <v>0</v>
      </c>
      <c r="Q87" t="s">
        <v>683</v>
      </c>
    </row>
    <row r="88" spans="2:17">
      <c r="B88" t="s">
        <v>374</v>
      </c>
      <c r="C88">
        <v>56871</v>
      </c>
      <c r="D88" s="287">
        <v>66.483000000000004</v>
      </c>
      <c r="E88" t="s">
        <v>684</v>
      </c>
      <c r="F88">
        <v>89</v>
      </c>
      <c r="G88">
        <v>0</v>
      </c>
      <c r="H88">
        <v>466</v>
      </c>
      <c r="I88">
        <v>24</v>
      </c>
      <c r="J88">
        <v>0</v>
      </c>
      <c r="K88">
        <v>86000</v>
      </c>
      <c r="L88">
        <v>0</v>
      </c>
      <c r="M88">
        <v>0</v>
      </c>
      <c r="N88">
        <v>29595</v>
      </c>
      <c r="O88">
        <v>1111</v>
      </c>
      <c r="P88">
        <v>0</v>
      </c>
      <c r="Q88" t="s">
        <v>685</v>
      </c>
    </row>
    <row r="89" spans="2:17">
      <c r="B89" t="s">
        <v>374</v>
      </c>
      <c r="C89">
        <v>56871</v>
      </c>
      <c r="D89" s="287">
        <v>66.831000000000003</v>
      </c>
      <c r="E89" t="s">
        <v>686</v>
      </c>
      <c r="F89">
        <v>83</v>
      </c>
      <c r="G89">
        <v>1300</v>
      </c>
      <c r="H89">
        <v>433</v>
      </c>
      <c r="I89">
        <v>38</v>
      </c>
      <c r="J89">
        <v>0</v>
      </c>
      <c r="K89">
        <v>87000</v>
      </c>
      <c r="L89">
        <v>0</v>
      </c>
      <c r="M89">
        <v>0</v>
      </c>
      <c r="N89">
        <v>30562</v>
      </c>
      <c r="O89">
        <v>1111</v>
      </c>
      <c r="P89">
        <v>0</v>
      </c>
      <c r="Q89" t="s">
        <v>687</v>
      </c>
    </row>
    <row r="90" spans="2:17">
      <c r="B90" t="s">
        <v>374</v>
      </c>
      <c r="C90">
        <v>56871</v>
      </c>
      <c r="D90" s="287">
        <v>67.795000000000002</v>
      </c>
      <c r="E90" t="s">
        <v>688</v>
      </c>
      <c r="F90">
        <v>210</v>
      </c>
      <c r="G90">
        <v>392</v>
      </c>
      <c r="H90">
        <v>349</v>
      </c>
      <c r="I90">
        <v>7198</v>
      </c>
      <c r="J90">
        <v>0</v>
      </c>
      <c r="K90">
        <v>90000</v>
      </c>
      <c r="L90">
        <v>0</v>
      </c>
      <c r="M90">
        <v>0</v>
      </c>
      <c r="N90">
        <v>33478</v>
      </c>
      <c r="O90">
        <v>1111</v>
      </c>
      <c r="P90">
        <v>0</v>
      </c>
      <c r="Q90" t="s">
        <v>689</v>
      </c>
    </row>
    <row r="91" spans="2:17">
      <c r="B91" t="s">
        <v>374</v>
      </c>
      <c r="C91">
        <v>56871</v>
      </c>
      <c r="D91" s="287">
        <v>69.161000000000001</v>
      </c>
      <c r="E91" t="s">
        <v>690</v>
      </c>
      <c r="F91">
        <v>150</v>
      </c>
      <c r="G91">
        <v>240</v>
      </c>
      <c r="H91">
        <v>243</v>
      </c>
      <c r="I91">
        <v>1430</v>
      </c>
      <c r="J91">
        <v>0</v>
      </c>
      <c r="K91">
        <v>95000</v>
      </c>
      <c r="L91">
        <v>0</v>
      </c>
      <c r="M91">
        <v>0</v>
      </c>
      <c r="N91">
        <v>38372</v>
      </c>
      <c r="O91">
        <v>1111</v>
      </c>
      <c r="P91">
        <v>0</v>
      </c>
      <c r="Q91" t="s">
        <v>691</v>
      </c>
    </row>
    <row r="92" spans="2:17">
      <c r="B92" t="s">
        <v>374</v>
      </c>
      <c r="C92">
        <v>56871</v>
      </c>
      <c r="D92" s="287">
        <v>69.281999999999996</v>
      </c>
      <c r="E92" t="s">
        <v>692</v>
      </c>
      <c r="F92">
        <v>46</v>
      </c>
      <c r="G92">
        <v>0</v>
      </c>
      <c r="H92">
        <v>235</v>
      </c>
      <c r="I92">
        <v>148</v>
      </c>
      <c r="J92">
        <v>0</v>
      </c>
      <c r="K92">
        <v>95500</v>
      </c>
      <c r="L92">
        <v>0</v>
      </c>
      <c r="M92">
        <v>0</v>
      </c>
      <c r="N92">
        <v>38864</v>
      </c>
      <c r="O92">
        <v>0</v>
      </c>
      <c r="P92">
        <v>0</v>
      </c>
      <c r="Q92" t="s">
        <v>693</v>
      </c>
    </row>
    <row r="93" spans="2:17">
      <c r="B93" t="s">
        <v>374</v>
      </c>
      <c r="C93">
        <v>56871</v>
      </c>
      <c r="D93" s="287">
        <v>69.400000000000006</v>
      </c>
      <c r="E93" t="s">
        <v>694</v>
      </c>
      <c r="F93">
        <v>0</v>
      </c>
      <c r="G93">
        <v>0</v>
      </c>
      <c r="H93">
        <v>226</v>
      </c>
      <c r="I93">
        <v>6</v>
      </c>
      <c r="J93">
        <v>0</v>
      </c>
      <c r="K93">
        <v>96000</v>
      </c>
      <c r="L93">
        <v>0</v>
      </c>
      <c r="M93">
        <v>8</v>
      </c>
      <c r="N93">
        <v>39355</v>
      </c>
      <c r="O93">
        <v>1111</v>
      </c>
      <c r="P93">
        <v>0</v>
      </c>
      <c r="Q93" t="s">
        <v>695</v>
      </c>
    </row>
    <row r="94" spans="2:17">
      <c r="B94" t="s">
        <v>374</v>
      </c>
      <c r="C94">
        <v>56871</v>
      </c>
      <c r="D94" s="287">
        <v>69.516000000000005</v>
      </c>
      <c r="E94" t="s">
        <v>696</v>
      </c>
      <c r="F94">
        <v>43</v>
      </c>
      <c r="G94">
        <v>555</v>
      </c>
      <c r="H94">
        <v>218</v>
      </c>
      <c r="I94">
        <v>5618</v>
      </c>
      <c r="J94">
        <v>0</v>
      </c>
      <c r="K94">
        <v>96500</v>
      </c>
      <c r="L94">
        <v>0</v>
      </c>
      <c r="M94">
        <v>0</v>
      </c>
      <c r="N94">
        <v>39847</v>
      </c>
      <c r="O94">
        <v>0</v>
      </c>
      <c r="P94">
        <v>0</v>
      </c>
      <c r="Q94" t="s">
        <v>697</v>
      </c>
    </row>
    <row r="95" spans="2:17">
      <c r="B95" t="s">
        <v>374</v>
      </c>
      <c r="C95">
        <v>56871</v>
      </c>
      <c r="D95" s="287">
        <v>69.849000000000004</v>
      </c>
      <c r="E95" t="s">
        <v>698</v>
      </c>
      <c r="F95">
        <v>39</v>
      </c>
      <c r="G95">
        <v>0</v>
      </c>
      <c r="H95">
        <v>196</v>
      </c>
      <c r="I95">
        <v>32</v>
      </c>
      <c r="J95">
        <v>0</v>
      </c>
      <c r="K95">
        <v>98000</v>
      </c>
      <c r="L95">
        <v>0</v>
      </c>
      <c r="M95">
        <v>0</v>
      </c>
      <c r="N95">
        <v>41325</v>
      </c>
      <c r="O95">
        <v>1111</v>
      </c>
      <c r="P95">
        <v>0</v>
      </c>
      <c r="Q95" t="s">
        <v>699</v>
      </c>
    </row>
    <row r="96" spans="2:17">
      <c r="B96" t="s">
        <v>374</v>
      </c>
      <c r="C96">
        <v>56871</v>
      </c>
      <c r="D96" s="287">
        <v>70.058000000000007</v>
      </c>
      <c r="E96" t="s">
        <v>700</v>
      </c>
      <c r="F96">
        <v>0</v>
      </c>
      <c r="G96">
        <v>0</v>
      </c>
      <c r="H96">
        <v>182</v>
      </c>
      <c r="I96">
        <v>8</v>
      </c>
      <c r="J96">
        <v>0</v>
      </c>
      <c r="K96">
        <v>99000</v>
      </c>
      <c r="L96">
        <v>0</v>
      </c>
      <c r="M96">
        <v>0</v>
      </c>
      <c r="N96">
        <v>42311</v>
      </c>
      <c r="O96">
        <v>1111</v>
      </c>
      <c r="P96">
        <v>0</v>
      </c>
      <c r="Q96" t="s">
        <v>701</v>
      </c>
    </row>
    <row r="97" spans="2:17">
      <c r="B97" t="s">
        <v>374</v>
      </c>
      <c r="C97">
        <v>56871</v>
      </c>
      <c r="D97" s="287">
        <v>70.257999999999996</v>
      </c>
      <c r="E97" t="s">
        <v>702</v>
      </c>
      <c r="F97">
        <v>151</v>
      </c>
      <c r="G97">
        <v>160</v>
      </c>
      <c r="H97">
        <v>169</v>
      </c>
      <c r="I97">
        <v>47390</v>
      </c>
      <c r="J97">
        <v>3</v>
      </c>
      <c r="K97">
        <v>100000</v>
      </c>
      <c r="L97">
        <v>0</v>
      </c>
      <c r="M97">
        <v>762</v>
      </c>
      <c r="N97">
        <v>43298</v>
      </c>
      <c r="O97">
        <v>8590</v>
      </c>
      <c r="P97">
        <v>0</v>
      </c>
      <c r="Q97" t="s">
        <v>703</v>
      </c>
    </row>
    <row r="98" spans="2:17">
      <c r="B98" t="s">
        <v>374</v>
      </c>
      <c r="C98">
        <v>56871</v>
      </c>
      <c r="D98" s="287">
        <v>72.040000000000006</v>
      </c>
      <c r="E98" t="s">
        <v>704</v>
      </c>
      <c r="F98">
        <v>50</v>
      </c>
      <c r="G98">
        <v>250</v>
      </c>
      <c r="H98">
        <v>69</v>
      </c>
      <c r="I98">
        <v>1158</v>
      </c>
      <c r="J98">
        <v>2</v>
      </c>
      <c r="K98">
        <v>112000</v>
      </c>
      <c r="L98">
        <v>0</v>
      </c>
      <c r="M98">
        <v>0</v>
      </c>
      <c r="N98">
        <v>55198</v>
      </c>
      <c r="O98">
        <v>0</v>
      </c>
      <c r="P98">
        <v>0</v>
      </c>
      <c r="Q98" t="s">
        <v>705</v>
      </c>
    </row>
    <row r="99" spans="2:17">
      <c r="B99" t="s">
        <v>374</v>
      </c>
      <c r="C99">
        <v>56871</v>
      </c>
      <c r="D99" s="287">
        <v>73.069000000000003</v>
      </c>
      <c r="E99" t="s">
        <v>706</v>
      </c>
      <c r="F99">
        <v>25</v>
      </c>
      <c r="G99">
        <v>0</v>
      </c>
      <c r="H99">
        <v>25</v>
      </c>
      <c r="I99">
        <v>3736</v>
      </c>
      <c r="J99">
        <v>0</v>
      </c>
      <c r="K99">
        <v>125000</v>
      </c>
      <c r="L99">
        <v>0</v>
      </c>
      <c r="M99">
        <v>0</v>
      </c>
      <c r="N99">
        <v>68154</v>
      </c>
      <c r="O99">
        <v>0</v>
      </c>
      <c r="P99">
        <v>0</v>
      </c>
      <c r="Q99" t="s">
        <v>707</v>
      </c>
    </row>
    <row r="100" spans="2:17">
      <c r="B100" t="s">
        <v>374</v>
      </c>
      <c r="C100">
        <v>56871</v>
      </c>
      <c r="D100" s="287">
        <v>73.31</v>
      </c>
      <c r="E100" t="s">
        <v>708</v>
      </c>
      <c r="F100">
        <v>0</v>
      </c>
      <c r="G100">
        <v>0</v>
      </c>
      <c r="H100">
        <v>17</v>
      </c>
      <c r="I100">
        <v>2</v>
      </c>
      <c r="J100">
        <v>0</v>
      </c>
      <c r="K100">
        <v>130000</v>
      </c>
      <c r="L100">
        <v>0</v>
      </c>
      <c r="M100">
        <v>0</v>
      </c>
      <c r="N100">
        <v>73146</v>
      </c>
      <c r="O100">
        <v>0</v>
      </c>
      <c r="P100">
        <v>0</v>
      </c>
      <c r="Q100" t="s">
        <v>709</v>
      </c>
    </row>
    <row r="101" spans="2:17">
      <c r="B101" t="s">
        <v>374</v>
      </c>
      <c r="C101">
        <v>56871</v>
      </c>
      <c r="D101" s="287">
        <v>73.388999999999996</v>
      </c>
      <c r="E101" t="s">
        <v>710</v>
      </c>
      <c r="F101">
        <v>0</v>
      </c>
      <c r="G101">
        <v>0</v>
      </c>
      <c r="H101">
        <v>14</v>
      </c>
      <c r="I101">
        <v>0</v>
      </c>
      <c r="J101">
        <v>0</v>
      </c>
      <c r="K101">
        <v>132000</v>
      </c>
      <c r="L101">
        <v>0</v>
      </c>
      <c r="M101">
        <v>10</v>
      </c>
      <c r="N101">
        <v>75143</v>
      </c>
      <c r="O101">
        <v>14960</v>
      </c>
      <c r="P101">
        <v>0</v>
      </c>
      <c r="Q101" t="s">
        <v>711</v>
      </c>
    </row>
    <row r="102" spans="2:17">
      <c r="B102" t="s">
        <v>374</v>
      </c>
      <c r="C102">
        <v>56871</v>
      </c>
      <c r="D102" s="287">
        <v>73.492999999999995</v>
      </c>
      <c r="E102" t="s">
        <v>712</v>
      </c>
      <c r="F102">
        <v>10</v>
      </c>
      <c r="G102">
        <v>24500</v>
      </c>
      <c r="H102">
        <v>11</v>
      </c>
      <c r="I102">
        <v>212</v>
      </c>
      <c r="J102">
        <v>0</v>
      </c>
      <c r="K102">
        <v>135000</v>
      </c>
      <c r="L102">
        <v>0</v>
      </c>
      <c r="M102">
        <v>0</v>
      </c>
      <c r="N102">
        <v>78140</v>
      </c>
      <c r="O102">
        <v>0</v>
      </c>
      <c r="P102">
        <v>0</v>
      </c>
      <c r="Q102" t="s">
        <v>713</v>
      </c>
    </row>
    <row r="103" spans="2:17">
      <c r="B103" t="s">
        <v>374</v>
      </c>
      <c r="C103">
        <v>56871</v>
      </c>
      <c r="D103" s="287">
        <v>73.606999999999999</v>
      </c>
      <c r="E103" t="s">
        <v>714</v>
      </c>
      <c r="F103">
        <v>14</v>
      </c>
      <c r="G103">
        <v>16</v>
      </c>
      <c r="H103">
        <v>8</v>
      </c>
      <c r="I103">
        <v>4990</v>
      </c>
      <c r="J103">
        <v>0</v>
      </c>
      <c r="K103">
        <v>139000</v>
      </c>
      <c r="L103">
        <v>0</v>
      </c>
      <c r="M103">
        <v>40</v>
      </c>
      <c r="N103">
        <v>82137</v>
      </c>
      <c r="O103">
        <v>16359</v>
      </c>
      <c r="P103">
        <v>0</v>
      </c>
      <c r="Q103" t="s">
        <v>715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35"/>
  <sheetViews>
    <sheetView workbookViewId="0">
      <pane ySplit="1" topLeftCell="A2" activePane="bottomLeft" state="frozen"/>
      <selection pane="bottomLeft" activeCell="I51" sqref="I51"/>
    </sheetView>
  </sheetViews>
  <sheetFormatPr defaultRowHeight="15"/>
  <cols>
    <col min="2" max="2" width="12" customWidth="1"/>
    <col min="4" max="4" width="9.140625" style="287"/>
    <col min="6" max="7" width="9.140625" style="304"/>
    <col min="17" max="17" width="13.42578125" customWidth="1"/>
    <col min="18" max="18" width="10.140625" customWidth="1"/>
    <col min="28" max="28" width="8.140625" style="394" customWidth="1"/>
  </cols>
  <sheetData>
    <row r="1" spans="1:29" ht="15.75" thickBot="1">
      <c r="A1" s="168" t="s">
        <v>5</v>
      </c>
      <c r="B1" s="134" t="s">
        <v>0</v>
      </c>
      <c r="C1" s="157" t="s">
        <v>1</v>
      </c>
      <c r="D1" s="158" t="s">
        <v>31</v>
      </c>
      <c r="E1" s="134" t="s">
        <v>32</v>
      </c>
      <c r="F1" s="292" t="s">
        <v>2</v>
      </c>
      <c r="G1" s="305" t="s">
        <v>3</v>
      </c>
      <c r="H1" s="134" t="s">
        <v>4</v>
      </c>
      <c r="I1" s="156" t="s">
        <v>33</v>
      </c>
      <c r="J1" s="160" t="s">
        <v>34</v>
      </c>
      <c r="K1" s="168" t="s">
        <v>5</v>
      </c>
      <c r="L1" s="156" t="s">
        <v>35</v>
      </c>
      <c r="M1" s="150" t="s">
        <v>36</v>
      </c>
      <c r="N1" s="150" t="s">
        <v>6</v>
      </c>
      <c r="O1" s="150" t="s">
        <v>7</v>
      </c>
      <c r="P1" s="160" t="s">
        <v>8</v>
      </c>
      <c r="Q1" s="134" t="s">
        <v>37</v>
      </c>
      <c r="R1" s="169" t="s">
        <v>43</v>
      </c>
      <c r="S1" s="170" t="s">
        <v>9</v>
      </c>
      <c r="T1" s="157" t="s">
        <v>41</v>
      </c>
      <c r="U1" s="171" t="s">
        <v>42</v>
      </c>
      <c r="V1" s="156" t="s">
        <v>38</v>
      </c>
      <c r="W1" s="171" t="s">
        <v>40</v>
      </c>
      <c r="X1" s="157" t="s">
        <v>39</v>
      </c>
      <c r="Y1" s="171" t="s">
        <v>39</v>
      </c>
      <c r="Z1" s="170" t="s">
        <v>44</v>
      </c>
      <c r="AA1" s="134"/>
      <c r="AB1" s="393" t="s">
        <v>200</v>
      </c>
      <c r="AC1" s="392" t="s">
        <v>201</v>
      </c>
    </row>
    <row r="2" spans="1:29">
      <c r="A2" s="197">
        <f>K2</f>
        <v>46500</v>
      </c>
      <c r="B2" s="202" t="s">
        <v>716</v>
      </c>
      <c r="C2" s="200">
        <v>58946</v>
      </c>
      <c r="D2" s="278">
        <v>47.72</v>
      </c>
      <c r="E2" s="149" t="s">
        <v>717</v>
      </c>
      <c r="F2" s="293">
        <v>0</v>
      </c>
      <c r="G2" s="306">
        <v>0</v>
      </c>
      <c r="H2" s="149">
        <v>14424</v>
      </c>
      <c r="I2" s="113">
        <v>0</v>
      </c>
      <c r="J2" s="172">
        <v>0</v>
      </c>
      <c r="K2" s="128">
        <v>46500</v>
      </c>
      <c r="L2" s="173">
        <v>0</v>
      </c>
      <c r="M2" s="102">
        <v>0</v>
      </c>
      <c r="N2" s="154">
        <v>1978</v>
      </c>
      <c r="O2" s="173">
        <v>0</v>
      </c>
      <c r="P2" s="102">
        <v>0</v>
      </c>
      <c r="Q2" s="154" t="s">
        <v>718</v>
      </c>
      <c r="R2" s="212">
        <f ca="1">TODAY()</f>
        <v>45168</v>
      </c>
      <c r="S2" s="220">
        <f t="shared" ref="S2:S42" ca="1" si="0">B2-R2+1</f>
        <v>-257</v>
      </c>
      <c r="T2" s="200">
        <f>C2-K2</f>
        <v>12446</v>
      </c>
      <c r="U2" s="88">
        <f>T2/2</f>
        <v>6223</v>
      </c>
      <c r="V2" s="174">
        <f t="shared" ref="V2:V42" si="1">H2-U2</f>
        <v>8201</v>
      </c>
      <c r="W2" s="88">
        <f t="shared" ref="W2:W42" si="2">N2+U2</f>
        <v>8201</v>
      </c>
      <c r="X2" s="175">
        <f ca="1">V2/S2</f>
        <v>-31.910505836575876</v>
      </c>
      <c r="Y2" s="176">
        <f ca="1">W2/S2</f>
        <v>-31.910505836575876</v>
      </c>
      <c r="Z2" s="177">
        <f ca="1">X2-Y2</f>
        <v>0</v>
      </c>
      <c r="AA2" s="96">
        <f>K2</f>
        <v>46500</v>
      </c>
      <c r="AB2" s="394">
        <f>D2</f>
        <v>47.72</v>
      </c>
      <c r="AC2" s="246">
        <f>H2</f>
        <v>14424</v>
      </c>
    </row>
    <row r="3" spans="1:29">
      <c r="A3" s="198">
        <f t="shared" ref="A3:A62" si="3">K3</f>
        <v>47000</v>
      </c>
      <c r="B3" s="25" t="s">
        <v>716</v>
      </c>
      <c r="C3" s="23">
        <v>58946</v>
      </c>
      <c r="D3" s="279">
        <v>47.61</v>
      </c>
      <c r="E3" s="145" t="s">
        <v>719</v>
      </c>
      <c r="F3" s="294">
        <v>0</v>
      </c>
      <c r="G3" s="307">
        <v>0</v>
      </c>
      <c r="H3" s="145">
        <v>14049</v>
      </c>
      <c r="I3" s="8">
        <v>0</v>
      </c>
      <c r="J3" s="115">
        <v>0</v>
      </c>
      <c r="K3" s="97">
        <v>47000</v>
      </c>
      <c r="L3" s="58">
        <v>0</v>
      </c>
      <c r="M3" s="103">
        <v>48</v>
      </c>
      <c r="N3" s="151">
        <v>2103</v>
      </c>
      <c r="O3" s="58">
        <v>394</v>
      </c>
      <c r="P3" s="103">
        <v>0</v>
      </c>
      <c r="Q3" s="151" t="s">
        <v>720</v>
      </c>
      <c r="R3" s="213">
        <f t="shared" ref="R3:R62" ca="1" si="4">TODAY()</f>
        <v>45168</v>
      </c>
      <c r="S3" s="65">
        <f t="shared" ca="1" si="0"/>
        <v>-257</v>
      </c>
      <c r="T3" s="23">
        <f t="shared" ref="T3:T11" si="5">C3-K3</f>
        <v>11946</v>
      </c>
      <c r="U3" s="61">
        <f t="shared" ref="U3:U42" si="6">T3/2</f>
        <v>5973</v>
      </c>
      <c r="V3" s="68">
        <f t="shared" si="1"/>
        <v>8076</v>
      </c>
      <c r="W3" s="61">
        <f t="shared" si="2"/>
        <v>8076</v>
      </c>
      <c r="X3" s="76">
        <f t="shared" ref="X3:X11" ca="1" si="7">V3/S3</f>
        <v>-31.424124513618676</v>
      </c>
      <c r="Y3" s="80">
        <f t="shared" ref="Y3:Y11" ca="1" si="8">W3/S3</f>
        <v>-31.424124513618676</v>
      </c>
      <c r="Z3" s="130">
        <f t="shared" ref="Z3:Z11" ca="1" si="9">X3-Y3</f>
        <v>0</v>
      </c>
      <c r="AA3" s="91">
        <f t="shared" ref="AA3:AA42" si="10">K3</f>
        <v>47000</v>
      </c>
      <c r="AB3" s="394">
        <f t="shared" ref="AB3:AB62" si="11">D3</f>
        <v>47.61</v>
      </c>
      <c r="AC3" s="246">
        <f t="shared" ref="AC3:AC62" si="12">H3</f>
        <v>14049</v>
      </c>
    </row>
    <row r="4" spans="1:29">
      <c r="A4" s="198">
        <f t="shared" si="3"/>
        <v>47500</v>
      </c>
      <c r="B4" s="25" t="s">
        <v>716</v>
      </c>
      <c r="C4" s="23">
        <v>58946</v>
      </c>
      <c r="D4" s="279">
        <v>47.508000000000003</v>
      </c>
      <c r="E4" s="145" t="s">
        <v>721</v>
      </c>
      <c r="F4" s="294">
        <v>0</v>
      </c>
      <c r="G4" s="307">
        <v>0</v>
      </c>
      <c r="H4" s="145">
        <v>13679</v>
      </c>
      <c r="I4" s="8">
        <v>0</v>
      </c>
      <c r="J4" s="115">
        <v>0</v>
      </c>
      <c r="K4" s="97">
        <v>47500</v>
      </c>
      <c r="L4" s="58">
        <v>0</v>
      </c>
      <c r="M4" s="103">
        <v>0</v>
      </c>
      <c r="N4" s="151">
        <v>2233</v>
      </c>
      <c r="O4" s="58">
        <v>0</v>
      </c>
      <c r="P4" s="103">
        <v>0</v>
      </c>
      <c r="Q4" s="151" t="s">
        <v>722</v>
      </c>
      <c r="R4" s="213">
        <f t="shared" ca="1" si="4"/>
        <v>45168</v>
      </c>
      <c r="S4" s="65">
        <f t="shared" ca="1" si="0"/>
        <v>-257</v>
      </c>
      <c r="T4" s="23">
        <f t="shared" si="5"/>
        <v>11446</v>
      </c>
      <c r="U4" s="61">
        <f t="shared" si="6"/>
        <v>5723</v>
      </c>
      <c r="V4" s="68">
        <f t="shared" si="1"/>
        <v>7956</v>
      </c>
      <c r="W4" s="61">
        <f t="shared" si="2"/>
        <v>7956</v>
      </c>
      <c r="X4" s="76">
        <f t="shared" ca="1" si="7"/>
        <v>-30.957198443579767</v>
      </c>
      <c r="Y4" s="80">
        <f t="shared" ca="1" si="8"/>
        <v>-30.957198443579767</v>
      </c>
      <c r="Z4" s="130">
        <f t="shared" ca="1" si="9"/>
        <v>0</v>
      </c>
      <c r="AA4" s="91">
        <f t="shared" si="10"/>
        <v>47500</v>
      </c>
      <c r="AB4" s="394">
        <f t="shared" si="11"/>
        <v>47.508000000000003</v>
      </c>
      <c r="AC4" s="246">
        <f t="shared" si="12"/>
        <v>13679</v>
      </c>
    </row>
    <row r="5" spans="1:29">
      <c r="A5" s="198">
        <f t="shared" si="3"/>
        <v>48000</v>
      </c>
      <c r="B5" s="25" t="s">
        <v>716</v>
      </c>
      <c r="C5" s="23">
        <v>58946</v>
      </c>
      <c r="D5" s="279">
        <v>47.414000000000001</v>
      </c>
      <c r="E5" s="145" t="s">
        <v>723</v>
      </c>
      <c r="F5" s="294">
        <v>0</v>
      </c>
      <c r="G5" s="307">
        <v>0</v>
      </c>
      <c r="H5" s="145">
        <v>13316</v>
      </c>
      <c r="I5" s="8">
        <v>0</v>
      </c>
      <c r="J5" s="115">
        <v>0</v>
      </c>
      <c r="K5" s="97">
        <v>48000</v>
      </c>
      <c r="L5" s="58">
        <v>0</v>
      </c>
      <c r="M5" s="103">
        <v>36</v>
      </c>
      <c r="N5" s="151">
        <v>2370</v>
      </c>
      <c r="O5" s="58">
        <v>444</v>
      </c>
      <c r="P5" s="103">
        <v>0</v>
      </c>
      <c r="Q5" s="151" t="s">
        <v>724</v>
      </c>
      <c r="R5" s="213">
        <f t="shared" ca="1" si="4"/>
        <v>45168</v>
      </c>
      <c r="S5" s="65">
        <f t="shared" ca="1" si="0"/>
        <v>-257</v>
      </c>
      <c r="T5" s="23">
        <f t="shared" si="5"/>
        <v>10946</v>
      </c>
      <c r="U5" s="61">
        <f t="shared" si="6"/>
        <v>5473</v>
      </c>
      <c r="V5" s="68">
        <f t="shared" si="1"/>
        <v>7843</v>
      </c>
      <c r="W5" s="61">
        <f t="shared" si="2"/>
        <v>7843</v>
      </c>
      <c r="X5" s="76">
        <f t="shared" ca="1" si="7"/>
        <v>-30.517509727626461</v>
      </c>
      <c r="Y5" s="80">
        <f t="shared" ca="1" si="8"/>
        <v>-30.517509727626461</v>
      </c>
      <c r="Z5" s="130">
        <f t="shared" ca="1" si="9"/>
        <v>0</v>
      </c>
      <c r="AA5" s="91">
        <f t="shared" si="10"/>
        <v>48000</v>
      </c>
      <c r="AB5" s="394">
        <f t="shared" si="11"/>
        <v>47.414000000000001</v>
      </c>
      <c r="AC5" s="246">
        <f t="shared" si="12"/>
        <v>13316</v>
      </c>
    </row>
    <row r="6" spans="1:29">
      <c r="A6" s="198">
        <f t="shared" si="3"/>
        <v>48500</v>
      </c>
      <c r="B6" s="26" t="s">
        <v>716</v>
      </c>
      <c r="C6" s="9">
        <v>58946</v>
      </c>
      <c r="D6" s="280">
        <v>47.328000000000003</v>
      </c>
      <c r="E6" s="145" t="s">
        <v>725</v>
      </c>
      <c r="F6" s="295">
        <v>0</v>
      </c>
      <c r="G6" s="308">
        <v>0</v>
      </c>
      <c r="H6" s="145">
        <v>12959</v>
      </c>
      <c r="I6" s="9">
        <v>0</v>
      </c>
      <c r="J6" s="104">
        <v>0</v>
      </c>
      <c r="K6" s="97">
        <v>48500</v>
      </c>
      <c r="L6" s="9">
        <v>0</v>
      </c>
      <c r="M6" s="104">
        <v>0</v>
      </c>
      <c r="N6" s="151">
        <v>2513</v>
      </c>
      <c r="O6" s="9">
        <v>0</v>
      </c>
      <c r="P6" s="104">
        <v>0</v>
      </c>
      <c r="Q6" s="151" t="s">
        <v>726</v>
      </c>
      <c r="R6" s="214">
        <f t="shared" ca="1" si="4"/>
        <v>45168</v>
      </c>
      <c r="S6" s="66">
        <f t="shared" ca="1" si="0"/>
        <v>-257</v>
      </c>
      <c r="T6" s="9">
        <f t="shared" si="5"/>
        <v>10446</v>
      </c>
      <c r="U6" s="62">
        <f t="shared" si="6"/>
        <v>5223</v>
      </c>
      <c r="V6" s="69">
        <f t="shared" si="1"/>
        <v>7736</v>
      </c>
      <c r="W6" s="62">
        <f t="shared" si="2"/>
        <v>7736</v>
      </c>
      <c r="X6" s="77">
        <f t="shared" ca="1" si="7"/>
        <v>-30.101167315175097</v>
      </c>
      <c r="Y6" s="62">
        <f t="shared" ca="1" si="8"/>
        <v>-30.101167315175097</v>
      </c>
      <c r="Z6" s="131">
        <f t="shared" ca="1" si="9"/>
        <v>0</v>
      </c>
      <c r="AA6" s="91">
        <f t="shared" si="10"/>
        <v>48500</v>
      </c>
      <c r="AB6" s="394">
        <f t="shared" si="11"/>
        <v>47.328000000000003</v>
      </c>
      <c r="AC6" s="246">
        <f t="shared" si="12"/>
        <v>12959</v>
      </c>
    </row>
    <row r="7" spans="1:29">
      <c r="A7" s="198">
        <f t="shared" si="3"/>
        <v>49000</v>
      </c>
      <c r="B7" s="26" t="s">
        <v>716</v>
      </c>
      <c r="C7" s="9">
        <v>58946</v>
      </c>
      <c r="D7" s="280">
        <v>47.25</v>
      </c>
      <c r="E7" s="145" t="s">
        <v>727</v>
      </c>
      <c r="F7" s="295">
        <v>0</v>
      </c>
      <c r="G7" s="308">
        <v>0</v>
      </c>
      <c r="H7" s="145">
        <v>12609</v>
      </c>
      <c r="I7" s="9">
        <v>0</v>
      </c>
      <c r="J7" s="104">
        <v>0</v>
      </c>
      <c r="K7" s="97">
        <v>49000</v>
      </c>
      <c r="L7" s="9">
        <v>0</v>
      </c>
      <c r="M7" s="104">
        <v>390</v>
      </c>
      <c r="N7" s="151">
        <v>2663</v>
      </c>
      <c r="O7" s="9">
        <v>1010</v>
      </c>
      <c r="P7" s="104">
        <v>0</v>
      </c>
      <c r="Q7" s="151" t="s">
        <v>728</v>
      </c>
      <c r="R7" s="214">
        <f t="shared" ca="1" si="4"/>
        <v>45168</v>
      </c>
      <c r="S7" s="66">
        <f t="shared" ca="1" si="0"/>
        <v>-257</v>
      </c>
      <c r="T7" s="9">
        <f t="shared" si="5"/>
        <v>9946</v>
      </c>
      <c r="U7" s="62">
        <f t="shared" si="6"/>
        <v>4973</v>
      </c>
      <c r="V7" s="69">
        <f t="shared" si="1"/>
        <v>7636</v>
      </c>
      <c r="W7" s="62">
        <f t="shared" si="2"/>
        <v>7636</v>
      </c>
      <c r="X7" s="77">
        <f t="shared" ca="1" si="7"/>
        <v>-29.71206225680934</v>
      </c>
      <c r="Y7" s="62">
        <f t="shared" ca="1" si="8"/>
        <v>-29.71206225680934</v>
      </c>
      <c r="Z7" s="131">
        <f t="shared" ca="1" si="9"/>
        <v>0</v>
      </c>
      <c r="AA7" s="91">
        <f t="shared" si="10"/>
        <v>49000</v>
      </c>
      <c r="AB7" s="394">
        <f t="shared" si="11"/>
        <v>47.25</v>
      </c>
      <c r="AC7" s="246">
        <f t="shared" si="12"/>
        <v>12609</v>
      </c>
    </row>
    <row r="8" spans="1:29">
      <c r="A8" s="198">
        <f t="shared" si="3"/>
        <v>49500</v>
      </c>
      <c r="B8" s="25" t="s">
        <v>716</v>
      </c>
      <c r="C8" s="23">
        <v>58946</v>
      </c>
      <c r="D8" s="279">
        <v>47.179000000000002</v>
      </c>
      <c r="E8" s="145" t="s">
        <v>729</v>
      </c>
      <c r="F8" s="294">
        <v>0</v>
      </c>
      <c r="G8" s="307">
        <v>0</v>
      </c>
      <c r="H8" s="145">
        <v>12265</v>
      </c>
      <c r="I8" s="8">
        <v>0</v>
      </c>
      <c r="J8" s="115">
        <v>0</v>
      </c>
      <c r="K8" s="97">
        <v>49500</v>
      </c>
      <c r="L8" s="58">
        <v>0</v>
      </c>
      <c r="M8" s="103">
        <v>0</v>
      </c>
      <c r="N8" s="151">
        <v>2819</v>
      </c>
      <c r="O8" s="58">
        <v>0</v>
      </c>
      <c r="P8" s="103">
        <v>0</v>
      </c>
      <c r="Q8" s="151" t="s">
        <v>730</v>
      </c>
      <c r="R8" s="213">
        <f t="shared" ca="1" si="4"/>
        <v>45168</v>
      </c>
      <c r="S8" s="65">
        <f t="shared" ca="1" si="0"/>
        <v>-257</v>
      </c>
      <c r="T8" s="23">
        <f t="shared" si="5"/>
        <v>9446</v>
      </c>
      <c r="U8" s="61">
        <f t="shared" si="6"/>
        <v>4723</v>
      </c>
      <c r="V8" s="68">
        <f t="shared" si="1"/>
        <v>7542</v>
      </c>
      <c r="W8" s="61">
        <f t="shared" si="2"/>
        <v>7542</v>
      </c>
      <c r="X8" s="76">
        <f t="shared" ca="1" si="7"/>
        <v>-29.346303501945524</v>
      </c>
      <c r="Y8" s="80">
        <f t="shared" ca="1" si="8"/>
        <v>-29.346303501945524</v>
      </c>
      <c r="Z8" s="130">
        <f t="shared" ca="1" si="9"/>
        <v>0</v>
      </c>
      <c r="AA8" s="91">
        <f t="shared" si="10"/>
        <v>49500</v>
      </c>
      <c r="AB8" s="394">
        <f t="shared" si="11"/>
        <v>47.179000000000002</v>
      </c>
      <c r="AC8" s="246">
        <f t="shared" si="12"/>
        <v>12265</v>
      </c>
    </row>
    <row r="9" spans="1:29">
      <c r="A9" s="198">
        <f t="shared" si="3"/>
        <v>50000</v>
      </c>
      <c r="B9" s="25" t="s">
        <v>716</v>
      </c>
      <c r="C9" s="23">
        <v>58946</v>
      </c>
      <c r="D9" s="279">
        <v>47.116</v>
      </c>
      <c r="E9" s="145" t="s">
        <v>731</v>
      </c>
      <c r="F9" s="294">
        <v>0</v>
      </c>
      <c r="G9" s="307">
        <v>0</v>
      </c>
      <c r="H9" s="145">
        <v>11927</v>
      </c>
      <c r="I9" s="8">
        <v>0</v>
      </c>
      <c r="J9" s="115">
        <v>0</v>
      </c>
      <c r="K9" s="97">
        <v>50000</v>
      </c>
      <c r="L9" s="58">
        <v>0</v>
      </c>
      <c r="M9" s="103">
        <v>140</v>
      </c>
      <c r="N9" s="151">
        <v>2981</v>
      </c>
      <c r="O9" s="58">
        <v>1025</v>
      </c>
      <c r="P9" s="103">
        <v>0</v>
      </c>
      <c r="Q9" s="151" t="s">
        <v>732</v>
      </c>
      <c r="R9" s="213">
        <f t="shared" ca="1" si="4"/>
        <v>45168</v>
      </c>
      <c r="S9" s="65">
        <f t="shared" ca="1" si="0"/>
        <v>-257</v>
      </c>
      <c r="T9" s="23">
        <f t="shared" si="5"/>
        <v>8946</v>
      </c>
      <c r="U9" s="61">
        <f t="shared" si="6"/>
        <v>4473</v>
      </c>
      <c r="V9" s="68">
        <f t="shared" si="1"/>
        <v>7454</v>
      </c>
      <c r="W9" s="61">
        <f t="shared" si="2"/>
        <v>7454</v>
      </c>
      <c r="X9" s="76">
        <f t="shared" ca="1" si="7"/>
        <v>-29.003891050583658</v>
      </c>
      <c r="Y9" s="80">
        <f t="shared" ca="1" si="8"/>
        <v>-29.003891050583658</v>
      </c>
      <c r="Z9" s="130">
        <f t="shared" ca="1" si="9"/>
        <v>0</v>
      </c>
      <c r="AA9" s="91">
        <f t="shared" si="10"/>
        <v>50000</v>
      </c>
      <c r="AB9" s="394">
        <f t="shared" si="11"/>
        <v>47.116</v>
      </c>
      <c r="AC9" s="246">
        <f t="shared" si="12"/>
        <v>11927</v>
      </c>
    </row>
    <row r="10" spans="1:29">
      <c r="A10" s="198">
        <f t="shared" si="3"/>
        <v>50500</v>
      </c>
      <c r="B10" s="25" t="s">
        <v>716</v>
      </c>
      <c r="C10" s="23">
        <v>58946</v>
      </c>
      <c r="D10" s="279">
        <v>47.06</v>
      </c>
      <c r="E10" s="145" t="s">
        <v>733</v>
      </c>
      <c r="F10" s="294">
        <v>0</v>
      </c>
      <c r="G10" s="307">
        <v>0</v>
      </c>
      <c r="H10" s="145">
        <v>11597</v>
      </c>
      <c r="I10" s="8">
        <v>0</v>
      </c>
      <c r="J10" s="115">
        <v>0</v>
      </c>
      <c r="K10" s="97">
        <v>50500</v>
      </c>
      <c r="L10" s="58">
        <v>0</v>
      </c>
      <c r="M10" s="103">
        <v>0</v>
      </c>
      <c r="N10" s="151">
        <v>3151</v>
      </c>
      <c r="O10" s="58">
        <v>0</v>
      </c>
      <c r="P10" s="103">
        <v>0</v>
      </c>
      <c r="Q10" s="151" t="s">
        <v>734</v>
      </c>
      <c r="R10" s="213">
        <f t="shared" ca="1" si="4"/>
        <v>45168</v>
      </c>
      <c r="S10" s="65">
        <f t="shared" ca="1" si="0"/>
        <v>-257</v>
      </c>
      <c r="T10" s="219">
        <f t="shared" si="5"/>
        <v>8446</v>
      </c>
      <c r="U10" s="109">
        <f t="shared" si="6"/>
        <v>4223</v>
      </c>
      <c r="V10" s="68">
        <f t="shared" si="1"/>
        <v>7374</v>
      </c>
      <c r="W10" s="61">
        <f t="shared" si="2"/>
        <v>7374</v>
      </c>
      <c r="X10" s="76">
        <f t="shared" ca="1" si="7"/>
        <v>-28.692607003891052</v>
      </c>
      <c r="Y10" s="80">
        <f t="shared" ca="1" si="8"/>
        <v>-28.692607003891052</v>
      </c>
      <c r="Z10" s="130">
        <f t="shared" ca="1" si="9"/>
        <v>0</v>
      </c>
      <c r="AA10" s="91">
        <f t="shared" si="10"/>
        <v>50500</v>
      </c>
      <c r="AB10" s="394">
        <f t="shared" si="11"/>
        <v>47.06</v>
      </c>
      <c r="AC10" s="246">
        <f t="shared" si="12"/>
        <v>11597</v>
      </c>
    </row>
    <row r="11" spans="1:29" ht="15.75" thickBot="1">
      <c r="A11" s="198">
        <f t="shared" si="3"/>
        <v>51000</v>
      </c>
      <c r="B11" s="203" t="s">
        <v>716</v>
      </c>
      <c r="C11" s="119">
        <v>58946</v>
      </c>
      <c r="D11" s="281">
        <v>47.011000000000003</v>
      </c>
      <c r="E11" s="146" t="s">
        <v>735</v>
      </c>
      <c r="F11" s="296">
        <v>0</v>
      </c>
      <c r="G11" s="309">
        <v>0</v>
      </c>
      <c r="H11" s="148">
        <v>11273</v>
      </c>
      <c r="I11" s="129">
        <v>0</v>
      </c>
      <c r="J11" s="126">
        <v>0</v>
      </c>
      <c r="K11" s="117">
        <v>51000</v>
      </c>
      <c r="L11" s="129">
        <v>0</v>
      </c>
      <c r="M11" s="126">
        <v>0</v>
      </c>
      <c r="N11" s="155">
        <v>3327</v>
      </c>
      <c r="O11" s="129">
        <v>1041</v>
      </c>
      <c r="P11" s="126">
        <v>0</v>
      </c>
      <c r="Q11" s="152" t="s">
        <v>736</v>
      </c>
      <c r="R11" s="215">
        <f t="shared" ca="1" si="4"/>
        <v>45168</v>
      </c>
      <c r="S11" s="221">
        <f t="shared" ca="1" si="0"/>
        <v>-257</v>
      </c>
      <c r="T11" s="119">
        <f t="shared" si="5"/>
        <v>7946</v>
      </c>
      <c r="U11" s="121">
        <f t="shared" si="6"/>
        <v>3973</v>
      </c>
      <c r="V11" s="122">
        <f t="shared" si="1"/>
        <v>7300</v>
      </c>
      <c r="W11" s="121">
        <f t="shared" si="2"/>
        <v>7300</v>
      </c>
      <c r="X11" s="123">
        <f t="shared" ca="1" si="7"/>
        <v>-28.404669260700388</v>
      </c>
      <c r="Y11" s="121">
        <f t="shared" ca="1" si="8"/>
        <v>-28.404669260700388</v>
      </c>
      <c r="Z11" s="132">
        <f t="shared" ca="1" si="9"/>
        <v>0</v>
      </c>
      <c r="AA11" s="91">
        <f t="shared" si="10"/>
        <v>51000</v>
      </c>
      <c r="AB11" s="394">
        <f t="shared" si="11"/>
        <v>47.011000000000003</v>
      </c>
      <c r="AC11" s="246">
        <f t="shared" si="12"/>
        <v>11273</v>
      </c>
    </row>
    <row r="12" spans="1:29">
      <c r="A12" s="198">
        <f t="shared" si="3"/>
        <v>51500</v>
      </c>
      <c r="B12" s="204" t="s">
        <v>716</v>
      </c>
      <c r="C12" s="201">
        <v>58946</v>
      </c>
      <c r="D12" s="282">
        <v>46.969000000000001</v>
      </c>
      <c r="E12" s="149" t="s">
        <v>737</v>
      </c>
      <c r="F12" s="297">
        <v>0</v>
      </c>
      <c r="G12" s="310">
        <v>0</v>
      </c>
      <c r="H12" s="149">
        <v>10955</v>
      </c>
      <c r="I12" s="124">
        <v>0</v>
      </c>
      <c r="J12" s="125">
        <v>0</v>
      </c>
      <c r="K12" s="128">
        <v>51500</v>
      </c>
      <c r="L12" s="124">
        <v>0</v>
      </c>
      <c r="M12" s="125">
        <v>0</v>
      </c>
      <c r="N12" s="154">
        <v>3509</v>
      </c>
      <c r="O12" s="124">
        <v>0</v>
      </c>
      <c r="P12" s="125">
        <v>0</v>
      </c>
      <c r="Q12" s="153" t="s">
        <v>738</v>
      </c>
      <c r="R12" s="214">
        <f ca="1">TODAY()</f>
        <v>45168</v>
      </c>
      <c r="S12" s="66">
        <f t="shared" ca="1" si="0"/>
        <v>-257</v>
      </c>
      <c r="T12" s="9">
        <f>C12-K12</f>
        <v>7446</v>
      </c>
      <c r="U12" s="62">
        <f>T12/2</f>
        <v>3723</v>
      </c>
      <c r="V12" s="69">
        <f t="shared" si="1"/>
        <v>7232</v>
      </c>
      <c r="W12" s="62">
        <f t="shared" si="2"/>
        <v>7232</v>
      </c>
      <c r="X12" s="77">
        <f ca="1">V12/S12</f>
        <v>-28.140077821011673</v>
      </c>
      <c r="Y12" s="62">
        <f ca="1">W12/S12</f>
        <v>-28.140077821011673</v>
      </c>
      <c r="Z12" s="131">
        <f ca="1">X12-Y12</f>
        <v>0</v>
      </c>
      <c r="AA12" s="91">
        <f t="shared" si="10"/>
        <v>51500</v>
      </c>
      <c r="AB12" s="394">
        <f t="shared" si="11"/>
        <v>46.969000000000001</v>
      </c>
      <c r="AC12" s="246">
        <f t="shared" si="12"/>
        <v>10955</v>
      </c>
    </row>
    <row r="13" spans="1:29">
      <c r="A13" s="198">
        <f t="shared" si="3"/>
        <v>52000</v>
      </c>
      <c r="B13" s="205" t="s">
        <v>716</v>
      </c>
      <c r="C13" s="23">
        <v>58946</v>
      </c>
      <c r="D13" s="279">
        <v>46.933</v>
      </c>
      <c r="E13" s="145" t="s">
        <v>739</v>
      </c>
      <c r="F13" s="294">
        <v>0</v>
      </c>
      <c r="G13" s="311">
        <v>0</v>
      </c>
      <c r="H13" s="145">
        <v>10645</v>
      </c>
      <c r="I13" s="8">
        <v>0</v>
      </c>
      <c r="J13" s="115">
        <v>0</v>
      </c>
      <c r="K13" s="97">
        <v>52000</v>
      </c>
      <c r="L13" s="58">
        <v>0</v>
      </c>
      <c r="M13" s="103">
        <v>0</v>
      </c>
      <c r="N13" s="151">
        <v>3699</v>
      </c>
      <c r="O13" s="58">
        <v>1055</v>
      </c>
      <c r="P13" s="103">
        <v>0</v>
      </c>
      <c r="Q13" s="151" t="s">
        <v>740</v>
      </c>
      <c r="R13" s="213">
        <f t="shared" ca="1" si="4"/>
        <v>45168</v>
      </c>
      <c r="S13" s="65">
        <f t="shared" ca="1" si="0"/>
        <v>-257</v>
      </c>
      <c r="T13" s="23">
        <f t="shared" ref="T13:T42" si="13">C13-K13</f>
        <v>6946</v>
      </c>
      <c r="U13" s="61">
        <f t="shared" si="6"/>
        <v>3473</v>
      </c>
      <c r="V13" s="68">
        <f t="shared" si="1"/>
        <v>7172</v>
      </c>
      <c r="W13" s="61">
        <f t="shared" si="2"/>
        <v>7172</v>
      </c>
      <c r="X13" s="76">
        <f t="shared" ref="X13:X42" ca="1" si="14">V13/S13</f>
        <v>-27.906614785992218</v>
      </c>
      <c r="Y13" s="80">
        <f t="shared" ref="Y13:Y42" ca="1" si="15">W13/S13</f>
        <v>-27.906614785992218</v>
      </c>
      <c r="Z13" s="130">
        <f t="shared" ref="Z13:Z42" ca="1" si="16">X13-Y13</f>
        <v>0</v>
      </c>
      <c r="AA13" s="91">
        <f t="shared" si="10"/>
        <v>52000</v>
      </c>
      <c r="AB13" s="394">
        <f t="shared" si="11"/>
        <v>46.933</v>
      </c>
      <c r="AC13" s="246">
        <f t="shared" si="12"/>
        <v>10645</v>
      </c>
    </row>
    <row r="14" spans="1:29">
      <c r="A14" s="198">
        <f t="shared" si="3"/>
        <v>52500</v>
      </c>
      <c r="B14" s="205" t="s">
        <v>716</v>
      </c>
      <c r="C14" s="23">
        <v>58946</v>
      </c>
      <c r="D14" s="279">
        <v>46.904000000000003</v>
      </c>
      <c r="E14" s="145" t="s">
        <v>741</v>
      </c>
      <c r="F14" s="294">
        <v>0</v>
      </c>
      <c r="G14" s="311">
        <v>0</v>
      </c>
      <c r="H14" s="145">
        <v>10341</v>
      </c>
      <c r="I14" s="8">
        <v>0</v>
      </c>
      <c r="J14" s="115">
        <v>0</v>
      </c>
      <c r="K14" s="97">
        <v>52500</v>
      </c>
      <c r="L14" s="58">
        <v>0</v>
      </c>
      <c r="M14" s="103">
        <v>0</v>
      </c>
      <c r="N14" s="151">
        <v>3895</v>
      </c>
      <c r="O14" s="58">
        <v>0</v>
      </c>
      <c r="P14" s="103">
        <v>0</v>
      </c>
      <c r="Q14" s="151" t="s">
        <v>742</v>
      </c>
      <c r="R14" s="213">
        <f t="shared" ca="1" si="4"/>
        <v>45168</v>
      </c>
      <c r="S14" s="65">
        <f t="shared" ca="1" si="0"/>
        <v>-257</v>
      </c>
      <c r="T14" s="23">
        <f t="shared" si="13"/>
        <v>6446</v>
      </c>
      <c r="U14" s="61">
        <f t="shared" si="6"/>
        <v>3223</v>
      </c>
      <c r="V14" s="68">
        <f t="shared" si="1"/>
        <v>7118</v>
      </c>
      <c r="W14" s="61">
        <f t="shared" si="2"/>
        <v>7118</v>
      </c>
      <c r="X14" s="76">
        <f t="shared" ca="1" si="14"/>
        <v>-27.696498054474709</v>
      </c>
      <c r="Y14" s="80">
        <f t="shared" ca="1" si="15"/>
        <v>-27.696498054474709</v>
      </c>
      <c r="Z14" s="130">
        <f t="shared" ca="1" si="16"/>
        <v>0</v>
      </c>
      <c r="AA14" s="91">
        <f t="shared" si="10"/>
        <v>52500</v>
      </c>
      <c r="AB14" s="394">
        <f t="shared" si="11"/>
        <v>46.904000000000003</v>
      </c>
      <c r="AC14" s="246">
        <f t="shared" si="12"/>
        <v>10341</v>
      </c>
    </row>
    <row r="15" spans="1:29">
      <c r="A15" s="198">
        <f t="shared" si="3"/>
        <v>53000</v>
      </c>
      <c r="B15" s="205" t="s">
        <v>716</v>
      </c>
      <c r="C15" s="23">
        <v>58946</v>
      </c>
      <c r="D15" s="279">
        <v>46.881999999999998</v>
      </c>
      <c r="E15" s="145" t="s">
        <v>743</v>
      </c>
      <c r="F15" s="294">
        <v>0</v>
      </c>
      <c r="G15" s="311">
        <v>0</v>
      </c>
      <c r="H15" s="145">
        <v>10044</v>
      </c>
      <c r="I15" s="8">
        <v>0</v>
      </c>
      <c r="J15" s="115">
        <v>0</v>
      </c>
      <c r="K15" s="97">
        <v>53000</v>
      </c>
      <c r="L15" s="58">
        <v>0</v>
      </c>
      <c r="M15" s="103">
        <v>0</v>
      </c>
      <c r="N15" s="151">
        <v>4098</v>
      </c>
      <c r="O15" s="58">
        <v>1090</v>
      </c>
      <c r="P15" s="103">
        <v>0</v>
      </c>
      <c r="Q15" s="151" t="s">
        <v>744</v>
      </c>
      <c r="R15" s="213">
        <f t="shared" ca="1" si="4"/>
        <v>45168</v>
      </c>
      <c r="S15" s="65">
        <f t="shared" ca="1" si="0"/>
        <v>-257</v>
      </c>
      <c r="T15" s="23">
        <f t="shared" si="13"/>
        <v>5946</v>
      </c>
      <c r="U15" s="61">
        <f t="shared" si="6"/>
        <v>2973</v>
      </c>
      <c r="V15" s="68">
        <f t="shared" si="1"/>
        <v>7071</v>
      </c>
      <c r="W15" s="61">
        <f t="shared" si="2"/>
        <v>7071</v>
      </c>
      <c r="X15" s="76">
        <f t="shared" ca="1" si="14"/>
        <v>-27.513618677042803</v>
      </c>
      <c r="Y15" s="80">
        <f t="shared" ca="1" si="15"/>
        <v>-27.513618677042803</v>
      </c>
      <c r="Z15" s="130">
        <f t="shared" ca="1" si="16"/>
        <v>0</v>
      </c>
      <c r="AA15" s="91">
        <f t="shared" si="10"/>
        <v>53000</v>
      </c>
      <c r="AB15" s="394">
        <f t="shared" si="11"/>
        <v>46.881999999999998</v>
      </c>
      <c r="AC15" s="246">
        <f t="shared" si="12"/>
        <v>10044</v>
      </c>
    </row>
    <row r="16" spans="1:29">
      <c r="A16" s="198">
        <f t="shared" si="3"/>
        <v>53500</v>
      </c>
      <c r="B16" s="206" t="s">
        <v>716</v>
      </c>
      <c r="C16" s="9">
        <v>58946</v>
      </c>
      <c r="D16" s="280">
        <v>46.865000000000002</v>
      </c>
      <c r="E16" s="145" t="s">
        <v>745</v>
      </c>
      <c r="F16" s="295">
        <v>0</v>
      </c>
      <c r="G16" s="312">
        <v>0</v>
      </c>
      <c r="H16" s="145">
        <v>9755</v>
      </c>
      <c r="I16" s="9">
        <v>0</v>
      </c>
      <c r="J16" s="104">
        <v>0</v>
      </c>
      <c r="K16" s="97">
        <v>53500</v>
      </c>
      <c r="L16" s="9">
        <v>0</v>
      </c>
      <c r="M16" s="104">
        <v>0</v>
      </c>
      <c r="N16" s="151">
        <v>4309</v>
      </c>
      <c r="O16" s="9">
        <v>0</v>
      </c>
      <c r="P16" s="104">
        <v>0</v>
      </c>
      <c r="Q16" s="151" t="s">
        <v>746</v>
      </c>
      <c r="R16" s="214">
        <f t="shared" ca="1" si="4"/>
        <v>45168</v>
      </c>
      <c r="S16" s="66">
        <f t="shared" ca="1" si="0"/>
        <v>-257</v>
      </c>
      <c r="T16" s="9">
        <f t="shared" si="13"/>
        <v>5446</v>
      </c>
      <c r="U16" s="62">
        <f t="shared" si="6"/>
        <v>2723</v>
      </c>
      <c r="V16" s="69">
        <f t="shared" si="1"/>
        <v>7032</v>
      </c>
      <c r="W16" s="62">
        <f t="shared" si="2"/>
        <v>7032</v>
      </c>
      <c r="X16" s="77">
        <f t="shared" ca="1" si="14"/>
        <v>-27.361867704280154</v>
      </c>
      <c r="Y16" s="62">
        <f t="shared" ca="1" si="15"/>
        <v>-27.361867704280154</v>
      </c>
      <c r="Z16" s="131">
        <f t="shared" ca="1" si="16"/>
        <v>0</v>
      </c>
      <c r="AA16" s="91">
        <f t="shared" si="10"/>
        <v>53500</v>
      </c>
      <c r="AB16" s="394">
        <f t="shared" si="11"/>
        <v>46.865000000000002</v>
      </c>
      <c r="AC16" s="246">
        <f t="shared" si="12"/>
        <v>9755</v>
      </c>
    </row>
    <row r="17" spans="1:29">
      <c r="A17" s="198">
        <f t="shared" si="3"/>
        <v>54000</v>
      </c>
      <c r="B17" s="206" t="s">
        <v>716</v>
      </c>
      <c r="C17" s="9">
        <v>58946</v>
      </c>
      <c r="D17" s="280">
        <v>46.854999999999997</v>
      </c>
      <c r="E17" s="145" t="s">
        <v>747</v>
      </c>
      <c r="F17" s="295">
        <v>0</v>
      </c>
      <c r="G17" s="312">
        <v>0</v>
      </c>
      <c r="H17" s="145">
        <v>9472</v>
      </c>
      <c r="I17" s="9">
        <v>0</v>
      </c>
      <c r="J17" s="104">
        <v>0</v>
      </c>
      <c r="K17" s="97">
        <v>54000</v>
      </c>
      <c r="L17" s="9">
        <v>0</v>
      </c>
      <c r="M17" s="104">
        <v>0</v>
      </c>
      <c r="N17" s="151">
        <v>4526</v>
      </c>
      <c r="O17" s="9">
        <v>1124</v>
      </c>
      <c r="P17" s="104">
        <v>0</v>
      </c>
      <c r="Q17" s="151" t="s">
        <v>748</v>
      </c>
      <c r="R17" s="214">
        <f t="shared" ca="1" si="4"/>
        <v>45168</v>
      </c>
      <c r="S17" s="66">
        <f t="shared" ca="1" si="0"/>
        <v>-257</v>
      </c>
      <c r="T17" s="9">
        <f t="shared" si="13"/>
        <v>4946</v>
      </c>
      <c r="U17" s="62">
        <f t="shared" si="6"/>
        <v>2473</v>
      </c>
      <c r="V17" s="69">
        <f t="shared" si="1"/>
        <v>6999</v>
      </c>
      <c r="W17" s="62">
        <f t="shared" si="2"/>
        <v>6999</v>
      </c>
      <c r="X17" s="77">
        <f t="shared" ca="1" si="14"/>
        <v>-27.233463035019454</v>
      </c>
      <c r="Y17" s="62">
        <f t="shared" ca="1" si="15"/>
        <v>-27.233463035019454</v>
      </c>
      <c r="Z17" s="131">
        <f t="shared" ca="1" si="16"/>
        <v>0</v>
      </c>
      <c r="AA17" s="91">
        <f t="shared" si="10"/>
        <v>54000</v>
      </c>
      <c r="AB17" s="394">
        <f t="shared" si="11"/>
        <v>46.854999999999997</v>
      </c>
      <c r="AC17" s="246">
        <f t="shared" si="12"/>
        <v>9472</v>
      </c>
    </row>
    <row r="18" spans="1:29">
      <c r="A18" s="198">
        <f t="shared" si="3"/>
        <v>54500</v>
      </c>
      <c r="B18" s="205" t="s">
        <v>716</v>
      </c>
      <c r="C18" s="23">
        <v>58946</v>
      </c>
      <c r="D18" s="279">
        <v>46.85</v>
      </c>
      <c r="E18" s="145" t="s">
        <v>749</v>
      </c>
      <c r="F18" s="294">
        <v>0</v>
      </c>
      <c r="G18" s="311">
        <v>0</v>
      </c>
      <c r="H18" s="145">
        <v>9195</v>
      </c>
      <c r="I18" s="8">
        <v>0</v>
      </c>
      <c r="J18" s="115">
        <v>0</v>
      </c>
      <c r="K18" s="97">
        <v>54500</v>
      </c>
      <c r="L18" s="58">
        <v>0</v>
      </c>
      <c r="M18" s="103">
        <v>0</v>
      </c>
      <c r="N18" s="151">
        <v>4749</v>
      </c>
      <c r="O18" s="58">
        <v>0</v>
      </c>
      <c r="P18" s="103">
        <v>0</v>
      </c>
      <c r="Q18" s="151" t="s">
        <v>750</v>
      </c>
      <c r="R18" s="213">
        <f t="shared" ca="1" si="4"/>
        <v>45168</v>
      </c>
      <c r="S18" s="65">
        <f t="shared" ca="1" si="0"/>
        <v>-257</v>
      </c>
      <c r="T18" s="23">
        <f t="shared" si="13"/>
        <v>4446</v>
      </c>
      <c r="U18" s="61">
        <f t="shared" si="6"/>
        <v>2223</v>
      </c>
      <c r="V18" s="68">
        <f t="shared" si="1"/>
        <v>6972</v>
      </c>
      <c r="W18" s="61">
        <f t="shared" si="2"/>
        <v>6972</v>
      </c>
      <c r="X18" s="76">
        <f t="shared" ca="1" si="14"/>
        <v>-27.1284046692607</v>
      </c>
      <c r="Y18" s="80">
        <f t="shared" ca="1" si="15"/>
        <v>-27.1284046692607</v>
      </c>
      <c r="Z18" s="130">
        <f t="shared" ca="1" si="16"/>
        <v>0</v>
      </c>
      <c r="AA18" s="91">
        <f t="shared" si="10"/>
        <v>54500</v>
      </c>
      <c r="AB18" s="394">
        <f t="shared" si="11"/>
        <v>46.85</v>
      </c>
      <c r="AC18" s="246">
        <f t="shared" si="12"/>
        <v>9195</v>
      </c>
    </row>
    <row r="19" spans="1:29">
      <c r="A19" s="198">
        <f t="shared" si="3"/>
        <v>55000</v>
      </c>
      <c r="B19" s="205" t="s">
        <v>716</v>
      </c>
      <c r="C19" s="23">
        <v>58946</v>
      </c>
      <c r="D19" s="279">
        <v>46.850999999999999</v>
      </c>
      <c r="E19" s="145" t="s">
        <v>751</v>
      </c>
      <c r="F19" s="294">
        <v>4000</v>
      </c>
      <c r="G19" s="311">
        <v>0</v>
      </c>
      <c r="H19" s="145">
        <v>8926</v>
      </c>
      <c r="I19" s="8">
        <v>26</v>
      </c>
      <c r="J19" s="115">
        <v>0</v>
      </c>
      <c r="K19" s="97">
        <v>55000</v>
      </c>
      <c r="L19" s="58">
        <v>0</v>
      </c>
      <c r="M19" s="103">
        <v>30</v>
      </c>
      <c r="N19" s="151">
        <v>4980</v>
      </c>
      <c r="O19" s="58">
        <v>940</v>
      </c>
      <c r="P19" s="103">
        <v>0</v>
      </c>
      <c r="Q19" s="151" t="s">
        <v>752</v>
      </c>
      <c r="R19" s="213">
        <f t="shared" ca="1" si="4"/>
        <v>45168</v>
      </c>
      <c r="S19" s="65">
        <f t="shared" ca="1" si="0"/>
        <v>-257</v>
      </c>
      <c r="T19" s="23">
        <f t="shared" si="13"/>
        <v>3946</v>
      </c>
      <c r="U19" s="61">
        <f t="shared" si="6"/>
        <v>1973</v>
      </c>
      <c r="V19" s="68">
        <f t="shared" si="1"/>
        <v>6953</v>
      </c>
      <c r="W19" s="61">
        <f t="shared" si="2"/>
        <v>6953</v>
      </c>
      <c r="X19" s="76">
        <f t="shared" ca="1" si="14"/>
        <v>-27.054474708171206</v>
      </c>
      <c r="Y19" s="80">
        <f t="shared" ca="1" si="15"/>
        <v>-27.054474708171206</v>
      </c>
      <c r="Z19" s="130">
        <f t="shared" ca="1" si="16"/>
        <v>0</v>
      </c>
      <c r="AA19" s="91">
        <f t="shared" si="10"/>
        <v>55000</v>
      </c>
      <c r="AB19" s="394">
        <f t="shared" si="11"/>
        <v>46.850999999999999</v>
      </c>
      <c r="AC19" s="246">
        <f t="shared" si="12"/>
        <v>8926</v>
      </c>
    </row>
    <row r="20" spans="1:29">
      <c r="A20" s="198">
        <f t="shared" si="3"/>
        <v>55500</v>
      </c>
      <c r="B20" s="205" t="s">
        <v>716</v>
      </c>
      <c r="C20" s="23">
        <v>58946</v>
      </c>
      <c r="D20" s="279">
        <v>46.857999999999997</v>
      </c>
      <c r="E20" s="145" t="s">
        <v>753</v>
      </c>
      <c r="F20" s="294">
        <v>0</v>
      </c>
      <c r="G20" s="311">
        <v>0</v>
      </c>
      <c r="H20" s="145">
        <v>8664</v>
      </c>
      <c r="I20" s="8">
        <v>0</v>
      </c>
      <c r="J20" s="115">
        <v>0</v>
      </c>
      <c r="K20" s="97">
        <v>55500</v>
      </c>
      <c r="L20" s="58">
        <v>0</v>
      </c>
      <c r="M20" s="103">
        <v>0</v>
      </c>
      <c r="N20" s="151">
        <v>5218</v>
      </c>
      <c r="O20" s="58">
        <v>0</v>
      </c>
      <c r="P20" s="103">
        <v>0</v>
      </c>
      <c r="Q20" s="151" t="s">
        <v>754</v>
      </c>
      <c r="R20" s="213">
        <f t="shared" ca="1" si="4"/>
        <v>45168</v>
      </c>
      <c r="S20" s="65">
        <f t="shared" ca="1" si="0"/>
        <v>-257</v>
      </c>
      <c r="T20" s="219">
        <f t="shared" si="13"/>
        <v>3446</v>
      </c>
      <c r="U20" s="109">
        <f t="shared" si="6"/>
        <v>1723</v>
      </c>
      <c r="V20" s="68">
        <f t="shared" si="1"/>
        <v>6941</v>
      </c>
      <c r="W20" s="61">
        <f t="shared" si="2"/>
        <v>6941</v>
      </c>
      <c r="X20" s="76">
        <f t="shared" ca="1" si="14"/>
        <v>-27.007782101167315</v>
      </c>
      <c r="Y20" s="80">
        <f t="shared" ca="1" si="15"/>
        <v>-27.007782101167315</v>
      </c>
      <c r="Z20" s="130">
        <f t="shared" ca="1" si="16"/>
        <v>0</v>
      </c>
      <c r="AA20" s="91">
        <f t="shared" si="10"/>
        <v>55500</v>
      </c>
      <c r="AB20" s="394">
        <f t="shared" si="11"/>
        <v>46.857999999999997</v>
      </c>
      <c r="AC20" s="246">
        <f t="shared" si="12"/>
        <v>8664</v>
      </c>
    </row>
    <row r="21" spans="1:29" ht="15.75" thickBot="1">
      <c r="A21" s="198">
        <f t="shared" si="3"/>
        <v>56000</v>
      </c>
      <c r="B21" s="207" t="s">
        <v>716</v>
      </c>
      <c r="C21" s="29">
        <v>58946</v>
      </c>
      <c r="D21" s="283">
        <v>46.87</v>
      </c>
      <c r="E21" s="146" t="s">
        <v>755</v>
      </c>
      <c r="F21" s="298">
        <v>1691</v>
      </c>
      <c r="G21" s="313">
        <v>0</v>
      </c>
      <c r="H21" s="146">
        <v>8408</v>
      </c>
      <c r="I21" s="147">
        <v>20</v>
      </c>
      <c r="J21" s="116">
        <v>0</v>
      </c>
      <c r="K21" s="98">
        <v>56000</v>
      </c>
      <c r="L21" s="59">
        <v>0</v>
      </c>
      <c r="M21" s="105">
        <v>2</v>
      </c>
      <c r="N21" s="152">
        <v>5462</v>
      </c>
      <c r="O21" s="59">
        <v>0</v>
      </c>
      <c r="P21" s="105">
        <v>0</v>
      </c>
      <c r="Q21" s="152" t="s">
        <v>756</v>
      </c>
      <c r="R21" s="216">
        <f t="shared" ca="1" si="4"/>
        <v>45168</v>
      </c>
      <c r="S21" s="67">
        <f t="shared" ca="1" si="0"/>
        <v>-257</v>
      </c>
      <c r="T21" s="29">
        <f t="shared" si="13"/>
        <v>2946</v>
      </c>
      <c r="U21" s="63">
        <f t="shared" si="6"/>
        <v>1473</v>
      </c>
      <c r="V21" s="70">
        <f t="shared" si="1"/>
        <v>6935</v>
      </c>
      <c r="W21" s="63">
        <f t="shared" si="2"/>
        <v>6935</v>
      </c>
      <c r="X21" s="78">
        <f t="shared" ca="1" si="14"/>
        <v>-26.98443579766537</v>
      </c>
      <c r="Y21" s="81">
        <f t="shared" ca="1" si="15"/>
        <v>-26.98443579766537</v>
      </c>
      <c r="Z21" s="133">
        <f t="shared" ca="1" si="16"/>
        <v>0</v>
      </c>
      <c r="AA21" s="118">
        <f t="shared" si="10"/>
        <v>56000</v>
      </c>
      <c r="AB21" s="394">
        <f t="shared" si="11"/>
        <v>46.87</v>
      </c>
      <c r="AC21" s="246">
        <f t="shared" si="12"/>
        <v>8408</v>
      </c>
    </row>
    <row r="22" spans="1:29" ht="15.75" thickBot="1">
      <c r="A22" s="198">
        <f t="shared" si="3"/>
        <v>56500</v>
      </c>
      <c r="B22" s="205" t="s">
        <v>716</v>
      </c>
      <c r="C22" s="2">
        <v>58946</v>
      </c>
      <c r="D22" s="284">
        <v>46.887</v>
      </c>
      <c r="E22" s="205" t="s">
        <v>757</v>
      </c>
      <c r="F22" s="299">
        <v>0</v>
      </c>
      <c r="G22" s="299">
        <v>0</v>
      </c>
      <c r="H22" s="146">
        <v>8159</v>
      </c>
      <c r="I22" s="2">
        <v>2</v>
      </c>
      <c r="J22" s="2">
        <v>0</v>
      </c>
      <c r="K22" s="224">
        <v>56500</v>
      </c>
      <c r="L22" s="2">
        <v>0</v>
      </c>
      <c r="M22" s="2">
        <v>0</v>
      </c>
      <c r="N22" s="209">
        <v>5713</v>
      </c>
      <c r="O22" s="2">
        <v>0</v>
      </c>
      <c r="P22" s="2">
        <v>0</v>
      </c>
      <c r="Q22" s="209" t="s">
        <v>758</v>
      </c>
      <c r="R22" s="216">
        <f t="shared" ca="1" si="4"/>
        <v>45168</v>
      </c>
      <c r="S22" s="67">
        <f t="shared" ca="1" si="0"/>
        <v>-257</v>
      </c>
      <c r="T22" s="29">
        <f t="shared" si="13"/>
        <v>2446</v>
      </c>
      <c r="U22" s="63">
        <f t="shared" si="6"/>
        <v>1223</v>
      </c>
      <c r="V22" s="70">
        <f t="shared" si="1"/>
        <v>6936</v>
      </c>
      <c r="W22" s="63">
        <f t="shared" si="2"/>
        <v>6936</v>
      </c>
      <c r="X22" s="78">
        <f t="shared" ca="1" si="14"/>
        <v>-26.988326848249027</v>
      </c>
      <c r="Y22" s="81">
        <f t="shared" ca="1" si="15"/>
        <v>-26.988326848249027</v>
      </c>
      <c r="Z22" s="133">
        <f t="shared" ca="1" si="16"/>
        <v>0</v>
      </c>
      <c r="AA22" s="118">
        <f t="shared" si="10"/>
        <v>56500</v>
      </c>
      <c r="AB22" s="394">
        <f t="shared" si="11"/>
        <v>46.887</v>
      </c>
      <c r="AC22" s="246">
        <f t="shared" si="12"/>
        <v>8159</v>
      </c>
    </row>
    <row r="23" spans="1:29" ht="15.75" thickBot="1">
      <c r="A23" s="198">
        <f t="shared" si="3"/>
        <v>57000</v>
      </c>
      <c r="B23" s="208" t="s">
        <v>716</v>
      </c>
      <c r="C23" s="144">
        <v>58946</v>
      </c>
      <c r="D23" s="284">
        <v>46.908999999999999</v>
      </c>
      <c r="E23" s="211" t="s">
        <v>759</v>
      </c>
      <c r="F23" s="299">
        <v>3500</v>
      </c>
      <c r="G23" s="299">
        <v>0</v>
      </c>
      <c r="H23" s="146">
        <v>7917</v>
      </c>
      <c r="I23" s="2">
        <v>54</v>
      </c>
      <c r="J23" s="2">
        <v>0</v>
      </c>
      <c r="K23" s="225">
        <v>57000</v>
      </c>
      <c r="L23" s="2">
        <v>0</v>
      </c>
      <c r="M23" s="2">
        <v>8</v>
      </c>
      <c r="N23" s="205">
        <v>5971</v>
      </c>
      <c r="O23" s="2">
        <v>0</v>
      </c>
      <c r="P23" s="2">
        <v>0</v>
      </c>
      <c r="Q23" s="205" t="s">
        <v>760</v>
      </c>
      <c r="R23" s="216">
        <f t="shared" ca="1" si="4"/>
        <v>45168</v>
      </c>
      <c r="S23" s="67">
        <f t="shared" ca="1" si="0"/>
        <v>-257</v>
      </c>
      <c r="T23" s="29">
        <f t="shared" si="13"/>
        <v>1946</v>
      </c>
      <c r="U23" s="63">
        <f t="shared" si="6"/>
        <v>973</v>
      </c>
      <c r="V23" s="70">
        <f t="shared" si="1"/>
        <v>6944</v>
      </c>
      <c r="W23" s="63">
        <f t="shared" si="2"/>
        <v>6944</v>
      </c>
      <c r="X23" s="78">
        <f t="shared" ca="1" si="14"/>
        <v>-27.019455252918288</v>
      </c>
      <c r="Y23" s="81">
        <f t="shared" ca="1" si="15"/>
        <v>-27.019455252918288</v>
      </c>
      <c r="Z23" s="133">
        <f t="shared" ca="1" si="16"/>
        <v>0</v>
      </c>
      <c r="AA23" s="118">
        <f t="shared" si="10"/>
        <v>57000</v>
      </c>
      <c r="AB23" s="394">
        <f t="shared" si="11"/>
        <v>46.908999999999999</v>
      </c>
      <c r="AC23" s="246">
        <f t="shared" si="12"/>
        <v>7917</v>
      </c>
    </row>
    <row r="24" spans="1:29" ht="15.75" thickBot="1">
      <c r="A24" s="198">
        <f t="shared" si="3"/>
        <v>57500</v>
      </c>
      <c r="B24" s="205" t="s">
        <v>716</v>
      </c>
      <c r="C24" s="2">
        <v>58946</v>
      </c>
      <c r="D24" s="284">
        <v>46.936</v>
      </c>
      <c r="E24" s="205" t="s">
        <v>761</v>
      </c>
      <c r="F24" s="299">
        <v>0</v>
      </c>
      <c r="G24" s="299">
        <v>0</v>
      </c>
      <c r="H24" s="146">
        <v>7681</v>
      </c>
      <c r="I24" s="2">
        <v>0</v>
      </c>
      <c r="J24" s="2">
        <v>0</v>
      </c>
      <c r="K24" s="225">
        <v>57500</v>
      </c>
      <c r="L24" s="2">
        <v>0</v>
      </c>
      <c r="M24" s="2">
        <v>0</v>
      </c>
      <c r="N24" s="205">
        <v>6235</v>
      </c>
      <c r="O24" s="2">
        <v>0</v>
      </c>
      <c r="P24" s="2">
        <v>0</v>
      </c>
      <c r="Q24" s="205" t="s">
        <v>762</v>
      </c>
      <c r="R24" s="216">
        <f t="shared" ca="1" si="4"/>
        <v>45168</v>
      </c>
      <c r="S24" s="67">
        <f t="shared" ca="1" si="0"/>
        <v>-257</v>
      </c>
      <c r="T24" s="29">
        <f t="shared" si="13"/>
        <v>1446</v>
      </c>
      <c r="U24" s="63">
        <f t="shared" si="6"/>
        <v>723</v>
      </c>
      <c r="V24" s="70">
        <f t="shared" si="1"/>
        <v>6958</v>
      </c>
      <c r="W24" s="63">
        <f t="shared" si="2"/>
        <v>6958</v>
      </c>
      <c r="X24" s="78">
        <f t="shared" ca="1" si="14"/>
        <v>-27.073929961089494</v>
      </c>
      <c r="Y24" s="81">
        <f t="shared" ca="1" si="15"/>
        <v>-27.073929961089494</v>
      </c>
      <c r="Z24" s="133">
        <f t="shared" ca="1" si="16"/>
        <v>0</v>
      </c>
      <c r="AA24" s="118">
        <f t="shared" si="10"/>
        <v>57500</v>
      </c>
      <c r="AB24" s="394">
        <f t="shared" si="11"/>
        <v>46.936</v>
      </c>
      <c r="AC24" s="246">
        <f t="shared" si="12"/>
        <v>7681</v>
      </c>
    </row>
    <row r="25" spans="1:29" ht="15.75" thickBot="1">
      <c r="A25" s="198">
        <f t="shared" si="3"/>
        <v>58000</v>
      </c>
      <c r="B25" s="205" t="s">
        <v>716</v>
      </c>
      <c r="C25" s="2">
        <v>58946</v>
      </c>
      <c r="D25" s="284">
        <v>46.968000000000004</v>
      </c>
      <c r="E25" s="205" t="s">
        <v>763</v>
      </c>
      <c r="F25" s="299">
        <v>1495</v>
      </c>
      <c r="G25" s="299">
        <v>0</v>
      </c>
      <c r="H25" s="146">
        <v>7452</v>
      </c>
      <c r="I25" s="2">
        <v>24</v>
      </c>
      <c r="J25" s="2">
        <v>0</v>
      </c>
      <c r="K25" s="225">
        <v>58000</v>
      </c>
      <c r="L25" s="2">
        <v>0</v>
      </c>
      <c r="M25" s="2">
        <v>4</v>
      </c>
      <c r="N25" s="205">
        <v>6506</v>
      </c>
      <c r="O25" s="2">
        <v>0</v>
      </c>
      <c r="P25" s="2">
        <v>0</v>
      </c>
      <c r="Q25" s="205" t="s">
        <v>764</v>
      </c>
      <c r="R25" s="216">
        <f t="shared" ca="1" si="4"/>
        <v>45168</v>
      </c>
      <c r="S25" s="67">
        <f t="shared" ca="1" si="0"/>
        <v>-257</v>
      </c>
      <c r="T25" s="29">
        <f t="shared" si="13"/>
        <v>946</v>
      </c>
      <c r="U25" s="63">
        <f t="shared" si="6"/>
        <v>473</v>
      </c>
      <c r="V25" s="70">
        <f t="shared" si="1"/>
        <v>6979</v>
      </c>
      <c r="W25" s="63">
        <f t="shared" si="2"/>
        <v>6979</v>
      </c>
      <c r="X25" s="78">
        <f t="shared" ca="1" si="14"/>
        <v>-27.155642023346303</v>
      </c>
      <c r="Y25" s="81">
        <f t="shared" ca="1" si="15"/>
        <v>-27.155642023346303</v>
      </c>
      <c r="Z25" s="133">
        <f t="shared" ca="1" si="16"/>
        <v>0</v>
      </c>
      <c r="AA25" s="118">
        <f t="shared" si="10"/>
        <v>58000</v>
      </c>
      <c r="AB25" s="394">
        <f t="shared" si="11"/>
        <v>46.968000000000004</v>
      </c>
      <c r="AC25" s="246">
        <f t="shared" si="12"/>
        <v>7452</v>
      </c>
    </row>
    <row r="26" spans="1:29" s="251" customFormat="1" ht="15.75" thickBot="1">
      <c r="A26" s="257">
        <f t="shared" si="3"/>
        <v>58500</v>
      </c>
      <c r="B26" s="258" t="s">
        <v>716</v>
      </c>
      <c r="C26" s="253">
        <v>58946</v>
      </c>
      <c r="D26" s="288">
        <v>47.003999999999998</v>
      </c>
      <c r="E26" s="258" t="s">
        <v>765</v>
      </c>
      <c r="F26" s="300">
        <v>1450</v>
      </c>
      <c r="G26" s="300">
        <v>0</v>
      </c>
      <c r="H26" s="146">
        <v>7230</v>
      </c>
      <c r="I26" s="253">
        <v>44</v>
      </c>
      <c r="J26" s="253">
        <v>0</v>
      </c>
      <c r="K26" s="252">
        <v>58500</v>
      </c>
      <c r="L26" s="253">
        <v>0</v>
      </c>
      <c r="M26" s="253">
        <v>4</v>
      </c>
      <c r="N26" s="258">
        <v>6784</v>
      </c>
      <c r="O26" s="253">
        <v>0</v>
      </c>
      <c r="P26" s="253">
        <v>0</v>
      </c>
      <c r="Q26" s="258" t="s">
        <v>766</v>
      </c>
      <c r="R26" s="259">
        <f t="shared" ca="1" si="4"/>
        <v>45168</v>
      </c>
      <c r="S26" s="260">
        <f t="shared" ca="1" si="0"/>
        <v>-257</v>
      </c>
      <c r="T26" s="261">
        <f t="shared" si="13"/>
        <v>446</v>
      </c>
      <c r="U26" s="255">
        <f t="shared" si="6"/>
        <v>223</v>
      </c>
      <c r="V26" s="262">
        <f t="shared" si="1"/>
        <v>7007</v>
      </c>
      <c r="W26" s="255">
        <f t="shared" si="2"/>
        <v>7007</v>
      </c>
      <c r="X26" s="254">
        <f t="shared" ca="1" si="14"/>
        <v>-27.264591439688715</v>
      </c>
      <c r="Y26" s="255">
        <f t="shared" ca="1" si="15"/>
        <v>-27.264591439688715</v>
      </c>
      <c r="Z26" s="263">
        <f t="shared" ca="1" si="16"/>
        <v>0</v>
      </c>
      <c r="AA26" s="264">
        <f t="shared" si="10"/>
        <v>58500</v>
      </c>
      <c r="AB26" s="394">
        <f t="shared" si="11"/>
        <v>47.003999999999998</v>
      </c>
      <c r="AC26" s="246">
        <f t="shared" si="12"/>
        <v>7230</v>
      </c>
    </row>
    <row r="27" spans="1:29" s="251" customFormat="1" ht="15.75" thickBot="1">
      <c r="A27" s="265">
        <f t="shared" si="3"/>
        <v>59000</v>
      </c>
      <c r="B27" s="266" t="s">
        <v>716</v>
      </c>
      <c r="C27" s="248">
        <v>58946</v>
      </c>
      <c r="D27" s="289">
        <v>47.045000000000002</v>
      </c>
      <c r="E27" s="266" t="s">
        <v>767</v>
      </c>
      <c r="F27" s="301">
        <v>0</v>
      </c>
      <c r="G27" s="301">
        <v>0</v>
      </c>
      <c r="H27" s="146">
        <v>7013</v>
      </c>
      <c r="I27" s="248">
        <v>4</v>
      </c>
      <c r="J27" s="248">
        <v>0</v>
      </c>
      <c r="K27" s="267">
        <v>59000</v>
      </c>
      <c r="L27" s="248">
        <v>0</v>
      </c>
      <c r="M27" s="248">
        <v>171336</v>
      </c>
      <c r="N27" s="266">
        <v>7067</v>
      </c>
      <c r="O27" s="248">
        <v>1349</v>
      </c>
      <c r="P27" s="248">
        <v>9922</v>
      </c>
      <c r="Q27" s="266" t="s">
        <v>768</v>
      </c>
      <c r="R27" s="268">
        <f t="shared" ca="1" si="4"/>
        <v>45168</v>
      </c>
      <c r="S27" s="269">
        <f t="shared" ca="1" si="0"/>
        <v>-257</v>
      </c>
      <c r="T27" s="270">
        <f t="shared" si="13"/>
        <v>-54</v>
      </c>
      <c r="U27" s="250">
        <f t="shared" si="6"/>
        <v>-27</v>
      </c>
      <c r="V27" s="271">
        <f t="shared" si="1"/>
        <v>7040</v>
      </c>
      <c r="W27" s="250">
        <f t="shared" si="2"/>
        <v>7040</v>
      </c>
      <c r="X27" s="249">
        <f t="shared" ca="1" si="14"/>
        <v>-27.392996108949415</v>
      </c>
      <c r="Y27" s="250">
        <f t="shared" ca="1" si="15"/>
        <v>-27.392996108949415</v>
      </c>
      <c r="Z27" s="272">
        <f t="shared" ca="1" si="16"/>
        <v>0</v>
      </c>
      <c r="AA27" s="273">
        <f t="shared" si="10"/>
        <v>59000</v>
      </c>
      <c r="AB27" s="394">
        <f t="shared" si="11"/>
        <v>47.045000000000002</v>
      </c>
      <c r="AC27" s="246">
        <f t="shared" si="12"/>
        <v>7013</v>
      </c>
    </row>
    <row r="28" spans="1:29" ht="15.75" thickBot="1">
      <c r="A28" s="198">
        <f t="shared" si="3"/>
        <v>59500</v>
      </c>
      <c r="B28" s="205" t="s">
        <v>716</v>
      </c>
      <c r="C28" s="2">
        <v>58946</v>
      </c>
      <c r="D28" s="284">
        <v>47.09</v>
      </c>
      <c r="E28" s="205" t="s">
        <v>769</v>
      </c>
      <c r="F28" s="299">
        <v>0</v>
      </c>
      <c r="G28" s="299">
        <v>0</v>
      </c>
      <c r="H28" s="146">
        <v>6803</v>
      </c>
      <c r="I28" s="2">
        <v>2</v>
      </c>
      <c r="J28" s="2">
        <v>0</v>
      </c>
      <c r="K28" s="225">
        <v>59500</v>
      </c>
      <c r="L28" s="2">
        <v>0</v>
      </c>
      <c r="M28" s="2">
        <v>10</v>
      </c>
      <c r="N28" s="205">
        <v>7357</v>
      </c>
      <c r="O28" s="2">
        <v>1406</v>
      </c>
      <c r="P28" s="2">
        <v>0</v>
      </c>
      <c r="Q28" s="205" t="s">
        <v>770</v>
      </c>
      <c r="R28" s="216">
        <f t="shared" ca="1" si="4"/>
        <v>45168</v>
      </c>
      <c r="S28" s="67">
        <f t="shared" ca="1" si="0"/>
        <v>-257</v>
      </c>
      <c r="T28" s="29">
        <f t="shared" si="13"/>
        <v>-554</v>
      </c>
      <c r="U28" s="63">
        <f t="shared" si="6"/>
        <v>-277</v>
      </c>
      <c r="V28" s="70">
        <f t="shared" si="1"/>
        <v>7080</v>
      </c>
      <c r="W28" s="63">
        <f t="shared" si="2"/>
        <v>7080</v>
      </c>
      <c r="X28" s="78">
        <f t="shared" ca="1" si="14"/>
        <v>-27.548638132295721</v>
      </c>
      <c r="Y28" s="81">
        <f t="shared" ca="1" si="15"/>
        <v>-27.548638132295721</v>
      </c>
      <c r="Z28" s="133">
        <f t="shared" ca="1" si="16"/>
        <v>0</v>
      </c>
      <c r="AA28" s="118">
        <f t="shared" si="10"/>
        <v>59500</v>
      </c>
      <c r="AB28" s="394">
        <f t="shared" si="11"/>
        <v>47.09</v>
      </c>
      <c r="AC28" s="246">
        <f t="shared" si="12"/>
        <v>6803</v>
      </c>
    </row>
    <row r="29" spans="1:29" s="251" customFormat="1" ht="15.75" thickBot="1">
      <c r="A29" s="274">
        <f t="shared" si="3"/>
        <v>60000</v>
      </c>
      <c r="B29" s="275" t="s">
        <v>716</v>
      </c>
      <c r="C29" s="276">
        <v>58946</v>
      </c>
      <c r="D29" s="290">
        <v>47.139000000000003</v>
      </c>
      <c r="E29" s="275" t="s">
        <v>771</v>
      </c>
      <c r="F29" s="302">
        <v>6005</v>
      </c>
      <c r="G29" s="302">
        <v>0</v>
      </c>
      <c r="H29" s="146">
        <v>6599</v>
      </c>
      <c r="I29" s="276">
        <v>64</v>
      </c>
      <c r="J29" s="276">
        <v>0</v>
      </c>
      <c r="K29" s="277">
        <v>60000</v>
      </c>
      <c r="L29" s="276">
        <v>0</v>
      </c>
      <c r="M29" s="276">
        <v>160</v>
      </c>
      <c r="N29" s="275">
        <v>7653</v>
      </c>
      <c r="O29" s="276">
        <v>4500</v>
      </c>
      <c r="P29" s="276">
        <v>0</v>
      </c>
      <c r="Q29" s="275" t="s">
        <v>772</v>
      </c>
      <c r="R29" s="259">
        <f t="shared" ca="1" si="4"/>
        <v>45168</v>
      </c>
      <c r="S29" s="260">
        <f t="shared" ca="1" si="0"/>
        <v>-257</v>
      </c>
      <c r="T29" s="261">
        <f t="shared" si="13"/>
        <v>-1054</v>
      </c>
      <c r="U29" s="255">
        <f t="shared" si="6"/>
        <v>-527</v>
      </c>
      <c r="V29" s="262">
        <f t="shared" si="1"/>
        <v>7126</v>
      </c>
      <c r="W29" s="255">
        <f t="shared" si="2"/>
        <v>7126</v>
      </c>
      <c r="X29" s="254">
        <f t="shared" ca="1" si="14"/>
        <v>-27.72762645914397</v>
      </c>
      <c r="Y29" s="255">
        <f t="shared" ca="1" si="15"/>
        <v>-27.72762645914397</v>
      </c>
      <c r="Z29" s="263">
        <f t="shared" ca="1" si="16"/>
        <v>0</v>
      </c>
      <c r="AA29" s="264">
        <f t="shared" si="10"/>
        <v>60000</v>
      </c>
      <c r="AB29" s="394">
        <f t="shared" si="11"/>
        <v>47.139000000000003</v>
      </c>
      <c r="AC29" s="246">
        <f t="shared" si="12"/>
        <v>6599</v>
      </c>
    </row>
    <row r="30" spans="1:29" s="251" customFormat="1" ht="15.75" thickBot="1">
      <c r="A30" s="274">
        <f t="shared" si="3"/>
        <v>60500</v>
      </c>
      <c r="B30" s="275" t="s">
        <v>716</v>
      </c>
      <c r="C30" s="276">
        <v>58946</v>
      </c>
      <c r="D30" s="290">
        <v>47.192999999999998</v>
      </c>
      <c r="E30" s="275" t="s">
        <v>773</v>
      </c>
      <c r="F30" s="302">
        <v>0</v>
      </c>
      <c r="G30" s="302">
        <v>0</v>
      </c>
      <c r="H30" s="146">
        <v>6402</v>
      </c>
      <c r="I30" s="276">
        <v>0</v>
      </c>
      <c r="J30" s="276">
        <v>0</v>
      </c>
      <c r="K30" s="277">
        <v>60500</v>
      </c>
      <c r="L30" s="276">
        <v>0</v>
      </c>
      <c r="M30" s="276">
        <v>8</v>
      </c>
      <c r="N30" s="275">
        <v>7956</v>
      </c>
      <c r="O30" s="276">
        <v>0</v>
      </c>
      <c r="P30" s="276">
        <v>0</v>
      </c>
      <c r="Q30" s="275" t="s">
        <v>774</v>
      </c>
      <c r="R30" s="259">
        <f t="shared" ca="1" si="4"/>
        <v>45168</v>
      </c>
      <c r="S30" s="260">
        <f t="shared" ca="1" si="0"/>
        <v>-257</v>
      </c>
      <c r="T30" s="261">
        <f t="shared" si="13"/>
        <v>-1554</v>
      </c>
      <c r="U30" s="255">
        <f t="shared" si="6"/>
        <v>-777</v>
      </c>
      <c r="V30" s="262">
        <f t="shared" si="1"/>
        <v>7179</v>
      </c>
      <c r="W30" s="255">
        <f t="shared" si="2"/>
        <v>7179</v>
      </c>
      <c r="X30" s="254">
        <f t="shared" ca="1" si="14"/>
        <v>-27.933852140077821</v>
      </c>
      <c r="Y30" s="255">
        <f t="shared" ca="1" si="15"/>
        <v>-27.933852140077821</v>
      </c>
      <c r="Z30" s="263">
        <f t="shared" ca="1" si="16"/>
        <v>0</v>
      </c>
      <c r="AA30" s="264">
        <f t="shared" si="10"/>
        <v>60500</v>
      </c>
      <c r="AB30" s="394">
        <f t="shared" si="11"/>
        <v>47.192999999999998</v>
      </c>
      <c r="AC30" s="246">
        <f t="shared" si="12"/>
        <v>6402</v>
      </c>
    </row>
    <row r="31" spans="1:29" ht="15.75" thickBot="1">
      <c r="A31" s="198">
        <f t="shared" si="3"/>
        <v>61000</v>
      </c>
      <c r="B31" s="205" t="s">
        <v>716</v>
      </c>
      <c r="C31" s="2">
        <v>58946</v>
      </c>
      <c r="D31" s="284">
        <v>47.25</v>
      </c>
      <c r="E31" s="205" t="s">
        <v>775</v>
      </c>
      <c r="F31" s="299">
        <v>5505</v>
      </c>
      <c r="G31" s="299">
        <v>0</v>
      </c>
      <c r="H31" s="146">
        <v>6210</v>
      </c>
      <c r="I31" s="2">
        <v>202</v>
      </c>
      <c r="J31" s="2">
        <v>1</v>
      </c>
      <c r="K31" s="225">
        <v>61000</v>
      </c>
      <c r="L31" s="2">
        <v>0</v>
      </c>
      <c r="M31" s="2">
        <v>100</v>
      </c>
      <c r="N31" s="205">
        <v>8264</v>
      </c>
      <c r="O31" s="2">
        <v>1587</v>
      </c>
      <c r="P31" s="2">
        <v>0</v>
      </c>
      <c r="Q31" s="205" t="s">
        <v>776</v>
      </c>
      <c r="R31" s="216">
        <f t="shared" ca="1" si="4"/>
        <v>45168</v>
      </c>
      <c r="S31" s="67">
        <f t="shared" ca="1" si="0"/>
        <v>-257</v>
      </c>
      <c r="T31" s="29">
        <f t="shared" si="13"/>
        <v>-2054</v>
      </c>
      <c r="U31" s="63">
        <f t="shared" si="6"/>
        <v>-1027</v>
      </c>
      <c r="V31" s="70">
        <f t="shared" si="1"/>
        <v>7237</v>
      </c>
      <c r="W31" s="63">
        <f t="shared" si="2"/>
        <v>7237</v>
      </c>
      <c r="X31" s="78">
        <f t="shared" ca="1" si="14"/>
        <v>-28.159533073929961</v>
      </c>
      <c r="Y31" s="81">
        <f t="shared" ca="1" si="15"/>
        <v>-28.159533073929961</v>
      </c>
      <c r="Z31" s="133">
        <f t="shared" ca="1" si="16"/>
        <v>0</v>
      </c>
      <c r="AA31" s="118">
        <f t="shared" si="10"/>
        <v>61000</v>
      </c>
      <c r="AB31" s="394">
        <f t="shared" si="11"/>
        <v>47.25</v>
      </c>
      <c r="AC31" s="246">
        <f t="shared" si="12"/>
        <v>6210</v>
      </c>
    </row>
    <row r="32" spans="1:29" ht="15.75" thickBot="1">
      <c r="A32" s="198">
        <f t="shared" si="3"/>
        <v>61500</v>
      </c>
      <c r="B32" s="205" t="s">
        <v>716</v>
      </c>
      <c r="C32" s="2">
        <v>58946</v>
      </c>
      <c r="D32" s="284">
        <v>47.311</v>
      </c>
      <c r="E32" s="205" t="s">
        <v>777</v>
      </c>
      <c r="F32" s="299">
        <v>0</v>
      </c>
      <c r="G32" s="299">
        <v>0</v>
      </c>
      <c r="H32" s="146">
        <v>6023</v>
      </c>
      <c r="I32" s="2">
        <v>0</v>
      </c>
      <c r="J32" s="2">
        <v>0</v>
      </c>
      <c r="K32" s="225">
        <v>61500</v>
      </c>
      <c r="L32" s="2">
        <v>0</v>
      </c>
      <c r="M32" s="2">
        <v>0</v>
      </c>
      <c r="N32" s="205">
        <v>8577</v>
      </c>
      <c r="O32" s="2">
        <v>0</v>
      </c>
      <c r="P32" s="2">
        <v>0</v>
      </c>
      <c r="Q32" s="205" t="s">
        <v>778</v>
      </c>
      <c r="R32" s="216">
        <f t="shared" ca="1" si="4"/>
        <v>45168</v>
      </c>
      <c r="S32" s="67">
        <f t="shared" ca="1" si="0"/>
        <v>-257</v>
      </c>
      <c r="T32" s="29">
        <f t="shared" si="13"/>
        <v>-2554</v>
      </c>
      <c r="U32" s="63">
        <f t="shared" si="6"/>
        <v>-1277</v>
      </c>
      <c r="V32" s="70">
        <f t="shared" si="1"/>
        <v>7300</v>
      </c>
      <c r="W32" s="63">
        <f t="shared" si="2"/>
        <v>7300</v>
      </c>
      <c r="X32" s="78">
        <f t="shared" ca="1" si="14"/>
        <v>-28.404669260700388</v>
      </c>
      <c r="Y32" s="81">
        <f t="shared" ca="1" si="15"/>
        <v>-28.404669260700388</v>
      </c>
      <c r="Z32" s="133">
        <f t="shared" ca="1" si="16"/>
        <v>0</v>
      </c>
      <c r="AA32" s="118">
        <f t="shared" si="10"/>
        <v>61500</v>
      </c>
      <c r="AB32" s="394">
        <f t="shared" si="11"/>
        <v>47.311</v>
      </c>
      <c r="AC32" s="246">
        <f t="shared" si="12"/>
        <v>6023</v>
      </c>
    </row>
    <row r="33" spans="1:29" ht="15.75" thickBot="1">
      <c r="A33" s="198">
        <f t="shared" si="3"/>
        <v>62000</v>
      </c>
      <c r="B33" s="205" t="s">
        <v>716</v>
      </c>
      <c r="C33" s="2">
        <v>58946</v>
      </c>
      <c r="D33" s="284">
        <v>47.375</v>
      </c>
      <c r="E33" s="205" t="s">
        <v>779</v>
      </c>
      <c r="F33" s="299">
        <v>5105</v>
      </c>
      <c r="G33" s="299">
        <v>0</v>
      </c>
      <c r="H33" s="146">
        <v>5843</v>
      </c>
      <c r="I33" s="2">
        <v>54</v>
      </c>
      <c r="J33" s="2">
        <v>0</v>
      </c>
      <c r="K33" s="225">
        <v>62000</v>
      </c>
      <c r="L33" s="2">
        <v>0</v>
      </c>
      <c r="M33" s="2">
        <v>44</v>
      </c>
      <c r="N33" s="205">
        <v>8897</v>
      </c>
      <c r="O33" s="2">
        <v>1714</v>
      </c>
      <c r="P33" s="2">
        <v>0</v>
      </c>
      <c r="Q33" s="3" t="s">
        <v>780</v>
      </c>
      <c r="R33" s="216">
        <f t="shared" ca="1" si="4"/>
        <v>45168</v>
      </c>
      <c r="S33" s="67">
        <f t="shared" ca="1" si="0"/>
        <v>-257</v>
      </c>
      <c r="T33" s="29">
        <f t="shared" si="13"/>
        <v>-3054</v>
      </c>
      <c r="U33" s="63">
        <f t="shared" si="6"/>
        <v>-1527</v>
      </c>
      <c r="V33" s="70">
        <f t="shared" si="1"/>
        <v>7370</v>
      </c>
      <c r="W33" s="63">
        <f t="shared" si="2"/>
        <v>7370</v>
      </c>
      <c r="X33" s="78">
        <f t="shared" ca="1" si="14"/>
        <v>-28.677042801556421</v>
      </c>
      <c r="Y33" s="81">
        <f t="shared" ca="1" si="15"/>
        <v>-28.677042801556421</v>
      </c>
      <c r="Z33" s="133">
        <f t="shared" ca="1" si="16"/>
        <v>0</v>
      </c>
      <c r="AA33" s="118">
        <f t="shared" si="10"/>
        <v>62000</v>
      </c>
      <c r="AB33" s="394">
        <f t="shared" si="11"/>
        <v>47.375</v>
      </c>
      <c r="AC33" s="246">
        <f t="shared" si="12"/>
        <v>5843</v>
      </c>
    </row>
    <row r="34" spans="1:29" ht="15.75" thickBot="1">
      <c r="A34" s="198">
        <f t="shared" si="3"/>
        <v>62500</v>
      </c>
      <c r="B34" s="205" t="s">
        <v>716</v>
      </c>
      <c r="C34" s="2">
        <v>58946</v>
      </c>
      <c r="D34" s="284">
        <v>47.442999999999998</v>
      </c>
      <c r="E34" s="205" t="s">
        <v>781</v>
      </c>
      <c r="F34" s="299">
        <v>0</v>
      </c>
      <c r="G34" s="299">
        <v>0</v>
      </c>
      <c r="H34" s="146">
        <v>5668</v>
      </c>
      <c r="I34" s="2">
        <v>0</v>
      </c>
      <c r="J34" s="2">
        <v>0</v>
      </c>
      <c r="K34" s="225">
        <v>62500</v>
      </c>
      <c r="L34" s="2">
        <v>0</v>
      </c>
      <c r="M34" s="2">
        <v>0</v>
      </c>
      <c r="N34" s="205">
        <v>9222</v>
      </c>
      <c r="O34" s="2">
        <v>0</v>
      </c>
      <c r="P34" s="2">
        <v>0</v>
      </c>
      <c r="Q34" s="205" t="s">
        <v>782</v>
      </c>
      <c r="R34" s="216">
        <f t="shared" ca="1" si="4"/>
        <v>45168</v>
      </c>
      <c r="S34" s="67">
        <f t="shared" ca="1" si="0"/>
        <v>-257</v>
      </c>
      <c r="T34" s="29">
        <f t="shared" si="13"/>
        <v>-3554</v>
      </c>
      <c r="U34" s="63">
        <f t="shared" si="6"/>
        <v>-1777</v>
      </c>
      <c r="V34" s="70">
        <f t="shared" si="1"/>
        <v>7445</v>
      </c>
      <c r="W34" s="63">
        <f t="shared" si="2"/>
        <v>7445</v>
      </c>
      <c r="X34" s="78">
        <f t="shared" ca="1" si="14"/>
        <v>-28.968871595330739</v>
      </c>
      <c r="Y34" s="81">
        <f t="shared" ca="1" si="15"/>
        <v>-28.968871595330739</v>
      </c>
      <c r="Z34" s="133">
        <f t="shared" ca="1" si="16"/>
        <v>0</v>
      </c>
      <c r="AA34" s="118">
        <f t="shared" si="10"/>
        <v>62500</v>
      </c>
      <c r="AB34" s="394">
        <f t="shared" si="11"/>
        <v>47.442999999999998</v>
      </c>
      <c r="AC34" s="246">
        <f t="shared" si="12"/>
        <v>5668</v>
      </c>
    </row>
    <row r="35" spans="1:29" ht="15.75" thickBot="1">
      <c r="A35" s="198">
        <f t="shared" si="3"/>
        <v>63000</v>
      </c>
      <c r="B35" s="205" t="s">
        <v>716</v>
      </c>
      <c r="C35" s="2">
        <v>58946</v>
      </c>
      <c r="D35" s="284">
        <v>47.514000000000003</v>
      </c>
      <c r="E35" s="205" t="s">
        <v>783</v>
      </c>
      <c r="F35" s="299">
        <v>5005</v>
      </c>
      <c r="G35" s="299">
        <v>0</v>
      </c>
      <c r="H35" s="146">
        <v>5499</v>
      </c>
      <c r="I35" s="2">
        <v>98</v>
      </c>
      <c r="J35" s="2">
        <v>0</v>
      </c>
      <c r="K35" s="225">
        <v>63000</v>
      </c>
      <c r="L35" s="2">
        <v>0</v>
      </c>
      <c r="M35" s="2">
        <v>40</v>
      </c>
      <c r="N35" s="205">
        <v>9553</v>
      </c>
      <c r="O35" s="2">
        <v>1847</v>
      </c>
      <c r="P35" s="2">
        <v>0</v>
      </c>
      <c r="Q35" s="205" t="s">
        <v>784</v>
      </c>
      <c r="R35" s="216">
        <f t="shared" ca="1" si="4"/>
        <v>45168</v>
      </c>
      <c r="S35" s="67">
        <f t="shared" ca="1" si="0"/>
        <v>-257</v>
      </c>
      <c r="T35" s="29">
        <f t="shared" si="13"/>
        <v>-4054</v>
      </c>
      <c r="U35" s="63">
        <f t="shared" si="6"/>
        <v>-2027</v>
      </c>
      <c r="V35" s="70">
        <f t="shared" si="1"/>
        <v>7526</v>
      </c>
      <c r="W35" s="63">
        <f t="shared" si="2"/>
        <v>7526</v>
      </c>
      <c r="X35" s="78">
        <f t="shared" ca="1" si="14"/>
        <v>-29.284046692607003</v>
      </c>
      <c r="Y35" s="81">
        <f t="shared" ca="1" si="15"/>
        <v>-29.284046692607003</v>
      </c>
      <c r="Z35" s="133">
        <f t="shared" ca="1" si="16"/>
        <v>0</v>
      </c>
      <c r="AA35" s="118">
        <f t="shared" si="10"/>
        <v>63000</v>
      </c>
      <c r="AB35" s="394">
        <f t="shared" si="11"/>
        <v>47.514000000000003</v>
      </c>
      <c r="AC35" s="246">
        <f t="shared" si="12"/>
        <v>5499</v>
      </c>
    </row>
    <row r="36" spans="1:29" ht="15.75" thickBot="1">
      <c r="A36" s="198">
        <f t="shared" si="3"/>
        <v>63500</v>
      </c>
      <c r="B36" s="205" t="s">
        <v>716</v>
      </c>
      <c r="C36" s="2">
        <v>58946</v>
      </c>
      <c r="D36" s="284">
        <v>47.588999999999999</v>
      </c>
      <c r="E36" s="205" t="s">
        <v>785</v>
      </c>
      <c r="F36" s="299">
        <v>0</v>
      </c>
      <c r="G36" s="299">
        <v>0</v>
      </c>
      <c r="H36" s="146">
        <v>5335</v>
      </c>
      <c r="I36" s="2">
        <v>0</v>
      </c>
      <c r="J36" s="2">
        <v>0</v>
      </c>
      <c r="K36" s="225">
        <v>63500</v>
      </c>
      <c r="L36" s="2">
        <v>0</v>
      </c>
      <c r="M36" s="2">
        <v>0</v>
      </c>
      <c r="N36" s="205">
        <v>9889</v>
      </c>
      <c r="O36" s="2">
        <v>0</v>
      </c>
      <c r="P36" s="2">
        <v>0</v>
      </c>
      <c r="Q36" s="205" t="s">
        <v>786</v>
      </c>
      <c r="R36" s="216">
        <f t="shared" ca="1" si="4"/>
        <v>45168</v>
      </c>
      <c r="S36" s="67">
        <f t="shared" ca="1" si="0"/>
        <v>-257</v>
      </c>
      <c r="T36" s="29">
        <f t="shared" si="13"/>
        <v>-4554</v>
      </c>
      <c r="U36" s="63">
        <f t="shared" si="6"/>
        <v>-2277</v>
      </c>
      <c r="V36" s="70">
        <f t="shared" si="1"/>
        <v>7612</v>
      </c>
      <c r="W36" s="63">
        <f t="shared" si="2"/>
        <v>7612</v>
      </c>
      <c r="X36" s="78">
        <f t="shared" ca="1" si="14"/>
        <v>-29.618677042801558</v>
      </c>
      <c r="Y36" s="81">
        <f t="shared" ca="1" si="15"/>
        <v>-29.618677042801558</v>
      </c>
      <c r="Z36" s="133">
        <f t="shared" ca="1" si="16"/>
        <v>0</v>
      </c>
      <c r="AA36" s="118">
        <f t="shared" si="10"/>
        <v>63500</v>
      </c>
      <c r="AB36" s="394">
        <f t="shared" si="11"/>
        <v>47.588999999999999</v>
      </c>
      <c r="AC36" s="246">
        <f t="shared" si="12"/>
        <v>5335</v>
      </c>
    </row>
    <row r="37" spans="1:29" ht="15.75" thickBot="1">
      <c r="A37" s="198">
        <f t="shared" si="3"/>
        <v>64000</v>
      </c>
      <c r="B37" s="205" t="s">
        <v>716</v>
      </c>
      <c r="C37" s="2">
        <v>58946</v>
      </c>
      <c r="D37" s="284">
        <v>47.667000000000002</v>
      </c>
      <c r="E37" s="205" t="s">
        <v>787</v>
      </c>
      <c r="F37" s="299">
        <v>4005</v>
      </c>
      <c r="G37" s="299">
        <v>0</v>
      </c>
      <c r="H37" s="146">
        <v>5176</v>
      </c>
      <c r="I37" s="2">
        <v>290</v>
      </c>
      <c r="J37" s="2">
        <v>0</v>
      </c>
      <c r="K37" s="225">
        <v>64000</v>
      </c>
      <c r="L37" s="2">
        <v>0</v>
      </c>
      <c r="M37" s="2">
        <v>158</v>
      </c>
      <c r="N37" s="205">
        <v>10230</v>
      </c>
      <c r="O37" s="2">
        <v>1983</v>
      </c>
      <c r="P37" s="2">
        <v>0</v>
      </c>
      <c r="Q37" s="205" t="s">
        <v>788</v>
      </c>
      <c r="R37" s="216">
        <f t="shared" ca="1" si="4"/>
        <v>45168</v>
      </c>
      <c r="S37" s="67">
        <f t="shared" ca="1" si="0"/>
        <v>-257</v>
      </c>
      <c r="T37" s="29">
        <f t="shared" si="13"/>
        <v>-5054</v>
      </c>
      <c r="U37" s="63">
        <f t="shared" si="6"/>
        <v>-2527</v>
      </c>
      <c r="V37" s="70">
        <f t="shared" si="1"/>
        <v>7703</v>
      </c>
      <c r="W37" s="63">
        <f t="shared" si="2"/>
        <v>7703</v>
      </c>
      <c r="X37" s="78">
        <f t="shared" ca="1" si="14"/>
        <v>-29.972762645914397</v>
      </c>
      <c r="Y37" s="81">
        <f t="shared" ca="1" si="15"/>
        <v>-29.972762645914397</v>
      </c>
      <c r="Z37" s="133">
        <f t="shared" ca="1" si="16"/>
        <v>0</v>
      </c>
      <c r="AA37" s="118">
        <f t="shared" si="10"/>
        <v>64000</v>
      </c>
      <c r="AB37" s="394">
        <f t="shared" si="11"/>
        <v>47.667000000000002</v>
      </c>
      <c r="AC37" s="246">
        <f t="shared" si="12"/>
        <v>5176</v>
      </c>
    </row>
    <row r="38" spans="1:29" ht="15.75" thickBot="1">
      <c r="A38" s="198">
        <f t="shared" si="3"/>
        <v>64500</v>
      </c>
      <c r="B38" s="205" t="s">
        <v>716</v>
      </c>
      <c r="C38" s="2">
        <v>58946</v>
      </c>
      <c r="D38" s="284">
        <v>47.747</v>
      </c>
      <c r="E38" s="205" t="s">
        <v>789</v>
      </c>
      <c r="F38" s="299">
        <v>0</v>
      </c>
      <c r="G38" s="299">
        <v>0</v>
      </c>
      <c r="H38" s="146">
        <v>5022</v>
      </c>
      <c r="I38" s="2">
        <v>0</v>
      </c>
      <c r="J38" s="2">
        <v>0</v>
      </c>
      <c r="K38" s="225">
        <v>64500</v>
      </c>
      <c r="L38" s="2">
        <v>0</v>
      </c>
      <c r="M38" s="2">
        <v>0</v>
      </c>
      <c r="N38" s="205">
        <v>10576</v>
      </c>
      <c r="O38" s="2">
        <v>0</v>
      </c>
      <c r="P38" s="2">
        <v>0</v>
      </c>
      <c r="Q38" s="205" t="s">
        <v>790</v>
      </c>
      <c r="R38" s="216">
        <f t="shared" ca="1" si="4"/>
        <v>45168</v>
      </c>
      <c r="S38" s="67">
        <f t="shared" ca="1" si="0"/>
        <v>-257</v>
      </c>
      <c r="T38" s="29">
        <f t="shared" si="13"/>
        <v>-5554</v>
      </c>
      <c r="U38" s="63">
        <f t="shared" si="6"/>
        <v>-2777</v>
      </c>
      <c r="V38" s="70">
        <f t="shared" si="1"/>
        <v>7799</v>
      </c>
      <c r="W38" s="63">
        <f t="shared" si="2"/>
        <v>7799</v>
      </c>
      <c r="X38" s="78">
        <f t="shared" ca="1" si="14"/>
        <v>-30.346303501945524</v>
      </c>
      <c r="Y38" s="81">
        <f t="shared" ca="1" si="15"/>
        <v>-30.346303501945524</v>
      </c>
      <c r="Z38" s="133">
        <f t="shared" ca="1" si="16"/>
        <v>0</v>
      </c>
      <c r="AA38" s="118">
        <f t="shared" si="10"/>
        <v>64500</v>
      </c>
      <c r="AB38" s="394">
        <f t="shared" si="11"/>
        <v>47.747</v>
      </c>
      <c r="AC38" s="246">
        <f t="shared" si="12"/>
        <v>5022</v>
      </c>
    </row>
    <row r="39" spans="1:29" ht="15.75" thickBot="1">
      <c r="A39" s="198">
        <f t="shared" si="3"/>
        <v>65000</v>
      </c>
      <c r="B39" s="205" t="s">
        <v>716</v>
      </c>
      <c r="C39" s="2">
        <v>58946</v>
      </c>
      <c r="D39" s="284">
        <v>47.831000000000003</v>
      </c>
      <c r="E39" s="205" t="s">
        <v>791</v>
      </c>
      <c r="F39" s="299">
        <v>4010</v>
      </c>
      <c r="G39" s="299">
        <v>0</v>
      </c>
      <c r="H39" s="146">
        <v>4873</v>
      </c>
      <c r="I39" s="2">
        <v>132</v>
      </c>
      <c r="J39" s="2">
        <v>0</v>
      </c>
      <c r="K39" s="225">
        <v>65000</v>
      </c>
      <c r="L39" s="2">
        <v>0</v>
      </c>
      <c r="M39" s="2">
        <v>28</v>
      </c>
      <c r="N39" s="205">
        <v>10927</v>
      </c>
      <c r="O39" s="2">
        <v>2125</v>
      </c>
      <c r="P39" s="2">
        <v>0</v>
      </c>
      <c r="Q39" s="205" t="s">
        <v>792</v>
      </c>
      <c r="R39" s="216">
        <f t="shared" ca="1" si="4"/>
        <v>45168</v>
      </c>
      <c r="S39" s="67">
        <f t="shared" ca="1" si="0"/>
        <v>-257</v>
      </c>
      <c r="T39" s="29">
        <f t="shared" si="13"/>
        <v>-6054</v>
      </c>
      <c r="U39" s="63">
        <f t="shared" si="6"/>
        <v>-3027</v>
      </c>
      <c r="V39" s="70">
        <f t="shared" si="1"/>
        <v>7900</v>
      </c>
      <c r="W39" s="63">
        <f t="shared" si="2"/>
        <v>7900</v>
      </c>
      <c r="X39" s="78">
        <f t="shared" ca="1" si="14"/>
        <v>-30.739299610894943</v>
      </c>
      <c r="Y39" s="81">
        <f t="shared" ca="1" si="15"/>
        <v>-30.739299610894943</v>
      </c>
      <c r="Z39" s="133">
        <f t="shared" ca="1" si="16"/>
        <v>0</v>
      </c>
      <c r="AA39" s="118">
        <f t="shared" si="10"/>
        <v>65000</v>
      </c>
      <c r="AB39" s="394">
        <f t="shared" si="11"/>
        <v>47.831000000000003</v>
      </c>
      <c r="AC39" s="246">
        <f t="shared" si="12"/>
        <v>4873</v>
      </c>
    </row>
    <row r="40" spans="1:29" ht="15.75" thickBot="1">
      <c r="A40" s="198">
        <f t="shared" si="3"/>
        <v>65500</v>
      </c>
      <c r="B40" s="205" t="s">
        <v>716</v>
      </c>
      <c r="C40" s="2">
        <v>58946</v>
      </c>
      <c r="D40" s="284">
        <v>47.917000000000002</v>
      </c>
      <c r="E40" s="205" t="s">
        <v>793</v>
      </c>
      <c r="F40" s="299">
        <v>954</v>
      </c>
      <c r="G40" s="299">
        <v>0</v>
      </c>
      <c r="H40" s="146">
        <v>4729</v>
      </c>
      <c r="I40" s="2">
        <v>16</v>
      </c>
      <c r="J40" s="2">
        <v>0</v>
      </c>
      <c r="K40" s="225">
        <v>65500</v>
      </c>
      <c r="L40" s="2">
        <v>0</v>
      </c>
      <c r="M40" s="2">
        <v>6</v>
      </c>
      <c r="N40" s="205">
        <v>11283</v>
      </c>
      <c r="O40" s="2">
        <v>0</v>
      </c>
      <c r="P40" s="2">
        <v>0</v>
      </c>
      <c r="Q40" s="205" t="s">
        <v>794</v>
      </c>
      <c r="R40" s="216">
        <f t="shared" ca="1" si="4"/>
        <v>45168</v>
      </c>
      <c r="S40" s="67">
        <f t="shared" ca="1" si="0"/>
        <v>-257</v>
      </c>
      <c r="T40" s="29">
        <f t="shared" si="13"/>
        <v>-6554</v>
      </c>
      <c r="U40" s="63">
        <f t="shared" si="6"/>
        <v>-3277</v>
      </c>
      <c r="V40" s="70">
        <f t="shared" si="1"/>
        <v>8006</v>
      </c>
      <c r="W40" s="63">
        <f t="shared" si="2"/>
        <v>8006</v>
      </c>
      <c r="X40" s="78">
        <f t="shared" ca="1" si="14"/>
        <v>-31.151750972762645</v>
      </c>
      <c r="Y40" s="81">
        <f t="shared" ca="1" si="15"/>
        <v>-31.151750972762645</v>
      </c>
      <c r="Z40" s="133">
        <f t="shared" ca="1" si="16"/>
        <v>0</v>
      </c>
      <c r="AA40" s="118">
        <f t="shared" si="10"/>
        <v>65500</v>
      </c>
      <c r="AB40" s="394">
        <f t="shared" si="11"/>
        <v>47.917000000000002</v>
      </c>
      <c r="AC40" s="246">
        <f t="shared" si="12"/>
        <v>4729</v>
      </c>
    </row>
    <row r="41" spans="1:29" ht="15.75" thickBot="1">
      <c r="A41" s="198">
        <f t="shared" si="3"/>
        <v>66000</v>
      </c>
      <c r="B41" s="205" t="s">
        <v>716</v>
      </c>
      <c r="C41" s="2">
        <v>58946</v>
      </c>
      <c r="D41" s="284">
        <v>48.006</v>
      </c>
      <c r="E41" s="205" t="s">
        <v>795</v>
      </c>
      <c r="F41" s="299">
        <v>927</v>
      </c>
      <c r="G41" s="299">
        <v>0</v>
      </c>
      <c r="H41" s="146">
        <v>4589</v>
      </c>
      <c r="I41" s="2">
        <v>82</v>
      </c>
      <c r="J41" s="2">
        <v>0</v>
      </c>
      <c r="K41" s="225">
        <v>66000</v>
      </c>
      <c r="L41" s="2">
        <v>0</v>
      </c>
      <c r="M41" s="2">
        <v>4</v>
      </c>
      <c r="N41" s="205">
        <v>11643</v>
      </c>
      <c r="O41" s="2">
        <v>100</v>
      </c>
      <c r="P41" s="2">
        <v>0</v>
      </c>
      <c r="Q41" s="205" t="s">
        <v>796</v>
      </c>
      <c r="R41" s="216">
        <f t="shared" ca="1" si="4"/>
        <v>45168</v>
      </c>
      <c r="S41" s="67">
        <f t="shared" ca="1" si="0"/>
        <v>-257</v>
      </c>
      <c r="T41" s="29">
        <f t="shared" si="13"/>
        <v>-7054</v>
      </c>
      <c r="U41" s="63">
        <f t="shared" si="6"/>
        <v>-3527</v>
      </c>
      <c r="V41" s="70">
        <f t="shared" si="1"/>
        <v>8116</v>
      </c>
      <c r="W41" s="63">
        <f t="shared" si="2"/>
        <v>8116</v>
      </c>
      <c r="X41" s="78">
        <f t="shared" ca="1" si="14"/>
        <v>-31.579766536964982</v>
      </c>
      <c r="Y41" s="81">
        <f t="shared" ca="1" si="15"/>
        <v>-31.579766536964982</v>
      </c>
      <c r="Z41" s="133">
        <f t="shared" ca="1" si="16"/>
        <v>0</v>
      </c>
      <c r="AA41" s="118">
        <f t="shared" si="10"/>
        <v>66000</v>
      </c>
      <c r="AB41" s="394">
        <f t="shared" si="11"/>
        <v>48.006</v>
      </c>
      <c r="AC41" s="246">
        <f t="shared" si="12"/>
        <v>4589</v>
      </c>
    </row>
    <row r="42" spans="1:29" ht="15.75" thickBot="1">
      <c r="A42" s="198">
        <f t="shared" si="3"/>
        <v>66500</v>
      </c>
      <c r="B42" s="205" t="s">
        <v>716</v>
      </c>
      <c r="C42" s="2">
        <v>58946</v>
      </c>
      <c r="D42" s="284">
        <v>48.097999999999999</v>
      </c>
      <c r="E42" s="205" t="s">
        <v>797</v>
      </c>
      <c r="F42" s="299">
        <v>0</v>
      </c>
      <c r="G42" s="299">
        <v>0</v>
      </c>
      <c r="H42" s="146">
        <v>4454</v>
      </c>
      <c r="I42" s="2">
        <v>6</v>
      </c>
      <c r="J42" s="2">
        <v>0</v>
      </c>
      <c r="K42" s="225">
        <v>66500</v>
      </c>
      <c r="L42" s="2">
        <v>0</v>
      </c>
      <c r="M42" s="2">
        <v>2</v>
      </c>
      <c r="N42" s="205">
        <v>12008</v>
      </c>
      <c r="O42" s="2">
        <v>0</v>
      </c>
      <c r="P42" s="2">
        <v>0</v>
      </c>
      <c r="Q42" s="205" t="s">
        <v>798</v>
      </c>
      <c r="R42" s="216">
        <f t="shared" ca="1" si="4"/>
        <v>45168</v>
      </c>
      <c r="S42" s="67">
        <f t="shared" ca="1" si="0"/>
        <v>-257</v>
      </c>
      <c r="T42" s="29">
        <f t="shared" si="13"/>
        <v>-7554</v>
      </c>
      <c r="U42" s="63">
        <f t="shared" si="6"/>
        <v>-3777</v>
      </c>
      <c r="V42" s="70">
        <f t="shared" si="1"/>
        <v>8231</v>
      </c>
      <c r="W42" s="63">
        <f t="shared" si="2"/>
        <v>8231</v>
      </c>
      <c r="X42" s="78">
        <f t="shared" ca="1" si="14"/>
        <v>-32.027237354085607</v>
      </c>
      <c r="Y42" s="81">
        <f t="shared" ca="1" si="15"/>
        <v>-32.027237354085607</v>
      </c>
      <c r="Z42" s="133">
        <f t="shared" ca="1" si="16"/>
        <v>0</v>
      </c>
      <c r="AA42" s="118">
        <f t="shared" si="10"/>
        <v>66500</v>
      </c>
      <c r="AB42" s="394">
        <f t="shared" si="11"/>
        <v>48.097999999999999</v>
      </c>
      <c r="AC42" s="246">
        <f t="shared" si="12"/>
        <v>4454</v>
      </c>
    </row>
    <row r="43" spans="1:29" ht="15.75" thickBot="1">
      <c r="A43" s="198">
        <f t="shared" si="3"/>
        <v>67000</v>
      </c>
      <c r="B43" s="205" t="s">
        <v>716</v>
      </c>
      <c r="C43" s="2">
        <v>58946</v>
      </c>
      <c r="D43" s="284">
        <v>48.192</v>
      </c>
      <c r="E43" s="205" t="s">
        <v>799</v>
      </c>
      <c r="F43" s="299">
        <v>877</v>
      </c>
      <c r="G43" s="299">
        <v>8600</v>
      </c>
      <c r="H43" s="146">
        <v>4324</v>
      </c>
      <c r="I43" s="2">
        <v>10</v>
      </c>
      <c r="J43" s="2">
        <v>0</v>
      </c>
      <c r="K43" s="225">
        <v>67000</v>
      </c>
      <c r="L43" s="2">
        <v>0</v>
      </c>
      <c r="M43" s="2">
        <v>22</v>
      </c>
      <c r="N43" s="205">
        <v>12378</v>
      </c>
      <c r="O43" s="2">
        <v>2419</v>
      </c>
      <c r="P43" s="2">
        <v>0</v>
      </c>
      <c r="Q43" s="205" t="s">
        <v>800</v>
      </c>
      <c r="R43" s="216">
        <f t="shared" ca="1" si="4"/>
        <v>45168</v>
      </c>
      <c r="S43" s="67">
        <f t="shared" ref="S43:S62" ca="1" si="17">B43-R43+1</f>
        <v>-257</v>
      </c>
      <c r="T43" s="29">
        <f t="shared" ref="T43:T62" si="18">C43-K43</f>
        <v>-8054</v>
      </c>
      <c r="U43" s="63">
        <f t="shared" ref="U43:U62" si="19">T43/2</f>
        <v>-4027</v>
      </c>
      <c r="V43" s="70">
        <f t="shared" ref="V43:V62" si="20">H43-U43</f>
        <v>8351</v>
      </c>
      <c r="W43" s="63">
        <f t="shared" ref="W43:W62" si="21">N43+U43</f>
        <v>8351</v>
      </c>
      <c r="X43" s="78">
        <f t="shared" ref="X43:X62" ca="1" si="22">V43/S43</f>
        <v>-32.494163424124515</v>
      </c>
      <c r="Y43" s="81">
        <f t="shared" ref="Y43:Y62" ca="1" si="23">W43/S43</f>
        <v>-32.494163424124515</v>
      </c>
      <c r="Z43" s="133">
        <f t="shared" ref="Z43:Z62" ca="1" si="24">X43-Y43</f>
        <v>0</v>
      </c>
      <c r="AA43" s="118">
        <f t="shared" ref="AA43:AA62" si="25">K43</f>
        <v>67000</v>
      </c>
      <c r="AB43" s="394">
        <f t="shared" si="11"/>
        <v>48.192</v>
      </c>
      <c r="AC43" s="246">
        <f t="shared" si="12"/>
        <v>4324</v>
      </c>
    </row>
    <row r="44" spans="1:29" ht="15.75" thickBot="1">
      <c r="A44" s="198">
        <f t="shared" si="3"/>
        <v>67500</v>
      </c>
      <c r="B44" s="205" t="s">
        <v>716</v>
      </c>
      <c r="C44" s="2">
        <v>58946</v>
      </c>
      <c r="D44" s="284">
        <v>48.287999999999997</v>
      </c>
      <c r="E44" s="205" t="s">
        <v>801</v>
      </c>
      <c r="F44" s="299">
        <v>853</v>
      </c>
      <c r="G44" s="299">
        <v>0</v>
      </c>
      <c r="H44" s="146">
        <v>4198</v>
      </c>
      <c r="I44" s="2">
        <v>418</v>
      </c>
      <c r="J44" s="2">
        <v>0</v>
      </c>
      <c r="K44" s="225">
        <v>67500</v>
      </c>
      <c r="L44" s="2">
        <v>0</v>
      </c>
      <c r="M44" s="2">
        <v>6</v>
      </c>
      <c r="N44" s="205">
        <v>12752</v>
      </c>
      <c r="O44" s="2">
        <v>0</v>
      </c>
      <c r="P44" s="2">
        <v>0</v>
      </c>
      <c r="Q44" s="205" t="s">
        <v>802</v>
      </c>
      <c r="R44" s="216">
        <f t="shared" ca="1" si="4"/>
        <v>45168</v>
      </c>
      <c r="S44" s="67">
        <f t="shared" ca="1" si="17"/>
        <v>-257</v>
      </c>
      <c r="T44" s="29">
        <f t="shared" si="18"/>
        <v>-8554</v>
      </c>
      <c r="U44" s="63">
        <f t="shared" si="19"/>
        <v>-4277</v>
      </c>
      <c r="V44" s="70">
        <f t="shared" si="20"/>
        <v>8475</v>
      </c>
      <c r="W44" s="63">
        <f t="shared" si="21"/>
        <v>8475</v>
      </c>
      <c r="X44" s="78">
        <f t="shared" ca="1" si="22"/>
        <v>-32.976653696498055</v>
      </c>
      <c r="Y44" s="81">
        <f t="shared" ca="1" si="23"/>
        <v>-32.976653696498055</v>
      </c>
      <c r="Z44" s="133">
        <f t="shared" ca="1" si="24"/>
        <v>0</v>
      </c>
      <c r="AA44" s="118">
        <f t="shared" si="25"/>
        <v>67500</v>
      </c>
      <c r="AB44" s="394">
        <f t="shared" si="11"/>
        <v>48.287999999999997</v>
      </c>
      <c r="AC44" s="246">
        <f t="shared" si="12"/>
        <v>4198</v>
      </c>
    </row>
    <row r="45" spans="1:29" ht="15.75" thickBot="1">
      <c r="A45" s="198">
        <f t="shared" si="3"/>
        <v>68000</v>
      </c>
      <c r="B45" s="205" t="s">
        <v>716</v>
      </c>
      <c r="C45" s="2">
        <v>58946</v>
      </c>
      <c r="D45" s="284">
        <v>48.386000000000003</v>
      </c>
      <c r="E45" s="205" t="s">
        <v>803</v>
      </c>
      <c r="F45" s="299">
        <v>829</v>
      </c>
      <c r="G45" s="299">
        <v>0</v>
      </c>
      <c r="H45" s="146">
        <v>4076</v>
      </c>
      <c r="I45" s="2">
        <v>46</v>
      </c>
      <c r="J45" s="2">
        <v>0</v>
      </c>
      <c r="K45" s="225">
        <v>68000</v>
      </c>
      <c r="L45" s="2">
        <v>0</v>
      </c>
      <c r="M45" s="2">
        <v>4</v>
      </c>
      <c r="N45" s="205">
        <v>13130</v>
      </c>
      <c r="O45" s="2">
        <v>0</v>
      </c>
      <c r="P45" s="2">
        <v>0</v>
      </c>
      <c r="Q45" s="205" t="s">
        <v>804</v>
      </c>
      <c r="R45" s="216">
        <f t="shared" ca="1" si="4"/>
        <v>45168</v>
      </c>
      <c r="S45" s="67">
        <f t="shared" ca="1" si="17"/>
        <v>-257</v>
      </c>
      <c r="T45" s="29">
        <f t="shared" si="18"/>
        <v>-9054</v>
      </c>
      <c r="U45" s="63">
        <f t="shared" si="19"/>
        <v>-4527</v>
      </c>
      <c r="V45" s="70">
        <f t="shared" si="20"/>
        <v>8603</v>
      </c>
      <c r="W45" s="63">
        <f t="shared" si="21"/>
        <v>8603</v>
      </c>
      <c r="X45" s="78">
        <f t="shared" ca="1" si="22"/>
        <v>-33.474708171206224</v>
      </c>
      <c r="Y45" s="81">
        <f t="shared" ca="1" si="23"/>
        <v>-33.474708171206224</v>
      </c>
      <c r="Z45" s="133">
        <f t="shared" ca="1" si="24"/>
        <v>0</v>
      </c>
      <c r="AA45" s="118">
        <f t="shared" si="25"/>
        <v>68000</v>
      </c>
      <c r="AB45" s="394">
        <f t="shared" si="11"/>
        <v>48.386000000000003</v>
      </c>
      <c r="AC45" s="246">
        <f t="shared" si="12"/>
        <v>4076</v>
      </c>
    </row>
    <row r="46" spans="1:29" ht="15.75" thickBot="1">
      <c r="A46" s="198">
        <f t="shared" si="3"/>
        <v>68500</v>
      </c>
      <c r="B46" s="205" t="s">
        <v>716</v>
      </c>
      <c r="C46" s="2">
        <v>58946</v>
      </c>
      <c r="D46" s="284">
        <v>48.487000000000002</v>
      </c>
      <c r="E46" s="205" t="s">
        <v>805</v>
      </c>
      <c r="F46" s="299">
        <v>0</v>
      </c>
      <c r="G46" s="299">
        <v>0</v>
      </c>
      <c r="H46" s="146">
        <v>3958</v>
      </c>
      <c r="I46" s="2">
        <v>0</v>
      </c>
      <c r="J46" s="2">
        <v>0</v>
      </c>
      <c r="K46" s="225">
        <v>68500</v>
      </c>
      <c r="L46" s="2">
        <v>0</v>
      </c>
      <c r="M46" s="2">
        <v>0</v>
      </c>
      <c r="N46" s="205">
        <v>13512</v>
      </c>
      <c r="O46" s="2">
        <v>0</v>
      </c>
      <c r="P46" s="2">
        <v>0</v>
      </c>
      <c r="Q46" s="205" t="s">
        <v>806</v>
      </c>
      <c r="R46" s="216">
        <f t="shared" ca="1" si="4"/>
        <v>45168</v>
      </c>
      <c r="S46" s="67">
        <f t="shared" ca="1" si="17"/>
        <v>-257</v>
      </c>
      <c r="T46" s="29">
        <f t="shared" si="18"/>
        <v>-9554</v>
      </c>
      <c r="U46" s="63">
        <f t="shared" si="19"/>
        <v>-4777</v>
      </c>
      <c r="V46" s="70">
        <f t="shared" si="20"/>
        <v>8735</v>
      </c>
      <c r="W46" s="63">
        <f t="shared" si="21"/>
        <v>8735</v>
      </c>
      <c r="X46" s="78">
        <f t="shared" ca="1" si="22"/>
        <v>-33.988326848249024</v>
      </c>
      <c r="Y46" s="81">
        <f t="shared" ca="1" si="23"/>
        <v>-33.988326848249024</v>
      </c>
      <c r="Z46" s="133">
        <f t="shared" ca="1" si="24"/>
        <v>0</v>
      </c>
      <c r="AA46" s="118">
        <f t="shared" si="25"/>
        <v>68500</v>
      </c>
      <c r="AB46" s="394">
        <f t="shared" si="11"/>
        <v>48.487000000000002</v>
      </c>
      <c r="AC46" s="246">
        <f t="shared" si="12"/>
        <v>3958</v>
      </c>
    </row>
    <row r="47" spans="1:29" ht="15.75" thickBot="1">
      <c r="A47" s="198">
        <f t="shared" si="3"/>
        <v>69000</v>
      </c>
      <c r="B47" s="205" t="s">
        <v>716</v>
      </c>
      <c r="C47" s="2">
        <v>58946</v>
      </c>
      <c r="D47" s="284">
        <v>48.59</v>
      </c>
      <c r="E47" s="205" t="s">
        <v>807</v>
      </c>
      <c r="F47" s="299">
        <v>0</v>
      </c>
      <c r="G47" s="299">
        <v>0</v>
      </c>
      <c r="H47" s="146">
        <v>3843</v>
      </c>
      <c r="I47" s="2">
        <v>8</v>
      </c>
      <c r="J47" s="2">
        <v>0</v>
      </c>
      <c r="K47" s="225">
        <v>69000</v>
      </c>
      <c r="L47" s="2">
        <v>0</v>
      </c>
      <c r="M47" s="2">
        <v>2</v>
      </c>
      <c r="N47" s="205">
        <v>13897</v>
      </c>
      <c r="O47" s="2">
        <v>0</v>
      </c>
      <c r="P47" s="2">
        <v>0</v>
      </c>
      <c r="Q47" s="205" t="s">
        <v>808</v>
      </c>
      <c r="R47" s="216">
        <f t="shared" ca="1" si="4"/>
        <v>45168</v>
      </c>
      <c r="S47" s="67">
        <f t="shared" ca="1" si="17"/>
        <v>-257</v>
      </c>
      <c r="T47" s="29">
        <f t="shared" si="18"/>
        <v>-10054</v>
      </c>
      <c r="U47" s="63">
        <f t="shared" si="19"/>
        <v>-5027</v>
      </c>
      <c r="V47" s="70">
        <f t="shared" si="20"/>
        <v>8870</v>
      </c>
      <c r="W47" s="63">
        <f t="shared" si="21"/>
        <v>8870</v>
      </c>
      <c r="X47" s="78">
        <f t="shared" ca="1" si="22"/>
        <v>-34.5136186770428</v>
      </c>
      <c r="Y47" s="81">
        <f t="shared" ca="1" si="23"/>
        <v>-34.5136186770428</v>
      </c>
      <c r="Z47" s="133">
        <f t="shared" ca="1" si="24"/>
        <v>0</v>
      </c>
      <c r="AA47" s="118">
        <f t="shared" si="25"/>
        <v>69000</v>
      </c>
      <c r="AB47" s="394">
        <f t="shared" si="11"/>
        <v>48.59</v>
      </c>
      <c r="AC47" s="246">
        <f t="shared" si="12"/>
        <v>3843</v>
      </c>
    </row>
    <row r="48" spans="1:29" ht="15.75" thickBot="1">
      <c r="A48" s="198">
        <f t="shared" si="3"/>
        <v>69500</v>
      </c>
      <c r="B48" s="205" t="s">
        <v>716</v>
      </c>
      <c r="C48" s="2">
        <v>58946</v>
      </c>
      <c r="D48" s="284">
        <v>48.694000000000003</v>
      </c>
      <c r="E48" s="205" t="s">
        <v>809</v>
      </c>
      <c r="F48" s="299">
        <v>0</v>
      </c>
      <c r="G48" s="299">
        <v>0</v>
      </c>
      <c r="H48" s="146">
        <v>3733</v>
      </c>
      <c r="I48" s="2">
        <v>0</v>
      </c>
      <c r="J48" s="2">
        <v>0</v>
      </c>
      <c r="K48" s="225">
        <v>69500</v>
      </c>
      <c r="L48" s="2">
        <v>0</v>
      </c>
      <c r="M48" s="2">
        <v>0</v>
      </c>
      <c r="N48" s="205">
        <v>14287</v>
      </c>
      <c r="O48" s="2">
        <v>0</v>
      </c>
      <c r="P48" s="2">
        <v>0</v>
      </c>
      <c r="Q48" s="205" t="s">
        <v>810</v>
      </c>
      <c r="R48" s="216">
        <f t="shared" ca="1" si="4"/>
        <v>45168</v>
      </c>
      <c r="S48" s="67">
        <f t="shared" ca="1" si="17"/>
        <v>-257</v>
      </c>
      <c r="T48" s="29">
        <f t="shared" si="18"/>
        <v>-10554</v>
      </c>
      <c r="U48" s="63">
        <f t="shared" si="19"/>
        <v>-5277</v>
      </c>
      <c r="V48" s="70">
        <f t="shared" si="20"/>
        <v>9010</v>
      </c>
      <c r="W48" s="63">
        <f t="shared" si="21"/>
        <v>9010</v>
      </c>
      <c r="X48" s="78">
        <f t="shared" ca="1" si="22"/>
        <v>-35.058365758754867</v>
      </c>
      <c r="Y48" s="81">
        <f t="shared" ca="1" si="23"/>
        <v>-35.058365758754867</v>
      </c>
      <c r="Z48" s="133">
        <f t="shared" ca="1" si="24"/>
        <v>0</v>
      </c>
      <c r="AA48" s="118">
        <f t="shared" si="25"/>
        <v>69500</v>
      </c>
      <c r="AB48" s="394">
        <f t="shared" si="11"/>
        <v>48.694000000000003</v>
      </c>
      <c r="AC48" s="246">
        <f t="shared" si="12"/>
        <v>3733</v>
      </c>
    </row>
    <row r="49" spans="1:29" ht="15.75" thickBot="1">
      <c r="A49" s="198">
        <f t="shared" si="3"/>
        <v>70000</v>
      </c>
      <c r="B49" s="205" t="s">
        <v>716</v>
      </c>
      <c r="C49" s="2">
        <v>58946</v>
      </c>
      <c r="D49" s="284">
        <v>48.801000000000002</v>
      </c>
      <c r="E49" s="205" t="s">
        <v>811</v>
      </c>
      <c r="F49" s="299">
        <v>744</v>
      </c>
      <c r="G49" s="299">
        <v>9000</v>
      </c>
      <c r="H49" s="146">
        <v>3626</v>
      </c>
      <c r="I49" s="2">
        <v>84</v>
      </c>
      <c r="J49" s="2">
        <v>0</v>
      </c>
      <c r="K49" s="225">
        <v>70000</v>
      </c>
      <c r="L49" s="2">
        <v>0</v>
      </c>
      <c r="M49" s="2">
        <v>650</v>
      </c>
      <c r="N49" s="205">
        <v>14680</v>
      </c>
      <c r="O49" s="2">
        <v>2887</v>
      </c>
      <c r="P49" s="2">
        <v>17999</v>
      </c>
      <c r="Q49" s="205" t="s">
        <v>812</v>
      </c>
      <c r="R49" s="216">
        <f t="shared" ca="1" si="4"/>
        <v>45168</v>
      </c>
      <c r="S49" s="67">
        <f t="shared" ca="1" si="17"/>
        <v>-257</v>
      </c>
      <c r="T49" s="29">
        <f t="shared" si="18"/>
        <v>-11054</v>
      </c>
      <c r="U49" s="63">
        <f t="shared" si="19"/>
        <v>-5527</v>
      </c>
      <c r="V49" s="70">
        <f t="shared" si="20"/>
        <v>9153</v>
      </c>
      <c r="W49" s="63">
        <f t="shared" si="21"/>
        <v>9153</v>
      </c>
      <c r="X49" s="78">
        <f t="shared" ca="1" si="22"/>
        <v>-35.614785992217897</v>
      </c>
      <c r="Y49" s="81">
        <f t="shared" ca="1" si="23"/>
        <v>-35.614785992217897</v>
      </c>
      <c r="Z49" s="133">
        <f t="shared" ca="1" si="24"/>
        <v>0</v>
      </c>
      <c r="AA49" s="118">
        <f t="shared" si="25"/>
        <v>70000</v>
      </c>
      <c r="AB49" s="394">
        <f t="shared" si="11"/>
        <v>48.801000000000002</v>
      </c>
      <c r="AC49" s="246">
        <f t="shared" si="12"/>
        <v>3626</v>
      </c>
    </row>
    <row r="50" spans="1:29" ht="15.75" thickBot="1">
      <c r="A50" s="198">
        <f t="shared" si="3"/>
        <v>70500</v>
      </c>
      <c r="B50" s="205" t="s">
        <v>716</v>
      </c>
      <c r="C50" s="2">
        <v>58946</v>
      </c>
      <c r="D50" s="284">
        <v>48.908999999999999</v>
      </c>
      <c r="E50" s="205" t="s">
        <v>813</v>
      </c>
      <c r="F50" s="299">
        <v>0</v>
      </c>
      <c r="G50" s="299">
        <v>0</v>
      </c>
      <c r="H50" s="146">
        <v>3523</v>
      </c>
      <c r="I50" s="2">
        <v>0</v>
      </c>
      <c r="J50" s="2">
        <v>0</v>
      </c>
      <c r="K50" s="225">
        <v>70500</v>
      </c>
      <c r="L50" s="2">
        <v>0</v>
      </c>
      <c r="M50" s="2">
        <v>0</v>
      </c>
      <c r="N50" s="205">
        <v>15077</v>
      </c>
      <c r="O50" s="2">
        <v>0</v>
      </c>
      <c r="P50" s="2">
        <v>0</v>
      </c>
      <c r="Q50" s="205" t="s">
        <v>814</v>
      </c>
      <c r="R50" s="216">
        <f t="shared" ca="1" si="4"/>
        <v>45168</v>
      </c>
      <c r="S50" s="67">
        <f t="shared" ca="1" si="17"/>
        <v>-257</v>
      </c>
      <c r="T50" s="29">
        <f t="shared" si="18"/>
        <v>-11554</v>
      </c>
      <c r="U50" s="63">
        <f t="shared" si="19"/>
        <v>-5777</v>
      </c>
      <c r="V50" s="70">
        <f t="shared" si="20"/>
        <v>9300</v>
      </c>
      <c r="W50" s="63">
        <f t="shared" si="21"/>
        <v>9300</v>
      </c>
      <c r="X50" s="78">
        <f t="shared" ca="1" si="22"/>
        <v>-36.186770428015564</v>
      </c>
      <c r="Y50" s="81">
        <f t="shared" ca="1" si="23"/>
        <v>-36.186770428015564</v>
      </c>
      <c r="Z50" s="133">
        <f t="shared" ca="1" si="24"/>
        <v>0</v>
      </c>
      <c r="AA50" s="118">
        <f t="shared" si="25"/>
        <v>70500</v>
      </c>
      <c r="AB50" s="394">
        <f t="shared" si="11"/>
        <v>48.908999999999999</v>
      </c>
      <c r="AC50" s="246">
        <f t="shared" si="12"/>
        <v>3523</v>
      </c>
    </row>
    <row r="51" spans="1:29" ht="15.75" thickBot="1">
      <c r="A51" s="198">
        <f t="shared" si="3"/>
        <v>71000</v>
      </c>
      <c r="B51" s="210" t="s">
        <v>716</v>
      </c>
      <c r="C51" s="29">
        <v>58946</v>
      </c>
      <c r="D51" s="283">
        <v>49.018999999999998</v>
      </c>
      <c r="E51" s="210" t="s">
        <v>815</v>
      </c>
      <c r="F51" s="303">
        <v>0</v>
      </c>
      <c r="G51" s="314">
        <v>0</v>
      </c>
      <c r="H51" s="146">
        <v>3423</v>
      </c>
      <c r="I51" s="193">
        <v>0</v>
      </c>
      <c r="J51" s="162">
        <v>0</v>
      </c>
      <c r="K51" s="227">
        <v>71000</v>
      </c>
      <c r="L51" s="29">
        <v>0</v>
      </c>
      <c r="M51" s="162">
        <v>0</v>
      </c>
      <c r="N51" s="210">
        <v>15477</v>
      </c>
      <c r="O51" s="29">
        <v>0</v>
      </c>
      <c r="P51" s="162">
        <v>0</v>
      </c>
      <c r="Q51" s="210" t="s">
        <v>816</v>
      </c>
      <c r="R51" s="216">
        <f t="shared" ca="1" si="4"/>
        <v>45168</v>
      </c>
      <c r="S51" s="67">
        <f t="shared" ca="1" si="17"/>
        <v>-257</v>
      </c>
      <c r="T51" s="29">
        <f t="shared" si="18"/>
        <v>-12054</v>
      </c>
      <c r="U51" s="63">
        <f t="shared" si="19"/>
        <v>-6027</v>
      </c>
      <c r="V51" s="70">
        <f t="shared" si="20"/>
        <v>9450</v>
      </c>
      <c r="W51" s="63">
        <f t="shared" si="21"/>
        <v>9450</v>
      </c>
      <c r="X51" s="78">
        <f t="shared" ca="1" si="22"/>
        <v>-36.7704280155642</v>
      </c>
      <c r="Y51" s="81">
        <f t="shared" ca="1" si="23"/>
        <v>-36.7704280155642</v>
      </c>
      <c r="Z51" s="133">
        <f t="shared" ca="1" si="24"/>
        <v>0</v>
      </c>
      <c r="AA51" s="118">
        <f t="shared" si="25"/>
        <v>71000</v>
      </c>
      <c r="AB51" s="394">
        <f t="shared" si="11"/>
        <v>49.018999999999998</v>
      </c>
      <c r="AC51" s="246">
        <f t="shared" si="12"/>
        <v>3423</v>
      </c>
    </row>
    <row r="52" spans="1:29" ht="15.75" thickBot="1">
      <c r="A52" s="198">
        <f t="shared" si="3"/>
        <v>54500</v>
      </c>
      <c r="B52" t="s">
        <v>716</v>
      </c>
      <c r="C52">
        <v>58946</v>
      </c>
      <c r="D52" s="287">
        <v>46.85</v>
      </c>
      <c r="E52" t="s">
        <v>749</v>
      </c>
      <c r="F52" s="304">
        <v>0</v>
      </c>
      <c r="G52" s="304">
        <v>0</v>
      </c>
      <c r="H52">
        <v>9195</v>
      </c>
      <c r="I52">
        <v>0</v>
      </c>
      <c r="J52">
        <v>0</v>
      </c>
      <c r="K52">
        <v>54500</v>
      </c>
      <c r="L52">
        <v>0</v>
      </c>
      <c r="M52">
        <v>0</v>
      </c>
      <c r="N52">
        <v>4749</v>
      </c>
      <c r="O52">
        <v>0</v>
      </c>
      <c r="P52">
        <v>0</v>
      </c>
      <c r="Q52" t="s">
        <v>750</v>
      </c>
      <c r="R52" s="216">
        <f t="shared" ca="1" si="4"/>
        <v>45168</v>
      </c>
      <c r="S52" s="67">
        <f t="shared" ca="1" si="17"/>
        <v>-257</v>
      </c>
      <c r="T52" s="29">
        <f t="shared" si="18"/>
        <v>4446</v>
      </c>
      <c r="U52" s="63">
        <f t="shared" si="19"/>
        <v>2223</v>
      </c>
      <c r="V52" s="70">
        <f t="shared" si="20"/>
        <v>6972</v>
      </c>
      <c r="W52" s="63">
        <f t="shared" si="21"/>
        <v>6972</v>
      </c>
      <c r="X52" s="78">
        <f t="shared" ca="1" si="22"/>
        <v>-27.1284046692607</v>
      </c>
      <c r="Y52" s="81">
        <f t="shared" ca="1" si="23"/>
        <v>-27.1284046692607</v>
      </c>
      <c r="Z52" s="133">
        <f t="shared" ca="1" si="24"/>
        <v>0</v>
      </c>
      <c r="AA52" s="118">
        <f t="shared" si="25"/>
        <v>54500</v>
      </c>
      <c r="AB52" s="394">
        <f t="shared" si="11"/>
        <v>46.85</v>
      </c>
      <c r="AC52" s="246">
        <f t="shared" si="12"/>
        <v>9195</v>
      </c>
    </row>
    <row r="53" spans="1:29" ht="15.75" thickBot="1">
      <c r="A53" s="198">
        <f t="shared" si="3"/>
        <v>55000</v>
      </c>
      <c r="B53" t="s">
        <v>716</v>
      </c>
      <c r="C53">
        <v>58946</v>
      </c>
      <c r="D53" s="287">
        <v>46.850999999999999</v>
      </c>
      <c r="E53" t="s">
        <v>751</v>
      </c>
      <c r="F53" s="304">
        <v>4000</v>
      </c>
      <c r="G53" s="304">
        <v>0</v>
      </c>
      <c r="H53">
        <v>8926</v>
      </c>
      <c r="I53">
        <v>26</v>
      </c>
      <c r="J53">
        <v>0</v>
      </c>
      <c r="K53">
        <v>55000</v>
      </c>
      <c r="L53">
        <v>0</v>
      </c>
      <c r="M53">
        <v>30</v>
      </c>
      <c r="N53">
        <v>4980</v>
      </c>
      <c r="O53">
        <v>940</v>
      </c>
      <c r="P53">
        <v>0</v>
      </c>
      <c r="Q53" t="s">
        <v>752</v>
      </c>
      <c r="R53" s="216">
        <f t="shared" ca="1" si="4"/>
        <v>45168</v>
      </c>
      <c r="S53" s="67">
        <f t="shared" ca="1" si="17"/>
        <v>-257</v>
      </c>
      <c r="T53" s="29">
        <f t="shared" si="18"/>
        <v>3946</v>
      </c>
      <c r="U53" s="63">
        <f t="shared" si="19"/>
        <v>1973</v>
      </c>
      <c r="V53" s="70">
        <f t="shared" si="20"/>
        <v>6953</v>
      </c>
      <c r="W53" s="63">
        <f t="shared" si="21"/>
        <v>6953</v>
      </c>
      <c r="X53" s="78">
        <f t="shared" ca="1" si="22"/>
        <v>-27.054474708171206</v>
      </c>
      <c r="Y53" s="81">
        <f t="shared" ca="1" si="23"/>
        <v>-27.054474708171206</v>
      </c>
      <c r="Z53" s="133">
        <f t="shared" ca="1" si="24"/>
        <v>0</v>
      </c>
      <c r="AA53" s="118">
        <f t="shared" si="25"/>
        <v>55000</v>
      </c>
      <c r="AB53" s="394">
        <f t="shared" si="11"/>
        <v>46.850999999999999</v>
      </c>
      <c r="AC53" s="246">
        <f t="shared" si="12"/>
        <v>8926</v>
      </c>
    </row>
    <row r="54" spans="1:29" ht="15.75" thickBot="1">
      <c r="A54" s="198">
        <f t="shared" si="3"/>
        <v>55500</v>
      </c>
      <c r="B54" t="s">
        <v>716</v>
      </c>
      <c r="C54">
        <v>58946</v>
      </c>
      <c r="D54" s="287">
        <v>46.857999999999997</v>
      </c>
      <c r="E54" t="s">
        <v>753</v>
      </c>
      <c r="F54" s="304">
        <v>0</v>
      </c>
      <c r="G54" s="304">
        <v>0</v>
      </c>
      <c r="H54">
        <v>8664</v>
      </c>
      <c r="I54">
        <v>0</v>
      </c>
      <c r="J54">
        <v>0</v>
      </c>
      <c r="K54">
        <v>55500</v>
      </c>
      <c r="L54">
        <v>0</v>
      </c>
      <c r="M54">
        <v>0</v>
      </c>
      <c r="N54">
        <v>5218</v>
      </c>
      <c r="O54">
        <v>0</v>
      </c>
      <c r="P54">
        <v>0</v>
      </c>
      <c r="Q54" t="s">
        <v>754</v>
      </c>
      <c r="R54" s="216">
        <f t="shared" ca="1" si="4"/>
        <v>45168</v>
      </c>
      <c r="S54" s="67">
        <f t="shared" ca="1" si="17"/>
        <v>-257</v>
      </c>
      <c r="T54" s="29">
        <f t="shared" si="18"/>
        <v>3446</v>
      </c>
      <c r="U54" s="63">
        <f t="shared" si="19"/>
        <v>1723</v>
      </c>
      <c r="V54" s="70">
        <f t="shared" si="20"/>
        <v>6941</v>
      </c>
      <c r="W54" s="63">
        <f t="shared" si="21"/>
        <v>6941</v>
      </c>
      <c r="X54" s="78">
        <f t="shared" ca="1" si="22"/>
        <v>-27.007782101167315</v>
      </c>
      <c r="Y54" s="81">
        <f t="shared" ca="1" si="23"/>
        <v>-27.007782101167315</v>
      </c>
      <c r="Z54" s="133">
        <f t="shared" ca="1" si="24"/>
        <v>0</v>
      </c>
      <c r="AA54" s="118">
        <f t="shared" si="25"/>
        <v>55500</v>
      </c>
      <c r="AB54" s="394">
        <f t="shared" si="11"/>
        <v>46.857999999999997</v>
      </c>
      <c r="AC54" s="246">
        <f t="shared" si="12"/>
        <v>8664</v>
      </c>
    </row>
    <row r="55" spans="1:29" ht="15.75" thickBot="1">
      <c r="A55" s="198">
        <f t="shared" si="3"/>
        <v>56000</v>
      </c>
      <c r="B55" t="s">
        <v>716</v>
      </c>
      <c r="C55">
        <v>58946</v>
      </c>
      <c r="D55" s="287">
        <v>46.87</v>
      </c>
      <c r="E55" t="s">
        <v>755</v>
      </c>
      <c r="F55" s="304">
        <v>1691</v>
      </c>
      <c r="G55" s="304">
        <v>0</v>
      </c>
      <c r="H55">
        <v>8408</v>
      </c>
      <c r="I55">
        <v>20</v>
      </c>
      <c r="J55">
        <v>0</v>
      </c>
      <c r="K55">
        <v>56000</v>
      </c>
      <c r="L55">
        <v>0</v>
      </c>
      <c r="M55">
        <v>2</v>
      </c>
      <c r="N55">
        <v>5462</v>
      </c>
      <c r="O55">
        <v>0</v>
      </c>
      <c r="P55">
        <v>0</v>
      </c>
      <c r="Q55" t="s">
        <v>756</v>
      </c>
      <c r="R55" s="216">
        <f t="shared" ca="1" si="4"/>
        <v>45168</v>
      </c>
      <c r="S55" s="67">
        <f t="shared" ca="1" si="17"/>
        <v>-257</v>
      </c>
      <c r="T55" s="29">
        <f t="shared" si="18"/>
        <v>2946</v>
      </c>
      <c r="U55" s="63">
        <f t="shared" si="19"/>
        <v>1473</v>
      </c>
      <c r="V55" s="70">
        <f t="shared" si="20"/>
        <v>6935</v>
      </c>
      <c r="W55" s="63">
        <f t="shared" si="21"/>
        <v>6935</v>
      </c>
      <c r="X55" s="78">
        <f t="shared" ca="1" si="22"/>
        <v>-26.98443579766537</v>
      </c>
      <c r="Y55" s="81">
        <f t="shared" ca="1" si="23"/>
        <v>-26.98443579766537</v>
      </c>
      <c r="Z55" s="133">
        <f t="shared" ca="1" si="24"/>
        <v>0</v>
      </c>
      <c r="AA55" s="118">
        <f t="shared" si="25"/>
        <v>56000</v>
      </c>
      <c r="AB55" s="394">
        <f t="shared" si="11"/>
        <v>46.87</v>
      </c>
      <c r="AC55" s="246">
        <f t="shared" si="12"/>
        <v>8408</v>
      </c>
    </row>
    <row r="56" spans="1:29" ht="15.75" thickBot="1">
      <c r="A56" s="198">
        <f t="shared" si="3"/>
        <v>56500</v>
      </c>
      <c r="B56" t="s">
        <v>716</v>
      </c>
      <c r="C56">
        <v>58946</v>
      </c>
      <c r="D56" s="287">
        <v>46.887</v>
      </c>
      <c r="E56" t="s">
        <v>757</v>
      </c>
      <c r="F56" s="304">
        <v>0</v>
      </c>
      <c r="G56" s="304">
        <v>0</v>
      </c>
      <c r="H56">
        <v>8159</v>
      </c>
      <c r="I56">
        <v>2</v>
      </c>
      <c r="J56">
        <v>0</v>
      </c>
      <c r="K56">
        <v>56500</v>
      </c>
      <c r="L56">
        <v>0</v>
      </c>
      <c r="M56">
        <v>0</v>
      </c>
      <c r="N56">
        <v>5713</v>
      </c>
      <c r="O56">
        <v>0</v>
      </c>
      <c r="P56">
        <v>0</v>
      </c>
      <c r="Q56" t="s">
        <v>758</v>
      </c>
      <c r="R56" s="216">
        <f t="shared" ca="1" si="4"/>
        <v>45168</v>
      </c>
      <c r="S56" s="67">
        <f t="shared" ca="1" si="17"/>
        <v>-257</v>
      </c>
      <c r="T56" s="29">
        <f t="shared" si="18"/>
        <v>2446</v>
      </c>
      <c r="U56" s="63">
        <f t="shared" si="19"/>
        <v>1223</v>
      </c>
      <c r="V56" s="70">
        <f t="shared" si="20"/>
        <v>6936</v>
      </c>
      <c r="W56" s="63">
        <f t="shared" si="21"/>
        <v>6936</v>
      </c>
      <c r="X56" s="78">
        <f t="shared" ca="1" si="22"/>
        <v>-26.988326848249027</v>
      </c>
      <c r="Y56" s="81">
        <f t="shared" ca="1" si="23"/>
        <v>-26.988326848249027</v>
      </c>
      <c r="Z56" s="133">
        <f t="shared" ca="1" si="24"/>
        <v>0</v>
      </c>
      <c r="AA56" s="118">
        <f t="shared" si="25"/>
        <v>56500</v>
      </c>
      <c r="AB56" s="394">
        <f t="shared" si="11"/>
        <v>46.887</v>
      </c>
      <c r="AC56" s="246">
        <f t="shared" si="12"/>
        <v>8159</v>
      </c>
    </row>
    <row r="57" spans="1:29" ht="15.75" thickBot="1">
      <c r="A57" s="198">
        <f t="shared" si="3"/>
        <v>57000</v>
      </c>
      <c r="B57" t="s">
        <v>716</v>
      </c>
      <c r="C57">
        <v>58946</v>
      </c>
      <c r="D57" s="287">
        <v>46.908999999999999</v>
      </c>
      <c r="E57" t="s">
        <v>759</v>
      </c>
      <c r="F57" s="304">
        <v>3500</v>
      </c>
      <c r="G57" s="304">
        <v>0</v>
      </c>
      <c r="H57">
        <v>7917</v>
      </c>
      <c r="I57">
        <v>54</v>
      </c>
      <c r="J57">
        <v>0</v>
      </c>
      <c r="K57">
        <v>57000</v>
      </c>
      <c r="L57">
        <v>0</v>
      </c>
      <c r="M57">
        <v>8</v>
      </c>
      <c r="N57">
        <v>5971</v>
      </c>
      <c r="O57">
        <v>0</v>
      </c>
      <c r="P57">
        <v>0</v>
      </c>
      <c r="Q57" t="s">
        <v>760</v>
      </c>
      <c r="R57" s="216">
        <f t="shared" ca="1" si="4"/>
        <v>45168</v>
      </c>
      <c r="S57" s="67">
        <f t="shared" ca="1" si="17"/>
        <v>-257</v>
      </c>
      <c r="T57" s="29">
        <f t="shared" si="18"/>
        <v>1946</v>
      </c>
      <c r="U57" s="63">
        <f t="shared" si="19"/>
        <v>973</v>
      </c>
      <c r="V57" s="70">
        <f t="shared" si="20"/>
        <v>6944</v>
      </c>
      <c r="W57" s="63">
        <f t="shared" si="21"/>
        <v>6944</v>
      </c>
      <c r="X57" s="78">
        <f t="shared" ca="1" si="22"/>
        <v>-27.019455252918288</v>
      </c>
      <c r="Y57" s="81">
        <f t="shared" ca="1" si="23"/>
        <v>-27.019455252918288</v>
      </c>
      <c r="Z57" s="133">
        <f t="shared" ca="1" si="24"/>
        <v>0</v>
      </c>
      <c r="AA57" s="118">
        <f t="shared" si="25"/>
        <v>57000</v>
      </c>
      <c r="AB57" s="394">
        <f t="shared" si="11"/>
        <v>46.908999999999999</v>
      </c>
      <c r="AC57" s="246">
        <f t="shared" si="12"/>
        <v>7917</v>
      </c>
    </row>
    <row r="58" spans="1:29" ht="15.75" thickBot="1">
      <c r="A58" s="198">
        <f t="shared" si="3"/>
        <v>57500</v>
      </c>
      <c r="B58" t="s">
        <v>716</v>
      </c>
      <c r="C58">
        <v>58946</v>
      </c>
      <c r="D58" s="287">
        <v>46.936</v>
      </c>
      <c r="E58" t="s">
        <v>761</v>
      </c>
      <c r="F58" s="304">
        <v>0</v>
      </c>
      <c r="G58" s="304">
        <v>0</v>
      </c>
      <c r="H58">
        <v>7681</v>
      </c>
      <c r="I58">
        <v>0</v>
      </c>
      <c r="J58">
        <v>0</v>
      </c>
      <c r="K58">
        <v>57500</v>
      </c>
      <c r="L58">
        <v>0</v>
      </c>
      <c r="M58">
        <v>0</v>
      </c>
      <c r="N58">
        <v>6235</v>
      </c>
      <c r="O58">
        <v>0</v>
      </c>
      <c r="P58">
        <v>0</v>
      </c>
      <c r="Q58" t="s">
        <v>762</v>
      </c>
      <c r="R58" s="216">
        <f t="shared" ca="1" si="4"/>
        <v>45168</v>
      </c>
      <c r="S58" s="67">
        <f t="shared" ca="1" si="17"/>
        <v>-257</v>
      </c>
      <c r="T58" s="29">
        <f t="shared" si="18"/>
        <v>1446</v>
      </c>
      <c r="U58" s="63">
        <f t="shared" si="19"/>
        <v>723</v>
      </c>
      <c r="V58" s="70">
        <f t="shared" si="20"/>
        <v>6958</v>
      </c>
      <c r="W58" s="63">
        <f t="shared" si="21"/>
        <v>6958</v>
      </c>
      <c r="X58" s="78">
        <f t="shared" ca="1" si="22"/>
        <v>-27.073929961089494</v>
      </c>
      <c r="Y58" s="81">
        <f t="shared" ca="1" si="23"/>
        <v>-27.073929961089494</v>
      </c>
      <c r="Z58" s="133">
        <f t="shared" ca="1" si="24"/>
        <v>0</v>
      </c>
      <c r="AA58" s="118">
        <f t="shared" si="25"/>
        <v>57500</v>
      </c>
      <c r="AB58" s="394">
        <f t="shared" si="11"/>
        <v>46.936</v>
      </c>
      <c r="AC58" s="246">
        <f t="shared" si="12"/>
        <v>7681</v>
      </c>
    </row>
    <row r="59" spans="1:29" ht="15.75" thickBot="1">
      <c r="A59" s="198">
        <f t="shared" si="3"/>
        <v>58000</v>
      </c>
      <c r="B59" t="s">
        <v>716</v>
      </c>
      <c r="C59">
        <v>58946</v>
      </c>
      <c r="D59" s="287">
        <v>46.968000000000004</v>
      </c>
      <c r="E59" t="s">
        <v>763</v>
      </c>
      <c r="F59" s="304">
        <v>1495</v>
      </c>
      <c r="G59" s="304">
        <v>0</v>
      </c>
      <c r="H59">
        <v>7452</v>
      </c>
      <c r="I59">
        <v>24</v>
      </c>
      <c r="J59">
        <v>0</v>
      </c>
      <c r="K59">
        <v>58000</v>
      </c>
      <c r="L59">
        <v>0</v>
      </c>
      <c r="M59">
        <v>4</v>
      </c>
      <c r="N59">
        <v>6506</v>
      </c>
      <c r="O59">
        <v>0</v>
      </c>
      <c r="P59">
        <v>0</v>
      </c>
      <c r="Q59" t="s">
        <v>764</v>
      </c>
      <c r="R59" s="216">
        <f t="shared" ca="1" si="4"/>
        <v>45168</v>
      </c>
      <c r="S59" s="67">
        <f t="shared" ca="1" si="17"/>
        <v>-257</v>
      </c>
      <c r="T59" s="29">
        <f t="shared" si="18"/>
        <v>946</v>
      </c>
      <c r="U59" s="63">
        <f t="shared" si="19"/>
        <v>473</v>
      </c>
      <c r="V59" s="70">
        <f t="shared" si="20"/>
        <v>6979</v>
      </c>
      <c r="W59" s="63">
        <f t="shared" si="21"/>
        <v>6979</v>
      </c>
      <c r="X59" s="78">
        <f t="shared" ca="1" si="22"/>
        <v>-27.155642023346303</v>
      </c>
      <c r="Y59" s="81">
        <f t="shared" ca="1" si="23"/>
        <v>-27.155642023346303</v>
      </c>
      <c r="Z59" s="133">
        <f t="shared" ca="1" si="24"/>
        <v>0</v>
      </c>
      <c r="AA59" s="118">
        <f t="shared" si="25"/>
        <v>58000</v>
      </c>
      <c r="AB59" s="394">
        <f t="shared" si="11"/>
        <v>46.968000000000004</v>
      </c>
      <c r="AC59" s="246">
        <f t="shared" si="12"/>
        <v>7452</v>
      </c>
    </row>
    <row r="60" spans="1:29" ht="15.75" thickBot="1">
      <c r="A60" s="198">
        <f t="shared" si="3"/>
        <v>58500</v>
      </c>
      <c r="B60" t="s">
        <v>716</v>
      </c>
      <c r="C60">
        <v>58946</v>
      </c>
      <c r="D60" s="287">
        <v>47.003999999999998</v>
      </c>
      <c r="E60" t="s">
        <v>765</v>
      </c>
      <c r="F60" s="304">
        <v>1450</v>
      </c>
      <c r="G60" s="304">
        <v>0</v>
      </c>
      <c r="H60">
        <v>7230</v>
      </c>
      <c r="I60">
        <v>44</v>
      </c>
      <c r="J60">
        <v>0</v>
      </c>
      <c r="K60">
        <v>58500</v>
      </c>
      <c r="L60">
        <v>0</v>
      </c>
      <c r="M60">
        <v>4</v>
      </c>
      <c r="N60">
        <v>6784</v>
      </c>
      <c r="O60">
        <v>0</v>
      </c>
      <c r="P60">
        <v>0</v>
      </c>
      <c r="Q60" t="s">
        <v>766</v>
      </c>
      <c r="R60" s="216">
        <f t="shared" ca="1" si="4"/>
        <v>45168</v>
      </c>
      <c r="S60" s="67">
        <f t="shared" ca="1" si="17"/>
        <v>-257</v>
      </c>
      <c r="T60" s="29">
        <f t="shared" si="18"/>
        <v>446</v>
      </c>
      <c r="U60" s="63">
        <f t="shared" si="19"/>
        <v>223</v>
      </c>
      <c r="V60" s="70">
        <f t="shared" si="20"/>
        <v>7007</v>
      </c>
      <c r="W60" s="63">
        <f t="shared" si="21"/>
        <v>7007</v>
      </c>
      <c r="X60" s="78">
        <f t="shared" ca="1" si="22"/>
        <v>-27.264591439688715</v>
      </c>
      <c r="Y60" s="81">
        <f t="shared" ca="1" si="23"/>
        <v>-27.264591439688715</v>
      </c>
      <c r="Z60" s="133">
        <f t="shared" ca="1" si="24"/>
        <v>0</v>
      </c>
      <c r="AA60" s="118">
        <f t="shared" si="25"/>
        <v>58500</v>
      </c>
      <c r="AB60" s="394">
        <f t="shared" si="11"/>
        <v>47.003999999999998</v>
      </c>
      <c r="AC60" s="246">
        <f t="shared" si="12"/>
        <v>7230</v>
      </c>
    </row>
    <row r="61" spans="1:29" ht="15.75" thickBot="1">
      <c r="A61" s="198">
        <f t="shared" si="3"/>
        <v>59000</v>
      </c>
      <c r="B61" t="s">
        <v>716</v>
      </c>
      <c r="C61">
        <v>58946</v>
      </c>
      <c r="D61" s="287">
        <v>47.045000000000002</v>
      </c>
      <c r="E61" t="s">
        <v>767</v>
      </c>
      <c r="F61" s="304">
        <v>0</v>
      </c>
      <c r="G61" s="304">
        <v>0</v>
      </c>
      <c r="H61">
        <v>7013</v>
      </c>
      <c r="I61">
        <v>4</v>
      </c>
      <c r="J61">
        <v>0</v>
      </c>
      <c r="K61">
        <v>59000</v>
      </c>
      <c r="L61">
        <v>0</v>
      </c>
      <c r="M61">
        <v>171336</v>
      </c>
      <c r="N61">
        <v>7067</v>
      </c>
      <c r="O61">
        <v>1349</v>
      </c>
      <c r="P61">
        <v>9922</v>
      </c>
      <c r="Q61" t="s">
        <v>768</v>
      </c>
      <c r="R61" s="216">
        <f t="shared" ca="1" si="4"/>
        <v>45168</v>
      </c>
      <c r="S61" s="67">
        <f t="shared" ca="1" si="17"/>
        <v>-257</v>
      </c>
      <c r="T61" s="29">
        <f t="shared" si="18"/>
        <v>-54</v>
      </c>
      <c r="U61" s="63">
        <f t="shared" si="19"/>
        <v>-27</v>
      </c>
      <c r="V61" s="70">
        <f t="shared" si="20"/>
        <v>7040</v>
      </c>
      <c r="W61" s="63">
        <f t="shared" si="21"/>
        <v>7040</v>
      </c>
      <c r="X61" s="78">
        <f t="shared" ca="1" si="22"/>
        <v>-27.392996108949415</v>
      </c>
      <c r="Y61" s="81">
        <f t="shared" ca="1" si="23"/>
        <v>-27.392996108949415</v>
      </c>
      <c r="Z61" s="133">
        <f t="shared" ca="1" si="24"/>
        <v>0</v>
      </c>
      <c r="AA61" s="118">
        <f t="shared" si="25"/>
        <v>59000</v>
      </c>
      <c r="AB61" s="394">
        <f t="shared" si="11"/>
        <v>47.045000000000002</v>
      </c>
      <c r="AC61" s="246">
        <f t="shared" si="12"/>
        <v>7013</v>
      </c>
    </row>
    <row r="62" spans="1:29" ht="15.75" thickBot="1">
      <c r="A62" s="198">
        <f t="shared" si="3"/>
        <v>59500</v>
      </c>
      <c r="B62" t="s">
        <v>716</v>
      </c>
      <c r="C62">
        <v>58946</v>
      </c>
      <c r="D62" s="287">
        <v>47.09</v>
      </c>
      <c r="E62" t="s">
        <v>769</v>
      </c>
      <c r="F62" s="304">
        <v>0</v>
      </c>
      <c r="G62" s="304">
        <v>0</v>
      </c>
      <c r="H62">
        <v>6803</v>
      </c>
      <c r="I62">
        <v>2</v>
      </c>
      <c r="J62">
        <v>0</v>
      </c>
      <c r="K62">
        <v>59500</v>
      </c>
      <c r="L62">
        <v>0</v>
      </c>
      <c r="M62">
        <v>10</v>
      </c>
      <c r="N62">
        <v>7357</v>
      </c>
      <c r="O62">
        <v>1406</v>
      </c>
      <c r="P62">
        <v>0</v>
      </c>
      <c r="Q62" t="s">
        <v>770</v>
      </c>
      <c r="R62" s="216">
        <f t="shared" ca="1" si="4"/>
        <v>45168</v>
      </c>
      <c r="S62" s="67">
        <f t="shared" ca="1" si="17"/>
        <v>-257</v>
      </c>
      <c r="T62" s="29">
        <f t="shared" si="18"/>
        <v>-554</v>
      </c>
      <c r="U62" s="63">
        <f t="shared" si="19"/>
        <v>-277</v>
      </c>
      <c r="V62" s="70">
        <f t="shared" si="20"/>
        <v>7080</v>
      </c>
      <c r="W62" s="63">
        <f t="shared" si="21"/>
        <v>7080</v>
      </c>
      <c r="X62" s="78">
        <f t="shared" ca="1" si="22"/>
        <v>-27.548638132295721</v>
      </c>
      <c r="Y62" s="81">
        <f t="shared" ca="1" si="23"/>
        <v>-27.548638132295721</v>
      </c>
      <c r="Z62" s="133">
        <f t="shared" ca="1" si="24"/>
        <v>0</v>
      </c>
      <c r="AA62" s="118">
        <f t="shared" si="25"/>
        <v>59500</v>
      </c>
      <c r="AB62" s="394">
        <f t="shared" si="11"/>
        <v>47.09</v>
      </c>
      <c r="AC62" s="247">
        <f t="shared" si="12"/>
        <v>6803</v>
      </c>
    </row>
    <row r="63" spans="1:29" ht="15.75" thickBot="1">
      <c r="B63" t="s">
        <v>716</v>
      </c>
      <c r="C63">
        <v>58946</v>
      </c>
      <c r="D63" s="287">
        <v>47.139000000000003</v>
      </c>
      <c r="E63" t="s">
        <v>771</v>
      </c>
      <c r="F63" s="304">
        <v>6005</v>
      </c>
      <c r="G63" s="304">
        <v>0</v>
      </c>
      <c r="H63">
        <v>6599</v>
      </c>
      <c r="I63">
        <v>64</v>
      </c>
      <c r="J63">
        <v>0</v>
      </c>
      <c r="K63">
        <v>60000</v>
      </c>
      <c r="L63">
        <v>0</v>
      </c>
      <c r="M63">
        <v>160</v>
      </c>
      <c r="N63">
        <v>7653</v>
      </c>
      <c r="O63">
        <v>4500</v>
      </c>
      <c r="P63">
        <v>0</v>
      </c>
      <c r="Q63" t="s">
        <v>772</v>
      </c>
      <c r="R63" s="216"/>
      <c r="S63" s="67"/>
      <c r="T63" s="29"/>
      <c r="U63" s="194"/>
      <c r="V63" s="195"/>
      <c r="W63" s="194"/>
      <c r="X63" s="195"/>
      <c r="Y63" s="196"/>
      <c r="Z63" s="194"/>
      <c r="AA63" s="159"/>
    </row>
    <row r="64" spans="1:29" ht="15.75" thickBot="1">
      <c r="B64" t="s">
        <v>716</v>
      </c>
      <c r="C64">
        <v>58946</v>
      </c>
      <c r="D64" s="287">
        <v>47.192999999999998</v>
      </c>
      <c r="E64" t="s">
        <v>773</v>
      </c>
      <c r="F64" s="304">
        <v>0</v>
      </c>
      <c r="G64" s="304">
        <v>0</v>
      </c>
      <c r="H64">
        <v>6402</v>
      </c>
      <c r="I64">
        <v>0</v>
      </c>
      <c r="J64">
        <v>0</v>
      </c>
      <c r="K64">
        <v>60500</v>
      </c>
      <c r="L64">
        <v>0</v>
      </c>
      <c r="M64">
        <v>8</v>
      </c>
      <c r="N64">
        <v>7956</v>
      </c>
      <c r="O64">
        <v>0</v>
      </c>
      <c r="P64">
        <v>0</v>
      </c>
      <c r="Q64" t="s">
        <v>774</v>
      </c>
      <c r="R64" s="216"/>
      <c r="S64" s="67"/>
      <c r="T64" s="29"/>
      <c r="U64" s="194"/>
      <c r="V64" s="195"/>
      <c r="W64" s="194"/>
      <c r="X64" s="195"/>
      <c r="Y64" s="196"/>
      <c r="Z64" s="194"/>
      <c r="AA64" s="159"/>
    </row>
    <row r="65" spans="2:27" ht="15.75" thickBot="1">
      <c r="B65" t="s">
        <v>716</v>
      </c>
      <c r="C65">
        <v>58946</v>
      </c>
      <c r="D65" s="287">
        <v>47.25</v>
      </c>
      <c r="E65" t="s">
        <v>775</v>
      </c>
      <c r="F65" s="304">
        <v>5505</v>
      </c>
      <c r="G65" s="304">
        <v>0</v>
      </c>
      <c r="H65">
        <v>6210</v>
      </c>
      <c r="I65">
        <v>202</v>
      </c>
      <c r="J65">
        <v>1</v>
      </c>
      <c r="K65">
        <v>61000</v>
      </c>
      <c r="L65">
        <v>0</v>
      </c>
      <c r="M65">
        <v>100</v>
      </c>
      <c r="N65">
        <v>8264</v>
      </c>
      <c r="O65">
        <v>1587</v>
      </c>
      <c r="P65">
        <v>0</v>
      </c>
      <c r="Q65" t="s">
        <v>776</v>
      </c>
      <c r="R65" s="216"/>
      <c r="S65" s="67"/>
      <c r="T65" s="29"/>
      <c r="U65" s="194"/>
      <c r="V65" s="195"/>
      <c r="W65" s="194"/>
      <c r="X65" s="195"/>
      <c r="Y65" s="196"/>
      <c r="Z65" s="194"/>
      <c r="AA65" s="159"/>
    </row>
    <row r="66" spans="2:27" ht="15.75" thickBot="1">
      <c r="B66" t="s">
        <v>716</v>
      </c>
      <c r="C66">
        <v>58946</v>
      </c>
      <c r="D66" s="287">
        <v>47.311</v>
      </c>
      <c r="E66" t="s">
        <v>777</v>
      </c>
      <c r="F66" s="304">
        <v>0</v>
      </c>
      <c r="G66" s="304">
        <v>0</v>
      </c>
      <c r="H66">
        <v>6023</v>
      </c>
      <c r="I66">
        <v>0</v>
      </c>
      <c r="J66">
        <v>0</v>
      </c>
      <c r="K66">
        <v>61500</v>
      </c>
      <c r="L66">
        <v>0</v>
      </c>
      <c r="M66">
        <v>0</v>
      </c>
      <c r="N66">
        <v>8577</v>
      </c>
      <c r="O66">
        <v>0</v>
      </c>
      <c r="P66">
        <v>0</v>
      </c>
      <c r="Q66" t="s">
        <v>778</v>
      </c>
      <c r="R66" s="216"/>
      <c r="S66" s="67"/>
      <c r="T66" s="29"/>
      <c r="U66" s="194"/>
      <c r="V66" s="195"/>
      <c r="W66" s="194"/>
      <c r="X66" s="195"/>
      <c r="Y66" s="196"/>
      <c r="Z66" s="194"/>
      <c r="AA66" s="159"/>
    </row>
    <row r="67" spans="2:27" ht="15.75" thickBot="1">
      <c r="B67" t="s">
        <v>716</v>
      </c>
      <c r="C67">
        <v>58946</v>
      </c>
      <c r="D67" s="287">
        <v>47.375</v>
      </c>
      <c r="E67" t="s">
        <v>779</v>
      </c>
      <c r="F67" s="304">
        <v>5105</v>
      </c>
      <c r="G67" s="304">
        <v>0</v>
      </c>
      <c r="H67">
        <v>5843</v>
      </c>
      <c r="I67">
        <v>54</v>
      </c>
      <c r="J67">
        <v>0</v>
      </c>
      <c r="K67">
        <v>62000</v>
      </c>
      <c r="L67">
        <v>0</v>
      </c>
      <c r="M67">
        <v>44</v>
      </c>
      <c r="N67">
        <v>8897</v>
      </c>
      <c r="O67">
        <v>1714</v>
      </c>
      <c r="P67">
        <v>0</v>
      </c>
      <c r="Q67" t="s">
        <v>780</v>
      </c>
      <c r="R67" s="216"/>
      <c r="S67" s="67"/>
      <c r="T67" s="29"/>
      <c r="U67" s="194"/>
      <c r="V67" s="195"/>
      <c r="W67" s="194"/>
      <c r="X67" s="195"/>
      <c r="Y67" s="196"/>
      <c r="Z67" s="194"/>
      <c r="AA67" s="159"/>
    </row>
    <row r="68" spans="2:27" ht="15.75" thickBot="1">
      <c r="B68" t="s">
        <v>716</v>
      </c>
      <c r="C68">
        <v>58946</v>
      </c>
      <c r="D68" s="287">
        <v>47.442999999999998</v>
      </c>
      <c r="E68" t="s">
        <v>781</v>
      </c>
      <c r="F68" s="304">
        <v>0</v>
      </c>
      <c r="G68" s="304">
        <v>0</v>
      </c>
      <c r="H68">
        <v>5668</v>
      </c>
      <c r="I68">
        <v>0</v>
      </c>
      <c r="J68">
        <v>0</v>
      </c>
      <c r="K68">
        <v>62500</v>
      </c>
      <c r="L68">
        <v>0</v>
      </c>
      <c r="M68">
        <v>0</v>
      </c>
      <c r="N68">
        <v>9222</v>
      </c>
      <c r="O68">
        <v>0</v>
      </c>
      <c r="P68">
        <v>0</v>
      </c>
      <c r="Q68" t="s">
        <v>782</v>
      </c>
      <c r="R68" s="216"/>
      <c r="S68" s="67"/>
      <c r="T68" s="29"/>
      <c r="U68" s="194"/>
      <c r="V68" s="195"/>
      <c r="W68" s="194"/>
      <c r="X68" s="195"/>
      <c r="Y68" s="196"/>
      <c r="Z68" s="194"/>
      <c r="AA68" s="159"/>
    </row>
    <row r="69" spans="2:27" ht="15.75" thickBot="1">
      <c r="B69" t="s">
        <v>716</v>
      </c>
      <c r="C69">
        <v>58946</v>
      </c>
      <c r="D69" s="287">
        <v>47.514000000000003</v>
      </c>
      <c r="E69" t="s">
        <v>783</v>
      </c>
      <c r="F69" s="304">
        <v>5005</v>
      </c>
      <c r="G69" s="304">
        <v>0</v>
      </c>
      <c r="H69">
        <v>5499</v>
      </c>
      <c r="I69">
        <v>98</v>
      </c>
      <c r="J69">
        <v>0</v>
      </c>
      <c r="K69">
        <v>63000</v>
      </c>
      <c r="L69">
        <v>0</v>
      </c>
      <c r="M69">
        <v>40</v>
      </c>
      <c r="N69">
        <v>9553</v>
      </c>
      <c r="O69">
        <v>1847</v>
      </c>
      <c r="P69">
        <v>0</v>
      </c>
      <c r="Q69" t="s">
        <v>784</v>
      </c>
      <c r="R69" s="216"/>
      <c r="S69" s="67"/>
      <c r="T69" s="29"/>
      <c r="U69" s="194"/>
      <c r="V69" s="195"/>
      <c r="W69" s="194"/>
      <c r="X69" s="195"/>
      <c r="Y69" s="196"/>
      <c r="Z69" s="194"/>
      <c r="AA69" s="159"/>
    </row>
    <row r="70" spans="2:27">
      <c r="B70" t="s">
        <v>716</v>
      </c>
      <c r="C70">
        <v>58946</v>
      </c>
      <c r="D70" s="287">
        <v>47.588999999999999</v>
      </c>
      <c r="E70" t="s">
        <v>785</v>
      </c>
      <c r="F70" s="304">
        <v>0</v>
      </c>
      <c r="G70" s="304">
        <v>0</v>
      </c>
      <c r="H70">
        <v>5335</v>
      </c>
      <c r="I70">
        <v>0</v>
      </c>
      <c r="J70">
        <v>0</v>
      </c>
      <c r="K70">
        <v>63500</v>
      </c>
      <c r="L70">
        <v>0</v>
      </c>
      <c r="M70">
        <v>0</v>
      </c>
      <c r="N70">
        <v>9889</v>
      </c>
      <c r="O70">
        <v>0</v>
      </c>
      <c r="P70">
        <v>0</v>
      </c>
      <c r="Q70" t="s">
        <v>786</v>
      </c>
    </row>
    <row r="71" spans="2:27">
      <c r="B71" t="s">
        <v>716</v>
      </c>
      <c r="C71">
        <v>58946</v>
      </c>
      <c r="D71" s="287">
        <v>47.667000000000002</v>
      </c>
      <c r="E71" t="s">
        <v>787</v>
      </c>
      <c r="F71" s="304">
        <v>4005</v>
      </c>
      <c r="G71" s="304">
        <v>0</v>
      </c>
      <c r="H71">
        <v>5176</v>
      </c>
      <c r="I71">
        <v>290</v>
      </c>
      <c r="J71">
        <v>0</v>
      </c>
      <c r="K71">
        <v>64000</v>
      </c>
      <c r="L71">
        <v>0</v>
      </c>
      <c r="M71">
        <v>158</v>
      </c>
      <c r="N71">
        <v>10230</v>
      </c>
      <c r="O71">
        <v>1983</v>
      </c>
      <c r="P71">
        <v>0</v>
      </c>
      <c r="Q71" t="s">
        <v>788</v>
      </c>
    </row>
    <row r="72" spans="2:27">
      <c r="B72" t="s">
        <v>716</v>
      </c>
      <c r="C72">
        <v>58946</v>
      </c>
      <c r="D72" s="287">
        <v>47.747</v>
      </c>
      <c r="E72" t="s">
        <v>789</v>
      </c>
      <c r="F72" s="304">
        <v>0</v>
      </c>
      <c r="G72" s="304">
        <v>0</v>
      </c>
      <c r="H72">
        <v>5022</v>
      </c>
      <c r="I72">
        <v>0</v>
      </c>
      <c r="J72">
        <v>0</v>
      </c>
      <c r="K72">
        <v>64500</v>
      </c>
      <c r="L72">
        <v>0</v>
      </c>
      <c r="M72">
        <v>0</v>
      </c>
      <c r="N72">
        <v>10576</v>
      </c>
      <c r="O72">
        <v>0</v>
      </c>
      <c r="P72">
        <v>0</v>
      </c>
      <c r="Q72" t="s">
        <v>790</v>
      </c>
    </row>
    <row r="73" spans="2:27">
      <c r="B73" t="s">
        <v>716</v>
      </c>
      <c r="C73">
        <v>58946</v>
      </c>
      <c r="D73" s="287">
        <v>47.831000000000003</v>
      </c>
      <c r="E73" t="s">
        <v>791</v>
      </c>
      <c r="F73" s="304">
        <v>4010</v>
      </c>
      <c r="G73" s="304">
        <v>0</v>
      </c>
      <c r="H73">
        <v>4873</v>
      </c>
      <c r="I73">
        <v>132</v>
      </c>
      <c r="J73">
        <v>0</v>
      </c>
      <c r="K73">
        <v>65000</v>
      </c>
      <c r="L73">
        <v>0</v>
      </c>
      <c r="M73">
        <v>28</v>
      </c>
      <c r="N73">
        <v>10927</v>
      </c>
      <c r="O73">
        <v>2125</v>
      </c>
      <c r="P73">
        <v>0</v>
      </c>
      <c r="Q73" t="s">
        <v>792</v>
      </c>
    </row>
    <row r="74" spans="2:27">
      <c r="B74" t="s">
        <v>716</v>
      </c>
      <c r="C74">
        <v>58946</v>
      </c>
      <c r="D74" s="287">
        <v>47.917000000000002</v>
      </c>
      <c r="E74" t="s">
        <v>793</v>
      </c>
      <c r="F74" s="304">
        <v>954</v>
      </c>
      <c r="G74" s="304">
        <v>0</v>
      </c>
      <c r="H74">
        <v>4729</v>
      </c>
      <c r="I74">
        <v>16</v>
      </c>
      <c r="J74">
        <v>0</v>
      </c>
      <c r="K74">
        <v>65500</v>
      </c>
      <c r="L74">
        <v>0</v>
      </c>
      <c r="M74">
        <v>6</v>
      </c>
      <c r="N74">
        <v>11283</v>
      </c>
      <c r="O74">
        <v>0</v>
      </c>
      <c r="P74">
        <v>0</v>
      </c>
      <c r="Q74" t="s">
        <v>794</v>
      </c>
    </row>
    <row r="75" spans="2:27">
      <c r="B75" t="s">
        <v>716</v>
      </c>
      <c r="C75">
        <v>58946</v>
      </c>
      <c r="D75" s="287">
        <v>48.006</v>
      </c>
      <c r="E75" t="s">
        <v>795</v>
      </c>
      <c r="F75" s="304">
        <v>927</v>
      </c>
      <c r="G75" s="304">
        <v>0</v>
      </c>
      <c r="H75">
        <v>4589</v>
      </c>
      <c r="I75">
        <v>82</v>
      </c>
      <c r="J75">
        <v>0</v>
      </c>
      <c r="K75">
        <v>66000</v>
      </c>
      <c r="L75">
        <v>0</v>
      </c>
      <c r="M75">
        <v>4</v>
      </c>
      <c r="N75">
        <v>11643</v>
      </c>
      <c r="O75">
        <v>100</v>
      </c>
      <c r="P75">
        <v>0</v>
      </c>
      <c r="Q75" t="s">
        <v>796</v>
      </c>
    </row>
    <row r="76" spans="2:27">
      <c r="B76" t="s">
        <v>716</v>
      </c>
      <c r="C76">
        <v>58946</v>
      </c>
      <c r="D76" s="287">
        <v>48.097999999999999</v>
      </c>
      <c r="E76" t="s">
        <v>797</v>
      </c>
      <c r="F76" s="304">
        <v>0</v>
      </c>
      <c r="G76" s="304">
        <v>0</v>
      </c>
      <c r="H76">
        <v>4454</v>
      </c>
      <c r="I76">
        <v>6</v>
      </c>
      <c r="J76">
        <v>0</v>
      </c>
      <c r="K76">
        <v>66500</v>
      </c>
      <c r="L76">
        <v>0</v>
      </c>
      <c r="M76">
        <v>2</v>
      </c>
      <c r="N76">
        <v>12008</v>
      </c>
      <c r="O76">
        <v>0</v>
      </c>
      <c r="P76">
        <v>0</v>
      </c>
      <c r="Q76" t="s">
        <v>798</v>
      </c>
    </row>
    <row r="77" spans="2:27">
      <c r="B77" t="s">
        <v>716</v>
      </c>
      <c r="C77">
        <v>58946</v>
      </c>
      <c r="D77" s="287">
        <v>48.192</v>
      </c>
      <c r="E77" t="s">
        <v>799</v>
      </c>
      <c r="F77" s="304">
        <v>877</v>
      </c>
      <c r="G77" s="304">
        <v>8600</v>
      </c>
      <c r="H77">
        <v>4324</v>
      </c>
      <c r="I77">
        <v>10</v>
      </c>
      <c r="J77">
        <v>0</v>
      </c>
      <c r="K77">
        <v>67000</v>
      </c>
      <c r="L77">
        <v>0</v>
      </c>
      <c r="M77">
        <v>22</v>
      </c>
      <c r="N77">
        <v>12378</v>
      </c>
      <c r="O77">
        <v>2419</v>
      </c>
      <c r="P77">
        <v>0</v>
      </c>
      <c r="Q77" t="s">
        <v>800</v>
      </c>
    </row>
    <row r="78" spans="2:27">
      <c r="B78" t="s">
        <v>716</v>
      </c>
      <c r="C78">
        <v>58946</v>
      </c>
      <c r="D78" s="287">
        <v>48.287999999999997</v>
      </c>
      <c r="E78" t="s">
        <v>801</v>
      </c>
      <c r="F78" s="304">
        <v>853</v>
      </c>
      <c r="G78" s="304">
        <v>0</v>
      </c>
      <c r="H78">
        <v>4198</v>
      </c>
      <c r="I78">
        <v>418</v>
      </c>
      <c r="J78">
        <v>0</v>
      </c>
      <c r="K78">
        <v>67500</v>
      </c>
      <c r="L78">
        <v>0</v>
      </c>
      <c r="M78">
        <v>6</v>
      </c>
      <c r="N78">
        <v>12752</v>
      </c>
      <c r="O78">
        <v>0</v>
      </c>
      <c r="P78">
        <v>0</v>
      </c>
      <c r="Q78" t="s">
        <v>802</v>
      </c>
    </row>
    <row r="79" spans="2:27">
      <c r="B79" t="s">
        <v>716</v>
      </c>
      <c r="C79">
        <v>58946</v>
      </c>
      <c r="D79" s="287">
        <v>48.386000000000003</v>
      </c>
      <c r="E79" t="s">
        <v>803</v>
      </c>
      <c r="F79" s="304">
        <v>829</v>
      </c>
      <c r="G79" s="304">
        <v>0</v>
      </c>
      <c r="H79">
        <v>4076</v>
      </c>
      <c r="I79">
        <v>46</v>
      </c>
      <c r="J79">
        <v>0</v>
      </c>
      <c r="K79">
        <v>68000</v>
      </c>
      <c r="L79">
        <v>0</v>
      </c>
      <c r="M79">
        <v>4</v>
      </c>
      <c r="N79">
        <v>13130</v>
      </c>
      <c r="O79">
        <v>0</v>
      </c>
      <c r="P79">
        <v>0</v>
      </c>
      <c r="Q79" t="s">
        <v>804</v>
      </c>
    </row>
    <row r="80" spans="2:27">
      <c r="B80" t="s">
        <v>716</v>
      </c>
      <c r="C80">
        <v>58946</v>
      </c>
      <c r="D80" s="287">
        <v>48.487000000000002</v>
      </c>
      <c r="E80" t="s">
        <v>805</v>
      </c>
      <c r="F80" s="304">
        <v>0</v>
      </c>
      <c r="G80" s="304">
        <v>0</v>
      </c>
      <c r="H80">
        <v>3958</v>
      </c>
      <c r="I80">
        <v>0</v>
      </c>
      <c r="J80">
        <v>0</v>
      </c>
      <c r="K80">
        <v>68500</v>
      </c>
      <c r="L80">
        <v>0</v>
      </c>
      <c r="M80">
        <v>0</v>
      </c>
      <c r="N80">
        <v>13512</v>
      </c>
      <c r="O80">
        <v>0</v>
      </c>
      <c r="P80">
        <v>0</v>
      </c>
      <c r="Q80" t="s">
        <v>806</v>
      </c>
    </row>
    <row r="81" spans="2:17">
      <c r="B81" t="s">
        <v>716</v>
      </c>
      <c r="C81">
        <v>58946</v>
      </c>
      <c r="D81" s="287">
        <v>48.59</v>
      </c>
      <c r="E81" t="s">
        <v>807</v>
      </c>
      <c r="F81" s="304">
        <v>0</v>
      </c>
      <c r="G81" s="304">
        <v>0</v>
      </c>
      <c r="H81">
        <v>3843</v>
      </c>
      <c r="I81">
        <v>8</v>
      </c>
      <c r="J81">
        <v>0</v>
      </c>
      <c r="K81">
        <v>69000</v>
      </c>
      <c r="L81">
        <v>0</v>
      </c>
      <c r="M81">
        <v>2</v>
      </c>
      <c r="N81">
        <v>13897</v>
      </c>
      <c r="O81">
        <v>0</v>
      </c>
      <c r="P81">
        <v>0</v>
      </c>
      <c r="Q81" t="s">
        <v>808</v>
      </c>
    </row>
    <row r="82" spans="2:17">
      <c r="B82" t="s">
        <v>716</v>
      </c>
      <c r="C82">
        <v>58946</v>
      </c>
      <c r="D82" s="287">
        <v>48.694000000000003</v>
      </c>
      <c r="E82" t="s">
        <v>809</v>
      </c>
      <c r="F82" s="304">
        <v>0</v>
      </c>
      <c r="G82" s="304">
        <v>0</v>
      </c>
      <c r="H82">
        <v>3733</v>
      </c>
      <c r="I82">
        <v>0</v>
      </c>
      <c r="J82">
        <v>0</v>
      </c>
      <c r="K82">
        <v>69500</v>
      </c>
      <c r="L82">
        <v>0</v>
      </c>
      <c r="M82">
        <v>0</v>
      </c>
      <c r="N82">
        <v>14287</v>
      </c>
      <c r="O82">
        <v>0</v>
      </c>
      <c r="P82">
        <v>0</v>
      </c>
      <c r="Q82" t="s">
        <v>810</v>
      </c>
    </row>
    <row r="83" spans="2:17">
      <c r="B83" t="s">
        <v>716</v>
      </c>
      <c r="C83">
        <v>58946</v>
      </c>
      <c r="D83" s="287">
        <v>48.801000000000002</v>
      </c>
      <c r="E83" t="s">
        <v>811</v>
      </c>
      <c r="F83" s="304">
        <v>744</v>
      </c>
      <c r="G83" s="304">
        <v>9000</v>
      </c>
      <c r="H83">
        <v>3626</v>
      </c>
      <c r="I83">
        <v>84</v>
      </c>
      <c r="J83">
        <v>0</v>
      </c>
      <c r="K83">
        <v>70000</v>
      </c>
      <c r="L83">
        <v>0</v>
      </c>
      <c r="M83">
        <v>650</v>
      </c>
      <c r="N83">
        <v>14680</v>
      </c>
      <c r="O83">
        <v>2887</v>
      </c>
      <c r="P83">
        <v>17999</v>
      </c>
      <c r="Q83" t="s">
        <v>812</v>
      </c>
    </row>
    <row r="84" spans="2:17">
      <c r="B84" t="s">
        <v>716</v>
      </c>
      <c r="C84">
        <v>58946</v>
      </c>
      <c r="D84" s="287">
        <v>48.908999999999999</v>
      </c>
      <c r="E84" t="s">
        <v>813</v>
      </c>
      <c r="F84" s="304">
        <v>0</v>
      </c>
      <c r="G84" s="304">
        <v>0</v>
      </c>
      <c r="H84">
        <v>3523</v>
      </c>
      <c r="I84">
        <v>0</v>
      </c>
      <c r="J84">
        <v>0</v>
      </c>
      <c r="K84">
        <v>70500</v>
      </c>
      <c r="L84">
        <v>0</v>
      </c>
      <c r="M84">
        <v>0</v>
      </c>
      <c r="N84">
        <v>15077</v>
      </c>
      <c r="O84">
        <v>0</v>
      </c>
      <c r="P84">
        <v>0</v>
      </c>
      <c r="Q84" t="s">
        <v>814</v>
      </c>
    </row>
    <row r="85" spans="2:17">
      <c r="B85" t="s">
        <v>716</v>
      </c>
      <c r="C85">
        <v>58946</v>
      </c>
      <c r="D85" s="287">
        <v>49.018999999999998</v>
      </c>
      <c r="E85" t="s">
        <v>815</v>
      </c>
      <c r="F85" s="304">
        <v>0</v>
      </c>
      <c r="G85" s="304">
        <v>0</v>
      </c>
      <c r="H85">
        <v>3423</v>
      </c>
      <c r="I85">
        <v>0</v>
      </c>
      <c r="J85">
        <v>0</v>
      </c>
      <c r="K85">
        <v>71000</v>
      </c>
      <c r="L85">
        <v>0</v>
      </c>
      <c r="M85">
        <v>0</v>
      </c>
      <c r="N85">
        <v>15477</v>
      </c>
      <c r="O85">
        <v>0</v>
      </c>
      <c r="P85">
        <v>0</v>
      </c>
      <c r="Q85" t="s">
        <v>816</v>
      </c>
    </row>
    <row r="86" spans="2:17">
      <c r="B86" t="s">
        <v>716</v>
      </c>
      <c r="C86">
        <v>58946</v>
      </c>
      <c r="D86" s="287">
        <v>49.13</v>
      </c>
      <c r="E86" t="s">
        <v>817</v>
      </c>
      <c r="F86" s="304">
        <v>0</v>
      </c>
      <c r="G86" s="304">
        <v>0</v>
      </c>
      <c r="H86">
        <v>3327</v>
      </c>
      <c r="I86">
        <v>0</v>
      </c>
      <c r="J86">
        <v>0</v>
      </c>
      <c r="K86">
        <v>71500</v>
      </c>
      <c r="L86">
        <v>0</v>
      </c>
      <c r="M86">
        <v>14</v>
      </c>
      <c r="N86">
        <v>15881</v>
      </c>
      <c r="O86">
        <v>3130</v>
      </c>
      <c r="P86">
        <v>0</v>
      </c>
      <c r="Q86" t="s">
        <v>818</v>
      </c>
    </row>
    <row r="87" spans="2:17">
      <c r="B87" t="s">
        <v>716</v>
      </c>
      <c r="C87">
        <v>58946</v>
      </c>
      <c r="D87" s="287">
        <v>49.243000000000002</v>
      </c>
      <c r="E87" t="s">
        <v>819</v>
      </c>
      <c r="F87" s="304">
        <v>705</v>
      </c>
      <c r="G87" s="304">
        <v>0</v>
      </c>
      <c r="H87">
        <v>3234</v>
      </c>
      <c r="I87">
        <v>0</v>
      </c>
      <c r="J87">
        <v>0</v>
      </c>
      <c r="K87">
        <v>72000</v>
      </c>
      <c r="L87">
        <v>0</v>
      </c>
      <c r="M87">
        <v>0</v>
      </c>
      <c r="N87">
        <v>16288</v>
      </c>
      <c r="O87">
        <v>0</v>
      </c>
      <c r="P87">
        <v>0</v>
      </c>
      <c r="Q87" t="s">
        <v>820</v>
      </c>
    </row>
    <row r="88" spans="2:17">
      <c r="B88" t="s">
        <v>716</v>
      </c>
      <c r="C88">
        <v>58946</v>
      </c>
      <c r="D88" s="287">
        <v>49.357999999999997</v>
      </c>
      <c r="E88" t="s">
        <v>821</v>
      </c>
      <c r="F88" s="304">
        <v>0</v>
      </c>
      <c r="G88" s="304">
        <v>0</v>
      </c>
      <c r="H88">
        <v>3144</v>
      </c>
      <c r="I88">
        <v>0</v>
      </c>
      <c r="J88">
        <v>0</v>
      </c>
      <c r="K88">
        <v>72500</v>
      </c>
      <c r="L88">
        <v>0</v>
      </c>
      <c r="M88">
        <v>0</v>
      </c>
      <c r="N88">
        <v>16698</v>
      </c>
      <c r="O88">
        <v>0</v>
      </c>
      <c r="P88">
        <v>0</v>
      </c>
      <c r="Q88" t="s">
        <v>822</v>
      </c>
    </row>
    <row r="89" spans="2:17">
      <c r="B89" t="s">
        <v>716</v>
      </c>
      <c r="C89">
        <v>58946</v>
      </c>
      <c r="D89" s="287">
        <v>49.473999999999997</v>
      </c>
      <c r="E89" t="s">
        <v>823</v>
      </c>
      <c r="F89" s="304">
        <v>636</v>
      </c>
      <c r="G89" s="304">
        <v>0</v>
      </c>
      <c r="H89">
        <v>3056</v>
      </c>
      <c r="I89">
        <v>200</v>
      </c>
      <c r="J89">
        <v>0</v>
      </c>
      <c r="K89">
        <v>73000</v>
      </c>
      <c r="L89">
        <v>0</v>
      </c>
      <c r="M89">
        <v>12</v>
      </c>
      <c r="N89">
        <v>17110</v>
      </c>
      <c r="O89">
        <v>3379</v>
      </c>
      <c r="P89">
        <v>0</v>
      </c>
      <c r="Q89" t="s">
        <v>824</v>
      </c>
    </row>
    <row r="90" spans="2:17">
      <c r="B90" t="s">
        <v>716</v>
      </c>
      <c r="C90">
        <v>58946</v>
      </c>
      <c r="D90" s="287">
        <v>49.591000000000001</v>
      </c>
      <c r="E90" t="s">
        <v>825</v>
      </c>
      <c r="F90" s="304">
        <v>0</v>
      </c>
      <c r="G90" s="304">
        <v>0</v>
      </c>
      <c r="H90">
        <v>2972</v>
      </c>
      <c r="I90">
        <v>0</v>
      </c>
      <c r="J90">
        <v>0</v>
      </c>
      <c r="K90">
        <v>73500</v>
      </c>
      <c r="L90">
        <v>0</v>
      </c>
      <c r="M90">
        <v>6</v>
      </c>
      <c r="N90">
        <v>17526</v>
      </c>
      <c r="O90">
        <v>0</v>
      </c>
      <c r="P90">
        <v>0</v>
      </c>
      <c r="Q90" t="s">
        <v>826</v>
      </c>
    </row>
    <row r="91" spans="2:17">
      <c r="B91" t="s">
        <v>716</v>
      </c>
      <c r="C91">
        <v>58946</v>
      </c>
      <c r="D91" s="287">
        <v>49.709000000000003</v>
      </c>
      <c r="E91" t="s">
        <v>827</v>
      </c>
      <c r="F91" s="304">
        <v>0</v>
      </c>
      <c r="G91" s="304">
        <v>0</v>
      </c>
      <c r="H91">
        <v>2891</v>
      </c>
      <c r="I91">
        <v>0</v>
      </c>
      <c r="J91">
        <v>0</v>
      </c>
      <c r="K91">
        <v>74000</v>
      </c>
      <c r="L91">
        <v>0</v>
      </c>
      <c r="M91">
        <v>86</v>
      </c>
      <c r="N91">
        <v>17945</v>
      </c>
      <c r="O91">
        <v>3547</v>
      </c>
      <c r="P91">
        <v>0</v>
      </c>
      <c r="Q91" t="s">
        <v>828</v>
      </c>
    </row>
    <row r="92" spans="2:17">
      <c r="B92" t="s">
        <v>716</v>
      </c>
      <c r="C92">
        <v>58946</v>
      </c>
      <c r="D92" s="287">
        <v>49.828000000000003</v>
      </c>
      <c r="E92" t="s">
        <v>829</v>
      </c>
      <c r="F92" s="304">
        <v>590</v>
      </c>
      <c r="G92" s="304">
        <v>0</v>
      </c>
      <c r="H92">
        <v>2812</v>
      </c>
      <c r="I92">
        <v>362</v>
      </c>
      <c r="J92">
        <v>0</v>
      </c>
      <c r="K92">
        <v>74500</v>
      </c>
      <c r="L92">
        <v>0</v>
      </c>
      <c r="M92">
        <v>0</v>
      </c>
      <c r="N92">
        <v>18366</v>
      </c>
      <c r="O92">
        <v>0</v>
      </c>
      <c r="P92">
        <v>0</v>
      </c>
      <c r="Q92" t="s">
        <v>830</v>
      </c>
    </row>
    <row r="93" spans="2:17">
      <c r="B93" t="s">
        <v>716</v>
      </c>
      <c r="C93">
        <v>58946</v>
      </c>
      <c r="D93" s="287">
        <v>49.948999999999998</v>
      </c>
      <c r="E93" t="s">
        <v>831</v>
      </c>
      <c r="F93" s="304">
        <v>999</v>
      </c>
      <c r="G93" s="304">
        <v>0</v>
      </c>
      <c r="H93">
        <v>2736</v>
      </c>
      <c r="I93">
        <v>22</v>
      </c>
      <c r="J93">
        <v>0</v>
      </c>
      <c r="K93">
        <v>75000</v>
      </c>
      <c r="L93">
        <v>0</v>
      </c>
      <c r="M93">
        <v>6</v>
      </c>
      <c r="N93">
        <v>18790</v>
      </c>
      <c r="O93">
        <v>0</v>
      </c>
      <c r="P93">
        <v>0</v>
      </c>
      <c r="Q93" t="s">
        <v>832</v>
      </c>
    </row>
    <row r="94" spans="2:17">
      <c r="B94" t="s">
        <v>716</v>
      </c>
      <c r="C94">
        <v>58946</v>
      </c>
      <c r="D94" s="287">
        <v>50.07</v>
      </c>
      <c r="E94" t="s">
        <v>833</v>
      </c>
      <c r="F94" s="304">
        <v>561</v>
      </c>
      <c r="G94" s="304">
        <v>0</v>
      </c>
      <c r="H94">
        <v>2662</v>
      </c>
      <c r="I94">
        <v>362</v>
      </c>
      <c r="J94">
        <v>0</v>
      </c>
      <c r="K94">
        <v>75500</v>
      </c>
      <c r="L94">
        <v>0</v>
      </c>
      <c r="M94">
        <v>0</v>
      </c>
      <c r="N94">
        <v>19216</v>
      </c>
      <c r="O94">
        <v>0</v>
      </c>
      <c r="P94">
        <v>0</v>
      </c>
      <c r="Q94" t="s">
        <v>834</v>
      </c>
    </row>
    <row r="95" spans="2:17">
      <c r="B95" t="s">
        <v>716</v>
      </c>
      <c r="C95">
        <v>58946</v>
      </c>
      <c r="D95" s="287">
        <v>50.192</v>
      </c>
      <c r="E95" t="s">
        <v>835</v>
      </c>
      <c r="F95" s="304">
        <v>0</v>
      </c>
      <c r="G95" s="304">
        <v>0</v>
      </c>
      <c r="H95">
        <v>2591</v>
      </c>
      <c r="I95">
        <v>0</v>
      </c>
      <c r="J95">
        <v>0</v>
      </c>
      <c r="K95">
        <v>76000</v>
      </c>
      <c r="L95">
        <v>0</v>
      </c>
      <c r="M95">
        <v>4</v>
      </c>
      <c r="N95">
        <v>19645</v>
      </c>
      <c r="O95">
        <v>0</v>
      </c>
      <c r="P95">
        <v>0</v>
      </c>
      <c r="Q95" t="s">
        <v>836</v>
      </c>
    </row>
    <row r="96" spans="2:17">
      <c r="B96" t="s">
        <v>716</v>
      </c>
      <c r="C96">
        <v>58946</v>
      </c>
      <c r="D96" s="287">
        <v>50.314999999999998</v>
      </c>
      <c r="E96" t="s">
        <v>837</v>
      </c>
      <c r="F96" s="304">
        <v>0</v>
      </c>
      <c r="G96" s="304">
        <v>0</v>
      </c>
      <c r="H96">
        <v>2522</v>
      </c>
      <c r="I96">
        <v>0</v>
      </c>
      <c r="J96">
        <v>0</v>
      </c>
      <c r="K96">
        <v>76500</v>
      </c>
      <c r="L96">
        <v>0</v>
      </c>
      <c r="M96">
        <v>640</v>
      </c>
      <c r="N96">
        <v>20076</v>
      </c>
      <c r="O96">
        <v>5199</v>
      </c>
      <c r="P96">
        <v>0</v>
      </c>
      <c r="Q96" t="s">
        <v>838</v>
      </c>
    </row>
    <row r="97" spans="2:17">
      <c r="B97" t="s">
        <v>716</v>
      </c>
      <c r="C97">
        <v>58946</v>
      </c>
      <c r="D97" s="287">
        <v>50.439</v>
      </c>
      <c r="E97" t="s">
        <v>839</v>
      </c>
      <c r="F97" s="304">
        <v>0</v>
      </c>
      <c r="G97" s="304">
        <v>0</v>
      </c>
      <c r="H97">
        <v>2455</v>
      </c>
      <c r="I97">
        <v>2</v>
      </c>
      <c r="J97">
        <v>0</v>
      </c>
      <c r="K97">
        <v>77000</v>
      </c>
      <c r="L97">
        <v>0</v>
      </c>
      <c r="M97">
        <v>18</v>
      </c>
      <c r="N97">
        <v>20509</v>
      </c>
      <c r="O97">
        <v>4064</v>
      </c>
      <c r="P97">
        <v>0</v>
      </c>
      <c r="Q97" t="s">
        <v>840</v>
      </c>
    </row>
    <row r="98" spans="2:17">
      <c r="B98" t="s">
        <v>716</v>
      </c>
      <c r="C98">
        <v>58946</v>
      </c>
      <c r="D98" s="287">
        <v>50.564</v>
      </c>
      <c r="E98" t="s">
        <v>841</v>
      </c>
      <c r="F98" s="304">
        <v>0</v>
      </c>
      <c r="G98" s="304">
        <v>0</v>
      </c>
      <c r="H98">
        <v>2391</v>
      </c>
      <c r="I98">
        <v>0</v>
      </c>
      <c r="J98">
        <v>0</v>
      </c>
      <c r="K98">
        <v>77500</v>
      </c>
      <c r="L98">
        <v>0</v>
      </c>
      <c r="M98">
        <v>0</v>
      </c>
      <c r="N98">
        <v>20945</v>
      </c>
      <c r="O98">
        <v>0</v>
      </c>
      <c r="P98">
        <v>0</v>
      </c>
      <c r="Q98" t="s">
        <v>842</v>
      </c>
    </row>
    <row r="99" spans="2:17">
      <c r="B99" t="s">
        <v>716</v>
      </c>
      <c r="C99">
        <v>58946</v>
      </c>
      <c r="D99" s="287">
        <v>50.69</v>
      </c>
      <c r="E99" t="s">
        <v>843</v>
      </c>
      <c r="F99" s="304">
        <v>496</v>
      </c>
      <c r="G99" s="304">
        <v>0</v>
      </c>
      <c r="H99">
        <v>2329</v>
      </c>
      <c r="I99">
        <v>22</v>
      </c>
      <c r="J99">
        <v>0</v>
      </c>
      <c r="K99">
        <v>78000</v>
      </c>
      <c r="L99">
        <v>0</v>
      </c>
      <c r="M99">
        <v>0</v>
      </c>
      <c r="N99">
        <v>21383</v>
      </c>
      <c r="O99">
        <v>0</v>
      </c>
      <c r="P99">
        <v>0</v>
      </c>
      <c r="Q99" t="s">
        <v>844</v>
      </c>
    </row>
    <row r="100" spans="2:17">
      <c r="B100" t="s">
        <v>716</v>
      </c>
      <c r="C100">
        <v>58946</v>
      </c>
      <c r="D100" s="287">
        <v>50.816000000000003</v>
      </c>
      <c r="E100" t="s">
        <v>845</v>
      </c>
      <c r="F100" s="304">
        <v>485</v>
      </c>
      <c r="G100" s="304">
        <v>0</v>
      </c>
      <c r="H100">
        <v>2268</v>
      </c>
      <c r="I100">
        <v>38</v>
      </c>
      <c r="J100">
        <v>0</v>
      </c>
      <c r="K100">
        <v>78500</v>
      </c>
      <c r="L100">
        <v>0</v>
      </c>
      <c r="M100">
        <v>0</v>
      </c>
      <c r="N100">
        <v>21822</v>
      </c>
      <c r="O100">
        <v>0</v>
      </c>
      <c r="P100">
        <v>0</v>
      </c>
      <c r="Q100" t="s">
        <v>846</v>
      </c>
    </row>
    <row r="101" spans="2:17">
      <c r="B101" t="s">
        <v>716</v>
      </c>
      <c r="C101">
        <v>58946</v>
      </c>
      <c r="D101" s="287">
        <v>50.942</v>
      </c>
      <c r="E101" t="s">
        <v>847</v>
      </c>
      <c r="F101" s="304">
        <v>0</v>
      </c>
      <c r="G101" s="304">
        <v>0</v>
      </c>
      <c r="H101">
        <v>2210</v>
      </c>
      <c r="I101">
        <v>0</v>
      </c>
      <c r="J101">
        <v>0</v>
      </c>
      <c r="K101">
        <v>79000</v>
      </c>
      <c r="L101">
        <v>0</v>
      </c>
      <c r="M101">
        <v>0</v>
      </c>
      <c r="N101">
        <v>22264</v>
      </c>
      <c r="O101">
        <v>0</v>
      </c>
      <c r="P101">
        <v>0</v>
      </c>
      <c r="Q101" t="s">
        <v>848</v>
      </c>
    </row>
    <row r="102" spans="2:17">
      <c r="B102" t="s">
        <v>716</v>
      </c>
      <c r="C102">
        <v>58946</v>
      </c>
      <c r="D102" s="287">
        <v>51.069000000000003</v>
      </c>
      <c r="E102" t="s">
        <v>849</v>
      </c>
      <c r="F102" s="304">
        <v>0</v>
      </c>
      <c r="G102" s="304">
        <v>0</v>
      </c>
      <c r="H102">
        <v>2153</v>
      </c>
      <c r="I102">
        <v>0</v>
      </c>
      <c r="J102">
        <v>0</v>
      </c>
      <c r="K102">
        <v>79500</v>
      </c>
      <c r="L102">
        <v>0</v>
      </c>
      <c r="M102">
        <v>0</v>
      </c>
      <c r="N102">
        <v>22707</v>
      </c>
      <c r="O102">
        <v>0</v>
      </c>
      <c r="P102">
        <v>0</v>
      </c>
      <c r="Q102" t="s">
        <v>850</v>
      </c>
    </row>
    <row r="103" spans="2:17">
      <c r="B103" t="s">
        <v>716</v>
      </c>
      <c r="C103">
        <v>58946</v>
      </c>
      <c r="D103" s="287">
        <v>51.197000000000003</v>
      </c>
      <c r="E103" t="s">
        <v>851</v>
      </c>
      <c r="F103" s="304">
        <v>710</v>
      </c>
      <c r="G103" s="304">
        <v>3200</v>
      </c>
      <c r="H103">
        <v>2099</v>
      </c>
      <c r="I103">
        <v>2190</v>
      </c>
      <c r="J103">
        <v>0</v>
      </c>
      <c r="K103">
        <v>80000</v>
      </c>
      <c r="L103">
        <v>0</v>
      </c>
      <c r="M103">
        <v>100</v>
      </c>
      <c r="N103">
        <v>23153</v>
      </c>
      <c r="O103">
        <v>4594</v>
      </c>
      <c r="P103">
        <v>0</v>
      </c>
      <c r="Q103" t="s">
        <v>852</v>
      </c>
    </row>
    <row r="104" spans="2:17">
      <c r="B104" t="s">
        <v>716</v>
      </c>
      <c r="C104">
        <v>58946</v>
      </c>
      <c r="D104" s="287">
        <v>51.325000000000003</v>
      </c>
      <c r="E104" t="s">
        <v>853</v>
      </c>
      <c r="F104" s="304">
        <v>0</v>
      </c>
      <c r="G104" s="304">
        <v>0</v>
      </c>
      <c r="H104">
        <v>2046</v>
      </c>
      <c r="I104">
        <v>2</v>
      </c>
      <c r="J104">
        <v>0</v>
      </c>
      <c r="K104">
        <v>80500</v>
      </c>
      <c r="L104">
        <v>0</v>
      </c>
      <c r="M104">
        <v>0</v>
      </c>
      <c r="N104">
        <v>23600</v>
      </c>
      <c r="O104">
        <v>0</v>
      </c>
      <c r="P104">
        <v>0</v>
      </c>
      <c r="Q104" t="s">
        <v>854</v>
      </c>
    </row>
    <row r="105" spans="2:17">
      <c r="B105" t="s">
        <v>716</v>
      </c>
      <c r="C105">
        <v>58946</v>
      </c>
      <c r="D105" s="287">
        <v>51.453000000000003</v>
      </c>
      <c r="E105" t="s">
        <v>855</v>
      </c>
      <c r="F105" s="304">
        <v>0</v>
      </c>
      <c r="G105" s="304">
        <v>0</v>
      </c>
      <c r="H105">
        <v>1994</v>
      </c>
      <c r="I105">
        <v>0</v>
      </c>
      <c r="J105">
        <v>0</v>
      </c>
      <c r="K105">
        <v>81000</v>
      </c>
      <c r="L105">
        <v>0</v>
      </c>
      <c r="M105">
        <v>0</v>
      </c>
      <c r="N105">
        <v>24048</v>
      </c>
      <c r="O105">
        <v>0</v>
      </c>
      <c r="P105">
        <v>0</v>
      </c>
      <c r="Q105" t="s">
        <v>856</v>
      </c>
    </row>
    <row r="106" spans="2:17">
      <c r="B106" t="s">
        <v>716</v>
      </c>
      <c r="C106">
        <v>58946</v>
      </c>
      <c r="D106" s="287">
        <v>51.582000000000001</v>
      </c>
      <c r="E106" t="s">
        <v>857</v>
      </c>
      <c r="F106" s="304">
        <v>0</v>
      </c>
      <c r="G106" s="304">
        <v>0</v>
      </c>
      <c r="H106">
        <v>1945</v>
      </c>
      <c r="I106">
        <v>0</v>
      </c>
      <c r="J106">
        <v>0</v>
      </c>
      <c r="K106">
        <v>81500</v>
      </c>
      <c r="L106">
        <v>0</v>
      </c>
      <c r="M106">
        <v>0</v>
      </c>
      <c r="N106">
        <v>24499</v>
      </c>
      <c r="O106">
        <v>0</v>
      </c>
      <c r="P106">
        <v>0</v>
      </c>
      <c r="Q106" t="s">
        <v>858</v>
      </c>
    </row>
    <row r="107" spans="2:17">
      <c r="B107" t="s">
        <v>716</v>
      </c>
      <c r="C107">
        <v>58946</v>
      </c>
      <c r="D107" s="287">
        <v>51.710999999999999</v>
      </c>
      <c r="E107" t="s">
        <v>859</v>
      </c>
      <c r="F107" s="304">
        <v>0</v>
      </c>
      <c r="G107" s="304">
        <v>0</v>
      </c>
      <c r="H107">
        <v>1897</v>
      </c>
      <c r="I107">
        <v>0</v>
      </c>
      <c r="J107">
        <v>0</v>
      </c>
      <c r="K107">
        <v>82000</v>
      </c>
      <c r="L107">
        <v>0</v>
      </c>
      <c r="M107">
        <v>30</v>
      </c>
      <c r="N107">
        <v>24951</v>
      </c>
      <c r="O107">
        <v>4954</v>
      </c>
      <c r="P107">
        <v>0</v>
      </c>
      <c r="Q107" t="s">
        <v>860</v>
      </c>
    </row>
    <row r="108" spans="2:17">
      <c r="B108" t="s">
        <v>716</v>
      </c>
      <c r="C108">
        <v>58946</v>
      </c>
      <c r="D108" s="287">
        <v>51.84</v>
      </c>
      <c r="E108" t="s">
        <v>861</v>
      </c>
      <c r="F108" s="304">
        <v>0</v>
      </c>
      <c r="G108" s="304">
        <v>0</v>
      </c>
      <c r="H108">
        <v>1850</v>
      </c>
      <c r="I108">
        <v>0</v>
      </c>
      <c r="J108">
        <v>0</v>
      </c>
      <c r="K108">
        <v>82500</v>
      </c>
      <c r="L108">
        <v>0</v>
      </c>
      <c r="M108">
        <v>0</v>
      </c>
      <c r="N108">
        <v>25404</v>
      </c>
      <c r="O108">
        <v>0</v>
      </c>
      <c r="P108">
        <v>0</v>
      </c>
      <c r="Q108" t="s">
        <v>862</v>
      </c>
    </row>
    <row r="109" spans="2:17">
      <c r="B109" t="s">
        <v>716</v>
      </c>
      <c r="C109">
        <v>58946</v>
      </c>
      <c r="D109" s="287">
        <v>51.969000000000001</v>
      </c>
      <c r="E109" t="s">
        <v>863</v>
      </c>
      <c r="F109" s="304">
        <v>0</v>
      </c>
      <c r="G109" s="304">
        <v>0</v>
      </c>
      <c r="H109">
        <v>1805</v>
      </c>
      <c r="I109">
        <v>0</v>
      </c>
      <c r="J109">
        <v>0</v>
      </c>
      <c r="K109">
        <v>83000</v>
      </c>
      <c r="L109">
        <v>0</v>
      </c>
      <c r="M109">
        <v>0</v>
      </c>
      <c r="N109">
        <v>25859</v>
      </c>
      <c r="O109">
        <v>0</v>
      </c>
      <c r="P109">
        <v>0</v>
      </c>
      <c r="Q109" t="s">
        <v>864</v>
      </c>
    </row>
    <row r="110" spans="2:17">
      <c r="B110" t="s">
        <v>716</v>
      </c>
      <c r="C110">
        <v>58946</v>
      </c>
      <c r="D110" s="287">
        <v>52.098999999999997</v>
      </c>
      <c r="E110" t="s">
        <v>865</v>
      </c>
      <c r="F110" s="304">
        <v>0</v>
      </c>
      <c r="G110" s="304">
        <v>0</v>
      </c>
      <c r="H110">
        <v>1761</v>
      </c>
      <c r="I110">
        <v>0</v>
      </c>
      <c r="J110">
        <v>0</v>
      </c>
      <c r="K110">
        <v>83500</v>
      </c>
      <c r="L110">
        <v>0</v>
      </c>
      <c r="M110">
        <v>0</v>
      </c>
      <c r="N110">
        <v>26315</v>
      </c>
      <c r="O110">
        <v>0</v>
      </c>
      <c r="P110">
        <v>0</v>
      </c>
      <c r="Q110" t="s">
        <v>866</v>
      </c>
    </row>
    <row r="111" spans="2:17">
      <c r="B111" t="s">
        <v>716</v>
      </c>
      <c r="C111">
        <v>58946</v>
      </c>
      <c r="D111" s="287">
        <v>52.228000000000002</v>
      </c>
      <c r="E111" t="s">
        <v>867</v>
      </c>
      <c r="F111" s="304">
        <v>0</v>
      </c>
      <c r="G111" s="304">
        <v>0</v>
      </c>
      <c r="H111">
        <v>1719</v>
      </c>
      <c r="I111">
        <v>0</v>
      </c>
      <c r="J111">
        <v>0</v>
      </c>
      <c r="K111">
        <v>84000</v>
      </c>
      <c r="L111">
        <v>0</v>
      </c>
      <c r="M111">
        <v>0</v>
      </c>
      <c r="N111">
        <v>26773</v>
      </c>
      <c r="O111">
        <v>0</v>
      </c>
      <c r="P111">
        <v>0</v>
      </c>
      <c r="Q111" t="s">
        <v>868</v>
      </c>
    </row>
    <row r="112" spans="2:17">
      <c r="B112" t="s">
        <v>716</v>
      </c>
      <c r="C112">
        <v>58946</v>
      </c>
      <c r="D112" s="287">
        <v>52.357999999999997</v>
      </c>
      <c r="E112" t="s">
        <v>869</v>
      </c>
      <c r="F112" s="304">
        <v>0</v>
      </c>
      <c r="G112" s="304">
        <v>0</v>
      </c>
      <c r="H112">
        <v>1678</v>
      </c>
      <c r="I112">
        <v>0</v>
      </c>
      <c r="J112">
        <v>0</v>
      </c>
      <c r="K112">
        <v>84500</v>
      </c>
      <c r="L112">
        <v>0</v>
      </c>
      <c r="M112">
        <v>0</v>
      </c>
      <c r="N112">
        <v>27232</v>
      </c>
      <c r="O112">
        <v>0</v>
      </c>
      <c r="P112">
        <v>0</v>
      </c>
      <c r="Q112" t="s">
        <v>870</v>
      </c>
    </row>
    <row r="113" spans="2:17">
      <c r="B113" t="s">
        <v>716</v>
      </c>
      <c r="C113">
        <v>58946</v>
      </c>
      <c r="D113" s="287">
        <v>52.488</v>
      </c>
      <c r="E113" t="s">
        <v>871</v>
      </c>
      <c r="F113" s="304">
        <v>0</v>
      </c>
      <c r="G113" s="304">
        <v>3333</v>
      </c>
      <c r="H113">
        <v>1638</v>
      </c>
      <c r="I113">
        <v>0</v>
      </c>
      <c r="J113">
        <v>0</v>
      </c>
      <c r="K113">
        <v>85000</v>
      </c>
      <c r="L113">
        <v>0</v>
      </c>
      <c r="M113">
        <v>0</v>
      </c>
      <c r="N113">
        <v>27692</v>
      </c>
      <c r="O113">
        <v>0</v>
      </c>
      <c r="P113">
        <v>0</v>
      </c>
      <c r="Q113" t="s">
        <v>872</v>
      </c>
    </row>
    <row r="114" spans="2:17">
      <c r="B114" t="s">
        <v>716</v>
      </c>
      <c r="C114">
        <v>58946</v>
      </c>
      <c r="D114" s="287">
        <v>52.616999999999997</v>
      </c>
      <c r="E114" t="s">
        <v>873</v>
      </c>
      <c r="F114" s="304">
        <v>0</v>
      </c>
      <c r="G114" s="304">
        <v>0</v>
      </c>
      <c r="H114">
        <v>1599</v>
      </c>
      <c r="I114">
        <v>0</v>
      </c>
      <c r="J114">
        <v>0</v>
      </c>
      <c r="K114">
        <v>85500</v>
      </c>
      <c r="L114">
        <v>0</v>
      </c>
      <c r="M114">
        <v>0</v>
      </c>
      <c r="N114">
        <v>28153</v>
      </c>
      <c r="O114">
        <v>0</v>
      </c>
      <c r="P114">
        <v>0</v>
      </c>
      <c r="Q114" t="s">
        <v>874</v>
      </c>
    </row>
    <row r="115" spans="2:17">
      <c r="B115" t="s">
        <v>716</v>
      </c>
      <c r="C115">
        <v>58946</v>
      </c>
      <c r="D115" s="287">
        <v>52.747</v>
      </c>
      <c r="E115" t="s">
        <v>875</v>
      </c>
      <c r="F115" s="304">
        <v>0</v>
      </c>
      <c r="G115" s="304">
        <v>0</v>
      </c>
      <c r="H115">
        <v>1562</v>
      </c>
      <c r="I115">
        <v>0</v>
      </c>
      <c r="J115">
        <v>0</v>
      </c>
      <c r="K115">
        <v>86000</v>
      </c>
      <c r="L115">
        <v>0</v>
      </c>
      <c r="M115">
        <v>0</v>
      </c>
      <c r="N115">
        <v>28616</v>
      </c>
      <c r="O115">
        <v>0</v>
      </c>
      <c r="P115">
        <v>0</v>
      </c>
      <c r="Q115" t="s">
        <v>876</v>
      </c>
    </row>
    <row r="116" spans="2:17">
      <c r="B116" t="s">
        <v>716</v>
      </c>
      <c r="C116">
        <v>58946</v>
      </c>
      <c r="D116" s="287">
        <v>52.875999999999998</v>
      </c>
      <c r="E116" t="s">
        <v>877</v>
      </c>
      <c r="F116" s="304">
        <v>0</v>
      </c>
      <c r="G116" s="304">
        <v>0</v>
      </c>
      <c r="H116">
        <v>1525</v>
      </c>
      <c r="I116">
        <v>0</v>
      </c>
      <c r="J116">
        <v>0</v>
      </c>
      <c r="K116">
        <v>86500</v>
      </c>
      <c r="L116">
        <v>0</v>
      </c>
      <c r="M116">
        <v>0</v>
      </c>
      <c r="N116">
        <v>29079</v>
      </c>
      <c r="O116">
        <v>0</v>
      </c>
      <c r="P116">
        <v>0</v>
      </c>
      <c r="Q116" t="s">
        <v>878</v>
      </c>
    </row>
    <row r="117" spans="2:17">
      <c r="B117" t="s">
        <v>716</v>
      </c>
      <c r="C117">
        <v>58946</v>
      </c>
      <c r="D117" s="287">
        <v>53.006</v>
      </c>
      <c r="E117" t="s">
        <v>879</v>
      </c>
      <c r="F117" s="304">
        <v>328</v>
      </c>
      <c r="G117" s="304">
        <v>0</v>
      </c>
      <c r="H117">
        <v>1490</v>
      </c>
      <c r="I117">
        <v>184</v>
      </c>
      <c r="J117">
        <v>0</v>
      </c>
      <c r="K117">
        <v>87000</v>
      </c>
      <c r="L117">
        <v>0</v>
      </c>
      <c r="M117">
        <v>0</v>
      </c>
      <c r="N117">
        <v>29544</v>
      </c>
      <c r="O117">
        <v>0</v>
      </c>
      <c r="P117">
        <v>0</v>
      </c>
      <c r="Q117" t="s">
        <v>880</v>
      </c>
    </row>
    <row r="118" spans="2:17">
      <c r="B118" t="s">
        <v>716</v>
      </c>
      <c r="C118">
        <v>58946</v>
      </c>
      <c r="D118" s="287">
        <v>53.134999999999998</v>
      </c>
      <c r="E118" t="s">
        <v>881</v>
      </c>
      <c r="F118" s="304">
        <v>0</v>
      </c>
      <c r="G118" s="304">
        <v>0</v>
      </c>
      <c r="H118">
        <v>1456</v>
      </c>
      <c r="I118">
        <v>0</v>
      </c>
      <c r="J118">
        <v>0</v>
      </c>
      <c r="K118">
        <v>87500</v>
      </c>
      <c r="L118">
        <v>0</v>
      </c>
      <c r="M118">
        <v>0</v>
      </c>
      <c r="N118">
        <v>30010</v>
      </c>
      <c r="O118">
        <v>0</v>
      </c>
      <c r="P118">
        <v>0</v>
      </c>
      <c r="Q118" t="s">
        <v>882</v>
      </c>
    </row>
    <row r="119" spans="2:17">
      <c r="B119" t="s">
        <v>716</v>
      </c>
      <c r="C119">
        <v>58946</v>
      </c>
      <c r="D119" s="287">
        <v>53.264000000000003</v>
      </c>
      <c r="E119" t="s">
        <v>883</v>
      </c>
      <c r="F119" s="304">
        <v>314</v>
      </c>
      <c r="G119" s="304">
        <v>0</v>
      </c>
      <c r="H119">
        <v>1423</v>
      </c>
      <c r="I119">
        <v>180</v>
      </c>
      <c r="J119">
        <v>0</v>
      </c>
      <c r="K119">
        <v>88000</v>
      </c>
      <c r="L119">
        <v>0</v>
      </c>
      <c r="M119">
        <v>0</v>
      </c>
      <c r="N119">
        <v>30477</v>
      </c>
      <c r="O119">
        <v>0</v>
      </c>
      <c r="P119">
        <v>0</v>
      </c>
      <c r="Q119" t="s">
        <v>884</v>
      </c>
    </row>
    <row r="120" spans="2:17">
      <c r="B120" t="s">
        <v>716</v>
      </c>
      <c r="C120">
        <v>58946</v>
      </c>
      <c r="D120" s="287">
        <v>53.393000000000001</v>
      </c>
      <c r="E120" t="s">
        <v>885</v>
      </c>
      <c r="F120" s="304">
        <v>0</v>
      </c>
      <c r="G120" s="304">
        <v>0</v>
      </c>
      <c r="H120">
        <v>1390</v>
      </c>
      <c r="I120">
        <v>0</v>
      </c>
      <c r="J120">
        <v>0</v>
      </c>
      <c r="K120">
        <v>88500</v>
      </c>
      <c r="L120">
        <v>0</v>
      </c>
      <c r="M120">
        <v>0</v>
      </c>
      <c r="N120">
        <v>30944</v>
      </c>
      <c r="O120">
        <v>0</v>
      </c>
      <c r="P120">
        <v>0</v>
      </c>
      <c r="Q120" t="s">
        <v>886</v>
      </c>
    </row>
    <row r="121" spans="2:17">
      <c r="B121" t="s">
        <v>716</v>
      </c>
      <c r="C121">
        <v>58946</v>
      </c>
      <c r="D121" s="287">
        <v>53.521999999999998</v>
      </c>
      <c r="E121" t="s">
        <v>887</v>
      </c>
      <c r="F121" s="304">
        <v>0</v>
      </c>
      <c r="G121" s="304">
        <v>0</v>
      </c>
      <c r="H121">
        <v>1359</v>
      </c>
      <c r="I121">
        <v>0</v>
      </c>
      <c r="J121">
        <v>0</v>
      </c>
      <c r="K121">
        <v>89000</v>
      </c>
      <c r="L121">
        <v>0</v>
      </c>
      <c r="M121">
        <v>0</v>
      </c>
      <c r="N121">
        <v>31413</v>
      </c>
      <c r="O121">
        <v>0</v>
      </c>
      <c r="P121">
        <v>0</v>
      </c>
      <c r="Q121" t="s">
        <v>888</v>
      </c>
    </row>
    <row r="122" spans="2:17">
      <c r="B122" t="s">
        <v>716</v>
      </c>
      <c r="C122">
        <v>58946</v>
      </c>
      <c r="D122" s="287">
        <v>54.694000000000003</v>
      </c>
      <c r="E122" t="s">
        <v>889</v>
      </c>
      <c r="F122" s="304">
        <v>0</v>
      </c>
      <c r="G122" s="304">
        <v>0</v>
      </c>
      <c r="H122">
        <v>1469</v>
      </c>
      <c r="I122">
        <v>0</v>
      </c>
      <c r="J122">
        <v>0</v>
      </c>
      <c r="K122">
        <v>89500</v>
      </c>
      <c r="L122">
        <v>0</v>
      </c>
      <c r="M122">
        <v>0</v>
      </c>
      <c r="N122">
        <v>31731</v>
      </c>
      <c r="O122">
        <v>0</v>
      </c>
      <c r="P122">
        <v>0</v>
      </c>
      <c r="Q122" t="s">
        <v>890</v>
      </c>
    </row>
    <row r="123" spans="2:17">
      <c r="B123" t="s">
        <v>716</v>
      </c>
      <c r="C123">
        <v>58946</v>
      </c>
      <c r="D123" s="287">
        <v>53.779000000000003</v>
      </c>
      <c r="E123" t="s">
        <v>891</v>
      </c>
      <c r="F123" s="304">
        <v>289</v>
      </c>
      <c r="G123" s="304">
        <v>0</v>
      </c>
      <c r="H123">
        <v>1299</v>
      </c>
      <c r="I123">
        <v>18</v>
      </c>
      <c r="J123">
        <v>1</v>
      </c>
      <c r="K123">
        <v>90000</v>
      </c>
      <c r="L123">
        <v>0</v>
      </c>
      <c r="M123">
        <v>1806</v>
      </c>
      <c r="N123">
        <v>32353</v>
      </c>
      <c r="O123">
        <v>16567</v>
      </c>
      <c r="P123">
        <v>0</v>
      </c>
      <c r="Q123" t="s">
        <v>892</v>
      </c>
    </row>
    <row r="124" spans="2:17">
      <c r="B124" t="s">
        <v>716</v>
      </c>
      <c r="C124">
        <v>58946</v>
      </c>
      <c r="D124" s="287">
        <v>54.540999999999997</v>
      </c>
      <c r="E124" t="s">
        <v>893</v>
      </c>
      <c r="F124" s="304">
        <v>0</v>
      </c>
      <c r="G124" s="304">
        <v>0</v>
      </c>
      <c r="H124">
        <v>1139</v>
      </c>
      <c r="I124">
        <v>0</v>
      </c>
      <c r="J124">
        <v>0</v>
      </c>
      <c r="K124">
        <v>93000</v>
      </c>
      <c r="L124">
        <v>0</v>
      </c>
      <c r="M124">
        <v>4</v>
      </c>
      <c r="N124">
        <v>35193</v>
      </c>
      <c r="O124">
        <v>0</v>
      </c>
      <c r="P124">
        <v>0</v>
      </c>
      <c r="Q124" t="s">
        <v>894</v>
      </c>
    </row>
    <row r="125" spans="2:17">
      <c r="B125" t="s">
        <v>716</v>
      </c>
      <c r="C125">
        <v>58946</v>
      </c>
      <c r="D125" s="287">
        <v>55.040999999999997</v>
      </c>
      <c r="E125" t="s">
        <v>895</v>
      </c>
      <c r="F125" s="304">
        <v>236</v>
      </c>
      <c r="G125" s="304">
        <v>0</v>
      </c>
      <c r="H125">
        <v>1046</v>
      </c>
      <c r="I125">
        <v>5844</v>
      </c>
      <c r="J125">
        <v>0</v>
      </c>
      <c r="K125">
        <v>95000</v>
      </c>
      <c r="L125">
        <v>0</v>
      </c>
      <c r="M125">
        <v>0</v>
      </c>
      <c r="N125">
        <v>37100</v>
      </c>
      <c r="O125">
        <v>0</v>
      </c>
      <c r="P125">
        <v>0</v>
      </c>
      <c r="Q125" t="s">
        <v>896</v>
      </c>
    </row>
    <row r="126" spans="2:17">
      <c r="B126" t="s">
        <v>716</v>
      </c>
      <c r="C126">
        <v>58946</v>
      </c>
      <c r="D126" s="287">
        <v>55.287999999999997</v>
      </c>
      <c r="E126" t="s">
        <v>897</v>
      </c>
      <c r="F126" s="304">
        <v>227</v>
      </c>
      <c r="G126" s="304">
        <v>0</v>
      </c>
      <c r="H126">
        <v>1003</v>
      </c>
      <c r="I126">
        <v>2872</v>
      </c>
      <c r="J126">
        <v>0</v>
      </c>
      <c r="K126">
        <v>96000</v>
      </c>
      <c r="L126">
        <v>0</v>
      </c>
      <c r="M126">
        <v>10</v>
      </c>
      <c r="N126">
        <v>38057</v>
      </c>
      <c r="O126">
        <v>7570</v>
      </c>
      <c r="P126">
        <v>0</v>
      </c>
      <c r="Q126" t="s">
        <v>898</v>
      </c>
    </row>
    <row r="127" spans="2:17">
      <c r="B127" t="s">
        <v>716</v>
      </c>
      <c r="C127">
        <v>58946</v>
      </c>
      <c r="D127" s="287">
        <v>55.41</v>
      </c>
      <c r="E127" t="s">
        <v>899</v>
      </c>
      <c r="F127" s="304">
        <v>223</v>
      </c>
      <c r="G127" s="304">
        <v>0</v>
      </c>
      <c r="H127">
        <v>982</v>
      </c>
      <c r="I127">
        <v>770</v>
      </c>
      <c r="J127">
        <v>0</v>
      </c>
      <c r="K127">
        <v>96500</v>
      </c>
      <c r="L127">
        <v>0</v>
      </c>
      <c r="M127">
        <v>0</v>
      </c>
      <c r="N127">
        <v>38536</v>
      </c>
      <c r="O127">
        <v>0</v>
      </c>
      <c r="P127">
        <v>0</v>
      </c>
      <c r="Q127" t="s">
        <v>900</v>
      </c>
    </row>
    <row r="128" spans="2:17">
      <c r="B128" t="s">
        <v>716</v>
      </c>
      <c r="C128">
        <v>58946</v>
      </c>
      <c r="D128" s="287">
        <v>55.533000000000001</v>
      </c>
      <c r="E128" t="s">
        <v>901</v>
      </c>
      <c r="F128" s="304">
        <v>218</v>
      </c>
      <c r="G128" s="304">
        <v>2999</v>
      </c>
      <c r="H128">
        <v>962</v>
      </c>
      <c r="I128">
        <v>3112</v>
      </c>
      <c r="J128">
        <v>0</v>
      </c>
      <c r="K128">
        <v>97000</v>
      </c>
      <c r="L128">
        <v>0</v>
      </c>
      <c r="M128">
        <v>2</v>
      </c>
      <c r="N128">
        <v>39016</v>
      </c>
      <c r="O128">
        <v>0</v>
      </c>
      <c r="P128">
        <v>0</v>
      </c>
      <c r="Q128" t="s">
        <v>902</v>
      </c>
    </row>
    <row r="129" spans="2:17">
      <c r="B129" t="s">
        <v>716</v>
      </c>
      <c r="C129">
        <v>58946</v>
      </c>
      <c r="D129" s="287">
        <v>55.774999999999999</v>
      </c>
      <c r="E129" t="s">
        <v>903</v>
      </c>
      <c r="F129" s="304">
        <v>210</v>
      </c>
      <c r="G129" s="304">
        <v>1500</v>
      </c>
      <c r="H129">
        <v>923</v>
      </c>
      <c r="I129">
        <v>2900</v>
      </c>
      <c r="J129">
        <v>0</v>
      </c>
      <c r="K129">
        <v>98000</v>
      </c>
      <c r="L129">
        <v>0</v>
      </c>
      <c r="M129">
        <v>0</v>
      </c>
      <c r="N129">
        <v>39977</v>
      </c>
      <c r="O129">
        <v>0</v>
      </c>
      <c r="P129">
        <v>0</v>
      </c>
      <c r="Q129" t="s">
        <v>904</v>
      </c>
    </row>
    <row r="130" spans="2:17">
      <c r="B130" t="s">
        <v>716</v>
      </c>
      <c r="C130">
        <v>58946</v>
      </c>
      <c r="D130" s="287">
        <v>62.539000000000001</v>
      </c>
      <c r="E130" t="s">
        <v>905</v>
      </c>
      <c r="F130" s="304">
        <v>73</v>
      </c>
      <c r="G130" s="304">
        <v>0</v>
      </c>
      <c r="H130">
        <v>267</v>
      </c>
      <c r="I130">
        <v>120</v>
      </c>
      <c r="J130">
        <v>0</v>
      </c>
      <c r="K130">
        <v>133000</v>
      </c>
      <c r="L130">
        <v>0</v>
      </c>
      <c r="M130">
        <v>0</v>
      </c>
      <c r="N130">
        <v>74321</v>
      </c>
      <c r="O130">
        <v>0</v>
      </c>
      <c r="P130">
        <v>0</v>
      </c>
      <c r="Q130" t="s">
        <v>906</v>
      </c>
    </row>
    <row r="131" spans="2:17">
      <c r="B131" t="s">
        <v>716</v>
      </c>
      <c r="C131">
        <v>58946</v>
      </c>
      <c r="D131" s="287">
        <v>62.682000000000002</v>
      </c>
      <c r="E131" t="s">
        <v>907</v>
      </c>
      <c r="F131" s="304">
        <v>0</v>
      </c>
      <c r="G131" s="304">
        <v>0</v>
      </c>
      <c r="H131">
        <v>258</v>
      </c>
      <c r="I131">
        <v>2</v>
      </c>
      <c r="J131">
        <v>0</v>
      </c>
      <c r="K131">
        <v>134000</v>
      </c>
      <c r="L131">
        <v>0</v>
      </c>
      <c r="M131">
        <v>0</v>
      </c>
      <c r="N131">
        <v>75312</v>
      </c>
      <c r="O131">
        <v>0</v>
      </c>
      <c r="P131">
        <v>0</v>
      </c>
      <c r="Q131" t="s">
        <v>908</v>
      </c>
    </row>
    <row r="132" spans="2:17">
      <c r="B132" t="s">
        <v>716</v>
      </c>
      <c r="C132">
        <v>58946</v>
      </c>
      <c r="D132" s="287">
        <v>62.823</v>
      </c>
      <c r="E132" t="s">
        <v>909</v>
      </c>
      <c r="F132" s="304">
        <v>69</v>
      </c>
      <c r="G132" s="304">
        <v>0</v>
      </c>
      <c r="H132">
        <v>250</v>
      </c>
      <c r="I132">
        <v>20</v>
      </c>
      <c r="J132">
        <v>0</v>
      </c>
      <c r="K132">
        <v>135000</v>
      </c>
      <c r="L132">
        <v>0</v>
      </c>
      <c r="M132">
        <v>0</v>
      </c>
      <c r="N132">
        <v>76304</v>
      </c>
      <c r="O132">
        <v>0</v>
      </c>
      <c r="P132">
        <v>0</v>
      </c>
      <c r="Q132" t="s">
        <v>910</v>
      </c>
    </row>
    <row r="133" spans="2:17">
      <c r="B133" t="s">
        <v>716</v>
      </c>
      <c r="C133">
        <v>58946</v>
      </c>
      <c r="D133" s="287">
        <v>62.960999999999999</v>
      </c>
      <c r="E133" t="s">
        <v>911</v>
      </c>
      <c r="F133" s="304">
        <v>0</v>
      </c>
      <c r="G133" s="304">
        <v>0</v>
      </c>
      <c r="H133">
        <v>242</v>
      </c>
      <c r="I133">
        <v>6</v>
      </c>
      <c r="J133">
        <v>0</v>
      </c>
      <c r="K133">
        <v>136000</v>
      </c>
      <c r="L133">
        <v>0</v>
      </c>
      <c r="M133">
        <v>0</v>
      </c>
      <c r="N133">
        <v>77296</v>
      </c>
      <c r="O133">
        <v>0</v>
      </c>
      <c r="P133">
        <v>0</v>
      </c>
      <c r="Q133" t="s">
        <v>912</v>
      </c>
    </row>
    <row r="134" spans="2:17">
      <c r="B134" t="s">
        <v>716</v>
      </c>
      <c r="C134">
        <v>58946</v>
      </c>
      <c r="D134" s="287">
        <v>63.616999999999997</v>
      </c>
      <c r="E134" t="s">
        <v>913</v>
      </c>
      <c r="F134" s="304">
        <v>60</v>
      </c>
      <c r="G134" s="304">
        <v>555</v>
      </c>
      <c r="H134">
        <v>207</v>
      </c>
      <c r="I134">
        <v>10</v>
      </c>
      <c r="J134">
        <v>0</v>
      </c>
      <c r="K134">
        <v>141000</v>
      </c>
      <c r="L134">
        <v>0</v>
      </c>
      <c r="M134">
        <v>0</v>
      </c>
      <c r="N134">
        <v>82261</v>
      </c>
      <c r="O134">
        <v>0</v>
      </c>
      <c r="P134">
        <v>0</v>
      </c>
      <c r="Q134" t="s">
        <v>914</v>
      </c>
    </row>
    <row r="135" spans="2:17">
      <c r="B135" t="s">
        <v>716</v>
      </c>
      <c r="C135">
        <v>58946</v>
      </c>
      <c r="D135" s="287">
        <v>65.668999999999997</v>
      </c>
      <c r="E135" t="s">
        <v>915</v>
      </c>
      <c r="F135" s="304">
        <v>51</v>
      </c>
      <c r="G135" s="304">
        <v>182</v>
      </c>
      <c r="H135">
        <v>113</v>
      </c>
      <c r="I135">
        <v>518</v>
      </c>
      <c r="J135">
        <v>0</v>
      </c>
      <c r="K135">
        <v>160500</v>
      </c>
      <c r="L135">
        <v>0</v>
      </c>
      <c r="M135">
        <v>0</v>
      </c>
      <c r="N135">
        <v>101667</v>
      </c>
      <c r="O135">
        <v>0</v>
      </c>
      <c r="P135">
        <v>0</v>
      </c>
      <c r="Q135" t="s">
        <v>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63"/>
  <sheetViews>
    <sheetView topLeftCell="E1" workbookViewId="0">
      <pane ySplit="1" topLeftCell="A44" activePane="bottomLeft" state="frozen"/>
      <selection pane="bottomLeft" activeCell="AD1" sqref="AD1:AM63"/>
    </sheetView>
  </sheetViews>
  <sheetFormatPr defaultRowHeight="15"/>
  <cols>
    <col min="1" max="1" width="9.140625" style="304"/>
    <col min="2" max="2" width="11.28515625" customWidth="1"/>
    <col min="3" max="3" width="9" customWidth="1"/>
    <col min="4" max="5" width="10.140625" customWidth="1"/>
    <col min="6" max="6" width="10.28515625" customWidth="1"/>
    <col min="7" max="7" width="8.28515625" customWidth="1"/>
    <col min="8" max="8" width="8.7109375" customWidth="1"/>
    <col min="9" max="9" width="8.28515625" customWidth="1"/>
    <col min="10" max="10" width="6.28515625" customWidth="1"/>
    <col min="11" max="11" width="9.140625" style="388"/>
    <col min="12" max="12" width="6.28515625" customWidth="1"/>
    <col min="13" max="13" width="6.85546875" customWidth="1"/>
    <col min="14" max="14" width="8.140625" customWidth="1"/>
    <col min="15" max="15" width="7.5703125" customWidth="1"/>
    <col min="16" max="16" width="10.28515625" customWidth="1"/>
    <col min="17" max="17" width="13.140625" customWidth="1"/>
    <col min="18" max="18" width="11.140625" customWidth="1"/>
    <col min="19" max="19" width="5.7109375" customWidth="1"/>
    <col min="20" max="20" width="7.7109375" customWidth="1"/>
    <col min="28" max="28" width="11.28515625" customWidth="1"/>
    <col min="29" max="29" width="10.42578125" customWidth="1"/>
    <col min="33" max="33" width="11.140625" customWidth="1"/>
  </cols>
  <sheetData>
    <row r="1" spans="1:39" ht="15.75" thickBot="1">
      <c r="A1" s="168" t="s">
        <v>5</v>
      </c>
      <c r="B1" s="228" t="s">
        <v>0</v>
      </c>
      <c r="C1" s="157" t="s">
        <v>1</v>
      </c>
      <c r="D1" s="158" t="s">
        <v>31</v>
      </c>
      <c r="E1" s="134" t="s">
        <v>32</v>
      </c>
      <c r="F1" s="156" t="s">
        <v>2</v>
      </c>
      <c r="G1" s="160" t="s">
        <v>3</v>
      </c>
      <c r="H1" s="134" t="s">
        <v>4</v>
      </c>
      <c r="I1" s="156" t="s">
        <v>33</v>
      </c>
      <c r="J1" s="160" t="s">
        <v>34</v>
      </c>
      <c r="K1" s="379" t="s">
        <v>5</v>
      </c>
      <c r="L1" s="156" t="s">
        <v>35</v>
      </c>
      <c r="M1" s="150" t="s">
        <v>36</v>
      </c>
      <c r="N1" s="150" t="s">
        <v>6</v>
      </c>
      <c r="O1" s="150" t="s">
        <v>7</v>
      </c>
      <c r="P1" s="160" t="s">
        <v>8</v>
      </c>
      <c r="Q1" s="134" t="s">
        <v>37</v>
      </c>
      <c r="R1" s="169" t="s">
        <v>43</v>
      </c>
      <c r="S1" s="170" t="s">
        <v>9</v>
      </c>
      <c r="T1" s="157" t="s">
        <v>41</v>
      </c>
      <c r="U1" s="171" t="s">
        <v>42</v>
      </c>
      <c r="V1" s="156" t="s">
        <v>38</v>
      </c>
      <c r="W1" s="171" t="s">
        <v>40</v>
      </c>
      <c r="X1" s="157" t="s">
        <v>39</v>
      </c>
      <c r="Y1" s="171" t="s">
        <v>39</v>
      </c>
      <c r="Z1" s="170" t="s">
        <v>44</v>
      </c>
      <c r="AA1" s="134"/>
      <c r="AB1" s="377" t="s">
        <v>200</v>
      </c>
      <c r="AC1" s="378" t="s">
        <v>201</v>
      </c>
      <c r="AD1" s="157"/>
      <c r="AE1" s="171"/>
      <c r="AF1" s="156"/>
      <c r="AG1" s="171"/>
      <c r="AH1" s="157"/>
      <c r="AI1" s="171"/>
      <c r="AJ1" s="170"/>
      <c r="AK1" s="134"/>
      <c r="AL1" s="377"/>
      <c r="AM1" s="378"/>
    </row>
    <row r="2" spans="1:39">
      <c r="A2" s="197">
        <f>K2</f>
        <v>13500</v>
      </c>
      <c r="B2" s="229" t="s">
        <v>45</v>
      </c>
      <c r="C2" s="200">
        <v>25756</v>
      </c>
      <c r="D2" s="163">
        <v>106.967</v>
      </c>
      <c r="E2" s="149" t="s">
        <v>202</v>
      </c>
      <c r="F2" s="113">
        <v>0</v>
      </c>
      <c r="G2" s="95">
        <v>0</v>
      </c>
      <c r="H2" s="149">
        <v>12290</v>
      </c>
      <c r="I2" s="113">
        <v>0</v>
      </c>
      <c r="J2" s="172">
        <v>0</v>
      </c>
      <c r="K2" s="380">
        <v>13500</v>
      </c>
      <c r="L2" s="173">
        <v>0</v>
      </c>
      <c r="M2" s="102">
        <v>0</v>
      </c>
      <c r="N2" s="154">
        <v>36</v>
      </c>
      <c r="O2" s="173">
        <v>0</v>
      </c>
      <c r="P2" s="102">
        <v>162</v>
      </c>
      <c r="Q2" s="154" t="s">
        <v>203</v>
      </c>
      <c r="R2" s="212">
        <f ca="1">TODAY()</f>
        <v>45168</v>
      </c>
      <c r="S2" s="220">
        <f t="shared" ref="S2:S62" ca="1" si="0">B2-R2+1</f>
        <v>-531</v>
      </c>
      <c r="T2" s="200">
        <f>C2-K2</f>
        <v>12256</v>
      </c>
      <c r="U2" s="88">
        <f>T2/2</f>
        <v>6128</v>
      </c>
      <c r="V2" s="174">
        <f t="shared" ref="V2:V62" si="1">H2-U2</f>
        <v>6162</v>
      </c>
      <c r="W2" s="88">
        <f t="shared" ref="W2:W62" si="2">N2+U2</f>
        <v>6164</v>
      </c>
      <c r="X2" s="175">
        <f ca="1">V2/S2</f>
        <v>-11.604519774011299</v>
      </c>
      <c r="Y2" s="176">
        <f ca="1">W2/S2</f>
        <v>-11.608286252354048</v>
      </c>
      <c r="Z2" s="177">
        <f ca="1">X2-Y2</f>
        <v>3.7664783427491244E-3</v>
      </c>
      <c r="AA2" s="96">
        <f>K2</f>
        <v>13500</v>
      </c>
      <c r="AB2" s="335">
        <f>D2</f>
        <v>106.967</v>
      </c>
      <c r="AC2" s="205">
        <f>H2</f>
        <v>12290</v>
      </c>
      <c r="AD2" s="200"/>
      <c r="AE2" s="88"/>
      <c r="AF2" s="174"/>
      <c r="AG2" s="88"/>
      <c r="AH2" s="175"/>
      <c r="AI2" s="176"/>
      <c r="AJ2" s="177"/>
      <c r="AK2" s="96"/>
      <c r="AL2" s="335"/>
      <c r="AM2" s="205"/>
    </row>
    <row r="3" spans="1:39">
      <c r="A3" s="198">
        <f t="shared" ref="A3:A62" si="3">K3</f>
        <v>14000</v>
      </c>
      <c r="B3" s="230" t="s">
        <v>45</v>
      </c>
      <c r="C3" s="23">
        <v>25756</v>
      </c>
      <c r="D3" s="114">
        <v>105.233</v>
      </c>
      <c r="E3" s="145" t="s">
        <v>204</v>
      </c>
      <c r="F3" s="8">
        <v>500</v>
      </c>
      <c r="G3" s="34">
        <v>0</v>
      </c>
      <c r="H3" s="145">
        <v>11800</v>
      </c>
      <c r="I3" s="8">
        <v>0</v>
      </c>
      <c r="J3" s="115">
        <v>0</v>
      </c>
      <c r="K3" s="381">
        <v>14000</v>
      </c>
      <c r="L3" s="58">
        <v>0</v>
      </c>
      <c r="M3" s="103">
        <v>0</v>
      </c>
      <c r="N3" s="151">
        <v>46</v>
      </c>
      <c r="O3" s="58">
        <v>0</v>
      </c>
      <c r="P3" s="103">
        <v>149</v>
      </c>
      <c r="Q3" s="151" t="s">
        <v>205</v>
      </c>
      <c r="R3" s="213">
        <f t="shared" ref="R3:R62" ca="1" si="4">TODAY()</f>
        <v>45168</v>
      </c>
      <c r="S3" s="65">
        <f t="shared" ca="1" si="0"/>
        <v>-531</v>
      </c>
      <c r="T3" s="23">
        <f t="shared" ref="T3:T11" si="5">C3-K3</f>
        <v>11756</v>
      </c>
      <c r="U3" s="61">
        <f t="shared" ref="U3:U62" si="6">T3/2</f>
        <v>5878</v>
      </c>
      <c r="V3" s="68">
        <f t="shared" si="1"/>
        <v>5922</v>
      </c>
      <c r="W3" s="61">
        <f t="shared" si="2"/>
        <v>5924</v>
      </c>
      <c r="X3" s="76">
        <f t="shared" ref="X3:X11" ca="1" si="7">V3/S3</f>
        <v>-11.152542372881356</v>
      </c>
      <c r="Y3" s="80">
        <f t="shared" ref="Y3:Y11" ca="1" si="8">W3/S3</f>
        <v>-11.156308851224106</v>
      </c>
      <c r="Z3" s="130">
        <f t="shared" ref="Z3:Z11" ca="1" si="9">X3-Y3</f>
        <v>3.7664783427491244E-3</v>
      </c>
      <c r="AA3" s="91">
        <f t="shared" ref="AA3:AA62" si="10">K3</f>
        <v>14000</v>
      </c>
      <c r="AB3" s="335">
        <f t="shared" ref="AB3:AB62" si="11">D3</f>
        <v>105.233</v>
      </c>
      <c r="AC3" s="205">
        <f t="shared" ref="AC3:AC62" si="12">H3</f>
        <v>11800</v>
      </c>
      <c r="AD3" s="23"/>
      <c r="AE3" s="61"/>
      <c r="AF3" s="68"/>
      <c r="AG3" s="61"/>
      <c r="AH3" s="76"/>
      <c r="AI3" s="80"/>
      <c r="AJ3" s="130"/>
      <c r="AK3" s="91"/>
      <c r="AL3" s="335"/>
      <c r="AM3" s="205"/>
    </row>
    <row r="4" spans="1:39">
      <c r="A4" s="198">
        <f t="shared" si="3"/>
        <v>14500</v>
      </c>
      <c r="B4" s="230" t="s">
        <v>45</v>
      </c>
      <c r="C4" s="23">
        <v>25756</v>
      </c>
      <c r="D4" s="114">
        <v>103.337</v>
      </c>
      <c r="E4" s="145" t="s">
        <v>206</v>
      </c>
      <c r="F4" s="8">
        <v>0</v>
      </c>
      <c r="G4" s="34">
        <v>0</v>
      </c>
      <c r="H4" s="145">
        <v>11311</v>
      </c>
      <c r="I4" s="8">
        <v>0</v>
      </c>
      <c r="J4" s="115">
        <v>0</v>
      </c>
      <c r="K4" s="381">
        <v>14500</v>
      </c>
      <c r="L4" s="58">
        <v>0</v>
      </c>
      <c r="M4" s="103">
        <v>0</v>
      </c>
      <c r="N4" s="151">
        <v>57</v>
      </c>
      <c r="O4" s="58">
        <v>0</v>
      </c>
      <c r="P4" s="103">
        <v>149</v>
      </c>
      <c r="Q4" s="151" t="s">
        <v>207</v>
      </c>
      <c r="R4" s="213">
        <f t="shared" ca="1" si="4"/>
        <v>45168</v>
      </c>
      <c r="S4" s="65">
        <f t="shared" ca="1" si="0"/>
        <v>-531</v>
      </c>
      <c r="T4" s="23">
        <f t="shared" si="5"/>
        <v>11256</v>
      </c>
      <c r="U4" s="61">
        <f t="shared" si="6"/>
        <v>5628</v>
      </c>
      <c r="V4" s="68">
        <f t="shared" si="1"/>
        <v>5683</v>
      </c>
      <c r="W4" s="61">
        <f t="shared" si="2"/>
        <v>5685</v>
      </c>
      <c r="X4" s="76">
        <f t="shared" ca="1" si="7"/>
        <v>-10.702448210922787</v>
      </c>
      <c r="Y4" s="80">
        <f t="shared" ca="1" si="8"/>
        <v>-10.706214689265536</v>
      </c>
      <c r="Z4" s="130">
        <f t="shared" ca="1" si="9"/>
        <v>3.7664783427491244E-3</v>
      </c>
      <c r="AA4" s="91">
        <f t="shared" si="10"/>
        <v>14500</v>
      </c>
      <c r="AB4" s="335">
        <f t="shared" si="11"/>
        <v>103.337</v>
      </c>
      <c r="AC4" s="205">
        <f t="shared" si="12"/>
        <v>11311</v>
      </c>
      <c r="AD4" s="23"/>
      <c r="AE4" s="61"/>
      <c r="AF4" s="68"/>
      <c r="AG4" s="61"/>
      <c r="AH4" s="76"/>
      <c r="AI4" s="80"/>
      <c r="AJ4" s="130"/>
      <c r="AK4" s="91"/>
      <c r="AL4" s="335"/>
      <c r="AM4" s="205"/>
    </row>
    <row r="5" spans="1:39">
      <c r="A5" s="198">
        <f t="shared" si="3"/>
        <v>15000</v>
      </c>
      <c r="B5" s="230" t="s">
        <v>45</v>
      </c>
      <c r="C5" s="23">
        <v>25756</v>
      </c>
      <c r="D5" s="114">
        <v>101.295</v>
      </c>
      <c r="E5" s="145" t="s">
        <v>208</v>
      </c>
      <c r="F5" s="8">
        <v>1500</v>
      </c>
      <c r="G5" s="34">
        <v>0</v>
      </c>
      <c r="H5" s="145">
        <v>10823</v>
      </c>
      <c r="I5" s="8">
        <v>0</v>
      </c>
      <c r="J5" s="115">
        <v>0</v>
      </c>
      <c r="K5" s="381">
        <v>15000</v>
      </c>
      <c r="L5" s="58">
        <v>0</v>
      </c>
      <c r="M5" s="103">
        <v>24</v>
      </c>
      <c r="N5" s="151">
        <v>69</v>
      </c>
      <c r="O5" s="58">
        <v>30</v>
      </c>
      <c r="P5" s="103">
        <v>137</v>
      </c>
      <c r="Q5" s="151" t="s">
        <v>209</v>
      </c>
      <c r="R5" s="213">
        <f t="shared" ca="1" si="4"/>
        <v>45168</v>
      </c>
      <c r="S5" s="65">
        <f t="shared" ca="1" si="0"/>
        <v>-531</v>
      </c>
      <c r="T5" s="23">
        <f t="shared" si="5"/>
        <v>10756</v>
      </c>
      <c r="U5" s="61">
        <f t="shared" si="6"/>
        <v>5378</v>
      </c>
      <c r="V5" s="68">
        <f t="shared" si="1"/>
        <v>5445</v>
      </c>
      <c r="W5" s="61">
        <f t="shared" si="2"/>
        <v>5447</v>
      </c>
      <c r="X5" s="76">
        <f t="shared" ca="1" si="7"/>
        <v>-10.254237288135593</v>
      </c>
      <c r="Y5" s="80">
        <f t="shared" ca="1" si="8"/>
        <v>-10.258003766478343</v>
      </c>
      <c r="Z5" s="130">
        <f t="shared" ca="1" si="9"/>
        <v>3.7664783427491244E-3</v>
      </c>
      <c r="AA5" s="91">
        <f t="shared" si="10"/>
        <v>15000</v>
      </c>
      <c r="AB5" s="335">
        <f t="shared" si="11"/>
        <v>101.295</v>
      </c>
      <c r="AC5" s="205">
        <f t="shared" si="12"/>
        <v>10823</v>
      </c>
      <c r="AD5" s="23"/>
      <c r="AE5" s="61"/>
      <c r="AF5" s="68"/>
      <c r="AG5" s="61"/>
      <c r="AH5" s="76"/>
      <c r="AI5" s="80"/>
      <c r="AJ5" s="130"/>
      <c r="AK5" s="91"/>
      <c r="AL5" s="335"/>
      <c r="AM5" s="205"/>
    </row>
    <row r="6" spans="1:39">
      <c r="A6" s="198">
        <f t="shared" si="3"/>
        <v>15500</v>
      </c>
      <c r="B6" s="231" t="s">
        <v>45</v>
      </c>
      <c r="C6" s="9">
        <v>25756</v>
      </c>
      <c r="D6" s="104">
        <v>99.126000000000005</v>
      </c>
      <c r="E6" s="145" t="s">
        <v>210</v>
      </c>
      <c r="F6" s="9">
        <v>0</v>
      </c>
      <c r="G6" s="11">
        <v>0</v>
      </c>
      <c r="H6" s="145">
        <v>10337</v>
      </c>
      <c r="I6" s="9">
        <v>0</v>
      </c>
      <c r="J6" s="104">
        <v>0</v>
      </c>
      <c r="K6" s="381">
        <v>15500</v>
      </c>
      <c r="L6" s="9">
        <v>0</v>
      </c>
      <c r="M6" s="104">
        <v>0</v>
      </c>
      <c r="N6" s="151">
        <v>83</v>
      </c>
      <c r="O6" s="9">
        <v>36</v>
      </c>
      <c r="P6" s="104">
        <v>162</v>
      </c>
      <c r="Q6" s="151" t="s">
        <v>211</v>
      </c>
      <c r="R6" s="214">
        <f t="shared" ca="1" si="4"/>
        <v>45168</v>
      </c>
      <c r="S6" s="66">
        <f t="shared" ca="1" si="0"/>
        <v>-531</v>
      </c>
      <c r="T6" s="9">
        <f t="shared" si="5"/>
        <v>10256</v>
      </c>
      <c r="U6" s="62">
        <f t="shared" si="6"/>
        <v>5128</v>
      </c>
      <c r="V6" s="69">
        <f t="shared" si="1"/>
        <v>5209</v>
      </c>
      <c r="W6" s="62">
        <f t="shared" si="2"/>
        <v>5211</v>
      </c>
      <c r="X6" s="77">
        <f t="shared" ca="1" si="7"/>
        <v>-9.8097928436911488</v>
      </c>
      <c r="Y6" s="62">
        <f t="shared" ca="1" si="8"/>
        <v>-9.8135593220338979</v>
      </c>
      <c r="Z6" s="131">
        <f t="shared" ca="1" si="9"/>
        <v>3.7664783427491244E-3</v>
      </c>
      <c r="AA6" s="91">
        <f t="shared" si="10"/>
        <v>15500</v>
      </c>
      <c r="AB6" s="335">
        <f t="shared" si="11"/>
        <v>99.126000000000005</v>
      </c>
      <c r="AC6" s="205">
        <f t="shared" si="12"/>
        <v>10337</v>
      </c>
      <c r="AD6" s="9"/>
      <c r="AE6" s="62"/>
      <c r="AF6" s="69"/>
      <c r="AG6" s="62"/>
      <c r="AH6" s="77"/>
      <c r="AI6" s="62"/>
      <c r="AJ6" s="131"/>
      <c r="AK6" s="91"/>
      <c r="AL6" s="335"/>
      <c r="AM6" s="205"/>
    </row>
    <row r="7" spans="1:39">
      <c r="A7" s="198">
        <f t="shared" si="3"/>
        <v>16000</v>
      </c>
      <c r="B7" s="231" t="s">
        <v>45</v>
      </c>
      <c r="C7" s="9">
        <v>25756</v>
      </c>
      <c r="D7" s="104">
        <v>96.850999999999999</v>
      </c>
      <c r="E7" s="145" t="s">
        <v>212</v>
      </c>
      <c r="F7" s="9">
        <v>500</v>
      </c>
      <c r="G7" s="11">
        <v>0</v>
      </c>
      <c r="H7" s="145">
        <v>9853</v>
      </c>
      <c r="I7" s="9">
        <v>0</v>
      </c>
      <c r="J7" s="104">
        <v>0</v>
      </c>
      <c r="K7" s="381">
        <v>16000</v>
      </c>
      <c r="L7" s="9">
        <v>0</v>
      </c>
      <c r="M7" s="104">
        <v>10</v>
      </c>
      <c r="N7" s="151">
        <v>99</v>
      </c>
      <c r="O7" s="9">
        <v>45</v>
      </c>
      <c r="P7" s="104">
        <v>190</v>
      </c>
      <c r="Q7" s="151" t="s">
        <v>213</v>
      </c>
      <c r="R7" s="214">
        <f t="shared" ca="1" si="4"/>
        <v>45168</v>
      </c>
      <c r="S7" s="66">
        <f t="shared" ca="1" si="0"/>
        <v>-531</v>
      </c>
      <c r="T7" s="9">
        <f t="shared" si="5"/>
        <v>9756</v>
      </c>
      <c r="U7" s="62">
        <f t="shared" si="6"/>
        <v>4878</v>
      </c>
      <c r="V7" s="69">
        <f t="shared" si="1"/>
        <v>4975</v>
      </c>
      <c r="W7" s="62">
        <f t="shared" si="2"/>
        <v>4977</v>
      </c>
      <c r="X7" s="77">
        <f t="shared" ca="1" si="7"/>
        <v>-9.3691148775894533</v>
      </c>
      <c r="Y7" s="62">
        <f t="shared" ca="1" si="8"/>
        <v>-9.3728813559322042</v>
      </c>
      <c r="Z7" s="131">
        <f t="shared" ca="1" si="9"/>
        <v>3.7664783427509008E-3</v>
      </c>
      <c r="AA7" s="91">
        <f t="shared" si="10"/>
        <v>16000</v>
      </c>
      <c r="AB7" s="335">
        <f t="shared" si="11"/>
        <v>96.850999999999999</v>
      </c>
      <c r="AC7" s="205">
        <f t="shared" si="12"/>
        <v>9853</v>
      </c>
      <c r="AD7" s="9"/>
      <c r="AE7" s="62"/>
      <c r="AF7" s="69"/>
      <c r="AG7" s="62"/>
      <c r="AH7" s="77"/>
      <c r="AI7" s="62"/>
      <c r="AJ7" s="131"/>
      <c r="AK7" s="91"/>
      <c r="AL7" s="335"/>
      <c r="AM7" s="205"/>
    </row>
    <row r="8" spans="1:39">
      <c r="A8" s="198">
        <f t="shared" si="3"/>
        <v>16500</v>
      </c>
      <c r="B8" s="230" t="s">
        <v>45</v>
      </c>
      <c r="C8" s="23">
        <v>25756</v>
      </c>
      <c r="D8" s="114">
        <v>94.494</v>
      </c>
      <c r="E8" s="145" t="s">
        <v>214</v>
      </c>
      <c r="F8" s="8">
        <v>0</v>
      </c>
      <c r="G8" s="34">
        <v>0</v>
      </c>
      <c r="H8" s="145">
        <v>9370</v>
      </c>
      <c r="I8" s="8">
        <v>0</v>
      </c>
      <c r="J8" s="115">
        <v>0</v>
      </c>
      <c r="K8" s="381">
        <v>16500</v>
      </c>
      <c r="L8" s="58">
        <v>0</v>
      </c>
      <c r="M8" s="103">
        <v>2</v>
      </c>
      <c r="N8" s="151">
        <v>116</v>
      </c>
      <c r="O8" s="58">
        <v>52</v>
      </c>
      <c r="P8" s="103">
        <v>212</v>
      </c>
      <c r="Q8" s="151" t="s">
        <v>215</v>
      </c>
      <c r="R8" s="213">
        <f t="shared" ca="1" si="4"/>
        <v>45168</v>
      </c>
      <c r="S8" s="65">
        <f t="shared" ca="1" si="0"/>
        <v>-531</v>
      </c>
      <c r="T8" s="23">
        <f t="shared" si="5"/>
        <v>9256</v>
      </c>
      <c r="U8" s="61">
        <f t="shared" si="6"/>
        <v>4628</v>
      </c>
      <c r="V8" s="68">
        <f t="shared" si="1"/>
        <v>4742</v>
      </c>
      <c r="W8" s="61">
        <f t="shared" si="2"/>
        <v>4744</v>
      </c>
      <c r="X8" s="76">
        <f t="shared" ca="1" si="7"/>
        <v>-8.9303201506591332</v>
      </c>
      <c r="Y8" s="80">
        <f t="shared" ca="1" si="8"/>
        <v>-8.9340866290018841</v>
      </c>
      <c r="Z8" s="130">
        <f t="shared" ca="1" si="9"/>
        <v>3.7664783427509008E-3</v>
      </c>
      <c r="AA8" s="91">
        <f t="shared" si="10"/>
        <v>16500</v>
      </c>
      <c r="AB8" s="335">
        <f t="shared" si="11"/>
        <v>94.494</v>
      </c>
      <c r="AC8" s="205">
        <f t="shared" si="12"/>
        <v>9370</v>
      </c>
      <c r="AD8" s="23"/>
      <c r="AE8" s="61"/>
      <c r="AF8" s="68"/>
      <c r="AG8" s="61"/>
      <c r="AH8" s="76"/>
      <c r="AI8" s="80"/>
      <c r="AJ8" s="130"/>
      <c r="AK8" s="91"/>
      <c r="AL8" s="335"/>
      <c r="AM8" s="205"/>
    </row>
    <row r="9" spans="1:39">
      <c r="A9" s="198">
        <f t="shared" si="3"/>
        <v>17000</v>
      </c>
      <c r="B9" s="230" t="s">
        <v>45</v>
      </c>
      <c r="C9" s="23">
        <v>25756</v>
      </c>
      <c r="D9" s="114">
        <v>92.078999999999994</v>
      </c>
      <c r="E9" s="145" t="s">
        <v>216</v>
      </c>
      <c r="F9" s="8">
        <v>500</v>
      </c>
      <c r="G9" s="34">
        <v>0</v>
      </c>
      <c r="H9" s="145">
        <v>8890</v>
      </c>
      <c r="I9" s="8">
        <v>0</v>
      </c>
      <c r="J9" s="115">
        <v>0</v>
      </c>
      <c r="K9" s="381">
        <v>17000</v>
      </c>
      <c r="L9" s="58">
        <v>0</v>
      </c>
      <c r="M9" s="103">
        <v>84</v>
      </c>
      <c r="N9" s="151">
        <v>136</v>
      </c>
      <c r="O9" s="58">
        <v>128</v>
      </c>
      <c r="P9" s="103">
        <v>200</v>
      </c>
      <c r="Q9" s="151" t="s">
        <v>217</v>
      </c>
      <c r="R9" s="213">
        <f t="shared" ca="1" si="4"/>
        <v>45168</v>
      </c>
      <c r="S9" s="65">
        <f t="shared" ca="1" si="0"/>
        <v>-531</v>
      </c>
      <c r="T9" s="23">
        <f t="shared" si="5"/>
        <v>8756</v>
      </c>
      <c r="U9" s="61">
        <f t="shared" si="6"/>
        <v>4378</v>
      </c>
      <c r="V9" s="68">
        <f t="shared" si="1"/>
        <v>4512</v>
      </c>
      <c r="W9" s="61">
        <f t="shared" si="2"/>
        <v>4514</v>
      </c>
      <c r="X9" s="76">
        <f t="shared" ca="1" si="7"/>
        <v>-8.4971751412429377</v>
      </c>
      <c r="Y9" s="80">
        <f t="shared" ca="1" si="8"/>
        <v>-8.5009416195856868</v>
      </c>
      <c r="Z9" s="130">
        <f t="shared" ca="1" si="9"/>
        <v>3.7664783427491244E-3</v>
      </c>
      <c r="AA9" s="91">
        <f t="shared" si="10"/>
        <v>17000</v>
      </c>
      <c r="AB9" s="335">
        <f t="shared" si="11"/>
        <v>92.078999999999994</v>
      </c>
      <c r="AC9" s="205">
        <f t="shared" si="12"/>
        <v>8890</v>
      </c>
      <c r="AD9" s="23"/>
      <c r="AE9" s="61"/>
      <c r="AF9" s="68"/>
      <c r="AG9" s="61"/>
      <c r="AH9" s="76"/>
      <c r="AI9" s="80"/>
      <c r="AJ9" s="130"/>
      <c r="AK9" s="91"/>
      <c r="AL9" s="335"/>
      <c r="AM9" s="205"/>
    </row>
    <row r="10" spans="1:39" s="256" customFormat="1">
      <c r="A10" s="198">
        <f t="shared" si="3"/>
        <v>17500</v>
      </c>
      <c r="B10" s="230" t="s">
        <v>45</v>
      </c>
      <c r="C10" s="23">
        <v>25756</v>
      </c>
      <c r="D10" s="114">
        <v>89.631</v>
      </c>
      <c r="E10" s="145" t="s">
        <v>218</v>
      </c>
      <c r="F10" s="8">
        <v>0</v>
      </c>
      <c r="G10" s="34">
        <v>0</v>
      </c>
      <c r="H10" s="145">
        <v>8411</v>
      </c>
      <c r="I10" s="8">
        <v>0</v>
      </c>
      <c r="J10" s="115">
        <v>0</v>
      </c>
      <c r="K10" s="381">
        <v>17500</v>
      </c>
      <c r="L10" s="58">
        <v>0</v>
      </c>
      <c r="M10" s="103">
        <v>40</v>
      </c>
      <c r="N10" s="151">
        <v>157</v>
      </c>
      <c r="O10" s="58">
        <v>73</v>
      </c>
      <c r="P10" s="103">
        <v>279</v>
      </c>
      <c r="Q10" s="151" t="s">
        <v>219</v>
      </c>
      <c r="R10" s="213">
        <f t="shared" ca="1" si="4"/>
        <v>45168</v>
      </c>
      <c r="S10" s="65">
        <f t="shared" ca="1" si="0"/>
        <v>-531</v>
      </c>
      <c r="T10" s="219">
        <f t="shared" si="5"/>
        <v>8256</v>
      </c>
      <c r="U10" s="109">
        <f t="shared" si="6"/>
        <v>4128</v>
      </c>
      <c r="V10" s="68">
        <f t="shared" si="1"/>
        <v>4283</v>
      </c>
      <c r="W10" s="61">
        <f t="shared" si="2"/>
        <v>4285</v>
      </c>
      <c r="X10" s="76">
        <f t="shared" ca="1" si="7"/>
        <v>-8.0659133709981159</v>
      </c>
      <c r="Y10" s="80">
        <f t="shared" ca="1" si="8"/>
        <v>-8.0696798493408668</v>
      </c>
      <c r="Z10" s="130">
        <f t="shared" ca="1" si="9"/>
        <v>3.7664783427509008E-3</v>
      </c>
      <c r="AA10" s="91">
        <f t="shared" si="10"/>
        <v>17500</v>
      </c>
      <c r="AB10" s="335">
        <f t="shared" si="11"/>
        <v>89.631</v>
      </c>
      <c r="AC10" s="205">
        <f t="shared" si="12"/>
        <v>8411</v>
      </c>
      <c r="AD10" s="219"/>
      <c r="AE10" s="109"/>
      <c r="AF10" s="68"/>
      <c r="AG10" s="61"/>
      <c r="AH10" s="76"/>
      <c r="AI10" s="80"/>
      <c r="AJ10" s="130"/>
      <c r="AK10" s="91"/>
      <c r="AL10" s="335"/>
      <c r="AM10" s="205"/>
    </row>
    <row r="11" spans="1:39" s="251" customFormat="1" ht="15.75" thickBot="1">
      <c r="A11" s="198">
        <f t="shared" si="3"/>
        <v>18000</v>
      </c>
      <c r="B11" s="232" t="s">
        <v>45</v>
      </c>
      <c r="C11" s="119">
        <v>25756</v>
      </c>
      <c r="D11" s="120">
        <v>87.173000000000002</v>
      </c>
      <c r="E11" s="146" t="s">
        <v>220</v>
      </c>
      <c r="F11" s="119">
        <v>500</v>
      </c>
      <c r="G11" s="159">
        <v>0</v>
      </c>
      <c r="H11" s="148">
        <v>7936</v>
      </c>
      <c r="I11" s="129">
        <v>0</v>
      </c>
      <c r="J11" s="126">
        <v>0</v>
      </c>
      <c r="K11" s="382">
        <v>18000</v>
      </c>
      <c r="L11" s="129">
        <v>0</v>
      </c>
      <c r="M11" s="126">
        <v>20</v>
      </c>
      <c r="N11" s="155">
        <v>182</v>
      </c>
      <c r="O11" s="129">
        <v>87</v>
      </c>
      <c r="P11" s="126">
        <v>318</v>
      </c>
      <c r="Q11" s="152" t="s">
        <v>221</v>
      </c>
      <c r="R11" s="215">
        <f t="shared" ca="1" si="4"/>
        <v>45168</v>
      </c>
      <c r="S11" s="221">
        <f t="shared" ca="1" si="0"/>
        <v>-531</v>
      </c>
      <c r="T11" s="119">
        <f t="shared" si="5"/>
        <v>7756</v>
      </c>
      <c r="U11" s="121">
        <f t="shared" si="6"/>
        <v>3878</v>
      </c>
      <c r="V11" s="122">
        <f t="shared" si="1"/>
        <v>4058</v>
      </c>
      <c r="W11" s="121">
        <f t="shared" si="2"/>
        <v>4060</v>
      </c>
      <c r="X11" s="123">
        <f t="shared" ca="1" si="7"/>
        <v>-7.642184557438795</v>
      </c>
      <c r="Y11" s="121">
        <f t="shared" ca="1" si="8"/>
        <v>-7.6459510357815441</v>
      </c>
      <c r="Z11" s="132">
        <f t="shared" ca="1" si="9"/>
        <v>3.7664783427491244E-3</v>
      </c>
      <c r="AA11" s="91">
        <f t="shared" si="10"/>
        <v>18000</v>
      </c>
      <c r="AB11" s="335">
        <f t="shared" si="11"/>
        <v>87.173000000000002</v>
      </c>
      <c r="AC11" s="205">
        <f t="shared" si="12"/>
        <v>7936</v>
      </c>
      <c r="AD11" s="119"/>
      <c r="AE11" s="121"/>
      <c r="AF11" s="122"/>
      <c r="AG11" s="121"/>
      <c r="AH11" s="123"/>
      <c r="AI11" s="121"/>
      <c r="AJ11" s="132"/>
      <c r="AK11" s="91"/>
      <c r="AL11" s="335"/>
      <c r="AM11" s="205"/>
    </row>
    <row r="12" spans="1:39" s="251" customFormat="1">
      <c r="A12" s="198">
        <f t="shared" si="3"/>
        <v>18500</v>
      </c>
      <c r="B12" s="233" t="s">
        <v>45</v>
      </c>
      <c r="C12" s="201">
        <v>25756</v>
      </c>
      <c r="D12" s="161">
        <v>84.727999999999994</v>
      </c>
      <c r="E12" s="149" t="s">
        <v>222</v>
      </c>
      <c r="F12" s="124">
        <v>0</v>
      </c>
      <c r="G12" s="125">
        <v>0</v>
      </c>
      <c r="H12" s="149">
        <v>7464</v>
      </c>
      <c r="I12" s="124">
        <v>0</v>
      </c>
      <c r="J12" s="125">
        <v>0</v>
      </c>
      <c r="K12" s="380">
        <v>18500</v>
      </c>
      <c r="L12" s="124">
        <v>0</v>
      </c>
      <c r="M12" s="125">
        <v>12</v>
      </c>
      <c r="N12" s="154">
        <v>210</v>
      </c>
      <c r="O12" s="124">
        <v>104</v>
      </c>
      <c r="P12" s="125">
        <v>365</v>
      </c>
      <c r="Q12" s="153" t="s">
        <v>223</v>
      </c>
      <c r="R12" s="214">
        <f ca="1">TODAY()</f>
        <v>45168</v>
      </c>
      <c r="S12" s="66">
        <f t="shared" ca="1" si="0"/>
        <v>-531</v>
      </c>
      <c r="T12" s="9">
        <f>C12-K12</f>
        <v>7256</v>
      </c>
      <c r="U12" s="62">
        <f>T12/2</f>
        <v>3628</v>
      </c>
      <c r="V12" s="69">
        <f t="shared" si="1"/>
        <v>3836</v>
      </c>
      <c r="W12" s="62">
        <f t="shared" si="2"/>
        <v>3838</v>
      </c>
      <c r="X12" s="77">
        <f ca="1">V12/S12</f>
        <v>-7.2241054613935969</v>
      </c>
      <c r="Y12" s="62">
        <f ca="1">W12/S12</f>
        <v>-7.2278719397363469</v>
      </c>
      <c r="Z12" s="131">
        <f ca="1">X12-Y12</f>
        <v>3.7664783427500126E-3</v>
      </c>
      <c r="AA12" s="91">
        <f t="shared" si="10"/>
        <v>18500</v>
      </c>
      <c r="AB12" s="335">
        <f t="shared" si="11"/>
        <v>84.727999999999994</v>
      </c>
      <c r="AC12" s="205">
        <f t="shared" si="12"/>
        <v>7464</v>
      </c>
      <c r="AD12" s="9"/>
      <c r="AE12" s="62"/>
      <c r="AF12" s="69"/>
      <c r="AG12" s="62"/>
      <c r="AH12" s="77"/>
      <c r="AI12" s="62"/>
      <c r="AJ12" s="131"/>
      <c r="AK12" s="91"/>
      <c r="AL12" s="335"/>
      <c r="AM12" s="205"/>
    </row>
    <row r="13" spans="1:39">
      <c r="A13" s="198">
        <f t="shared" si="3"/>
        <v>19000</v>
      </c>
      <c r="B13" s="234" t="s">
        <v>45</v>
      </c>
      <c r="C13" s="23">
        <v>25756</v>
      </c>
      <c r="D13" s="114">
        <v>82.316999999999993</v>
      </c>
      <c r="E13" s="145" t="s">
        <v>224</v>
      </c>
      <c r="F13" s="8">
        <v>500</v>
      </c>
      <c r="G13" s="115">
        <v>0</v>
      </c>
      <c r="H13" s="145">
        <v>6996</v>
      </c>
      <c r="I13" s="8">
        <v>0</v>
      </c>
      <c r="J13" s="115">
        <v>0</v>
      </c>
      <c r="K13" s="381">
        <v>19000</v>
      </c>
      <c r="L13" s="58">
        <v>0</v>
      </c>
      <c r="M13" s="103">
        <v>8</v>
      </c>
      <c r="N13" s="151">
        <v>242</v>
      </c>
      <c r="O13" s="58">
        <v>120</v>
      </c>
      <c r="P13" s="103">
        <v>412</v>
      </c>
      <c r="Q13" s="151" t="s">
        <v>225</v>
      </c>
      <c r="R13" s="213">
        <f t="shared" ca="1" si="4"/>
        <v>45168</v>
      </c>
      <c r="S13" s="65">
        <f t="shared" ca="1" si="0"/>
        <v>-531</v>
      </c>
      <c r="T13" s="23">
        <f t="shared" ref="T13:T62" si="13">C13-K13</f>
        <v>6756</v>
      </c>
      <c r="U13" s="61">
        <f t="shared" si="6"/>
        <v>3378</v>
      </c>
      <c r="V13" s="68">
        <f t="shared" si="1"/>
        <v>3618</v>
      </c>
      <c r="W13" s="61">
        <f t="shared" si="2"/>
        <v>3620</v>
      </c>
      <c r="X13" s="76">
        <f t="shared" ref="X13:X62" ca="1" si="14">V13/S13</f>
        <v>-6.8135593220338979</v>
      </c>
      <c r="Y13" s="80">
        <f t="shared" ref="Y13:Y62" ca="1" si="15">W13/S13</f>
        <v>-6.8173258003766479</v>
      </c>
      <c r="Z13" s="130">
        <f t="shared" ref="Z13:Z62" ca="1" si="16">X13-Y13</f>
        <v>3.7664783427500126E-3</v>
      </c>
      <c r="AA13" s="91">
        <f t="shared" si="10"/>
        <v>19000</v>
      </c>
      <c r="AB13" s="335">
        <f t="shared" si="11"/>
        <v>82.316999999999993</v>
      </c>
      <c r="AC13" s="205">
        <f t="shared" si="12"/>
        <v>6996</v>
      </c>
      <c r="AD13" s="23"/>
      <c r="AE13" s="61"/>
      <c r="AF13" s="68"/>
      <c r="AG13" s="61"/>
      <c r="AH13" s="76"/>
      <c r="AI13" s="80"/>
      <c r="AJ13" s="130"/>
      <c r="AK13" s="91"/>
      <c r="AL13" s="335"/>
      <c r="AM13" s="205"/>
    </row>
    <row r="14" spans="1:39">
      <c r="A14" s="198">
        <f t="shared" si="3"/>
        <v>19500</v>
      </c>
      <c r="B14" s="234" t="s">
        <v>45</v>
      </c>
      <c r="C14" s="23">
        <v>25756</v>
      </c>
      <c r="D14" s="114">
        <v>79.959000000000003</v>
      </c>
      <c r="E14" s="145" t="s">
        <v>226</v>
      </c>
      <c r="F14" s="8">
        <v>0</v>
      </c>
      <c r="G14" s="115">
        <v>0</v>
      </c>
      <c r="H14" s="145">
        <v>6533</v>
      </c>
      <c r="I14" s="8">
        <v>0</v>
      </c>
      <c r="J14" s="115">
        <v>0</v>
      </c>
      <c r="K14" s="381">
        <v>19500</v>
      </c>
      <c r="L14" s="58">
        <v>0</v>
      </c>
      <c r="M14" s="103">
        <v>12</v>
      </c>
      <c r="N14" s="151">
        <v>279</v>
      </c>
      <c r="O14" s="58">
        <v>142</v>
      </c>
      <c r="P14" s="103">
        <v>464</v>
      </c>
      <c r="Q14" s="151" t="s">
        <v>227</v>
      </c>
      <c r="R14" s="213">
        <f t="shared" ca="1" si="4"/>
        <v>45168</v>
      </c>
      <c r="S14" s="65">
        <f t="shared" ca="1" si="0"/>
        <v>-531</v>
      </c>
      <c r="T14" s="23">
        <f t="shared" si="13"/>
        <v>6256</v>
      </c>
      <c r="U14" s="61">
        <f t="shared" si="6"/>
        <v>3128</v>
      </c>
      <c r="V14" s="68">
        <f t="shared" si="1"/>
        <v>3405</v>
      </c>
      <c r="W14" s="61">
        <f t="shared" si="2"/>
        <v>3407</v>
      </c>
      <c r="X14" s="76">
        <f t="shared" ca="1" si="14"/>
        <v>-6.4124293785310735</v>
      </c>
      <c r="Y14" s="80">
        <f t="shared" ca="1" si="15"/>
        <v>-6.4161958568738227</v>
      </c>
      <c r="Z14" s="130">
        <f t="shared" ca="1" si="16"/>
        <v>3.7664783427491244E-3</v>
      </c>
      <c r="AA14" s="91">
        <f t="shared" si="10"/>
        <v>19500</v>
      </c>
      <c r="AB14" s="335">
        <f t="shared" si="11"/>
        <v>79.959000000000003</v>
      </c>
      <c r="AC14" s="205">
        <f t="shared" si="12"/>
        <v>6533</v>
      </c>
      <c r="AD14" s="23"/>
      <c r="AE14" s="61"/>
      <c r="AF14" s="68"/>
      <c r="AG14" s="61"/>
      <c r="AH14" s="76"/>
      <c r="AI14" s="80"/>
      <c r="AJ14" s="130"/>
      <c r="AK14" s="91"/>
      <c r="AL14" s="335"/>
      <c r="AM14" s="205"/>
    </row>
    <row r="15" spans="1:39">
      <c r="A15" s="198">
        <f t="shared" si="3"/>
        <v>20000</v>
      </c>
      <c r="B15" s="234" t="s">
        <v>45</v>
      </c>
      <c r="C15" s="23">
        <v>25756</v>
      </c>
      <c r="D15" s="114">
        <v>77.668999999999997</v>
      </c>
      <c r="E15" s="145" t="s">
        <v>228</v>
      </c>
      <c r="F15" s="8">
        <v>2000</v>
      </c>
      <c r="G15" s="115">
        <v>0</v>
      </c>
      <c r="H15" s="145">
        <v>6075</v>
      </c>
      <c r="I15" s="8">
        <v>0</v>
      </c>
      <c r="J15" s="115">
        <v>0</v>
      </c>
      <c r="K15" s="381">
        <v>20000</v>
      </c>
      <c r="L15" s="58">
        <v>0</v>
      </c>
      <c r="M15" s="103">
        <v>40306</v>
      </c>
      <c r="N15" s="151">
        <v>321</v>
      </c>
      <c r="O15" s="58">
        <v>311</v>
      </c>
      <c r="P15" s="103">
        <v>537</v>
      </c>
      <c r="Q15" s="151" t="s">
        <v>229</v>
      </c>
      <c r="R15" s="213">
        <f t="shared" ca="1" si="4"/>
        <v>45168</v>
      </c>
      <c r="S15" s="65">
        <f t="shared" ca="1" si="0"/>
        <v>-531</v>
      </c>
      <c r="T15" s="23">
        <f t="shared" si="13"/>
        <v>5756</v>
      </c>
      <c r="U15" s="61">
        <f t="shared" si="6"/>
        <v>2878</v>
      </c>
      <c r="V15" s="68">
        <f t="shared" si="1"/>
        <v>3197</v>
      </c>
      <c r="W15" s="61">
        <f t="shared" si="2"/>
        <v>3199</v>
      </c>
      <c r="X15" s="76">
        <f t="shared" ca="1" si="14"/>
        <v>-6.0207156308851228</v>
      </c>
      <c r="Y15" s="80">
        <f t="shared" ca="1" si="15"/>
        <v>-6.024482109227872</v>
      </c>
      <c r="Z15" s="130">
        <f t="shared" ca="1" si="16"/>
        <v>3.7664783427491244E-3</v>
      </c>
      <c r="AA15" s="91">
        <f t="shared" si="10"/>
        <v>20000</v>
      </c>
      <c r="AB15" s="335">
        <f t="shared" si="11"/>
        <v>77.668999999999997</v>
      </c>
      <c r="AC15" s="205">
        <f t="shared" si="12"/>
        <v>6075</v>
      </c>
      <c r="AD15" s="23"/>
      <c r="AE15" s="61"/>
      <c r="AF15" s="68"/>
      <c r="AG15" s="61"/>
      <c r="AH15" s="76"/>
      <c r="AI15" s="80"/>
      <c r="AJ15" s="130"/>
      <c r="AK15" s="91"/>
      <c r="AL15" s="335"/>
      <c r="AM15" s="205"/>
    </row>
    <row r="16" spans="1:39">
      <c r="A16" s="198">
        <f t="shared" si="3"/>
        <v>20500</v>
      </c>
      <c r="B16" s="235" t="s">
        <v>45</v>
      </c>
      <c r="C16" s="9">
        <v>25756</v>
      </c>
      <c r="D16" s="104">
        <v>75.459999999999994</v>
      </c>
      <c r="E16" s="145" t="s">
        <v>230</v>
      </c>
      <c r="F16" s="9">
        <v>0</v>
      </c>
      <c r="G16" s="104">
        <v>0</v>
      </c>
      <c r="H16" s="145">
        <v>5625</v>
      </c>
      <c r="I16" s="9">
        <v>0</v>
      </c>
      <c r="J16" s="104">
        <v>0</v>
      </c>
      <c r="K16" s="381">
        <v>20500</v>
      </c>
      <c r="L16" s="9">
        <v>0</v>
      </c>
      <c r="M16" s="104">
        <v>34018</v>
      </c>
      <c r="N16" s="151">
        <v>371</v>
      </c>
      <c r="O16" s="9">
        <v>299</v>
      </c>
      <c r="P16" s="104">
        <v>594</v>
      </c>
      <c r="Q16" s="151" t="s">
        <v>231</v>
      </c>
      <c r="R16" s="214">
        <f t="shared" ca="1" si="4"/>
        <v>45168</v>
      </c>
      <c r="S16" s="66">
        <f t="shared" ca="1" si="0"/>
        <v>-531</v>
      </c>
      <c r="T16" s="9">
        <f t="shared" si="13"/>
        <v>5256</v>
      </c>
      <c r="U16" s="62">
        <f t="shared" si="6"/>
        <v>2628</v>
      </c>
      <c r="V16" s="69">
        <f t="shared" si="1"/>
        <v>2997</v>
      </c>
      <c r="W16" s="62">
        <f t="shared" si="2"/>
        <v>2999</v>
      </c>
      <c r="X16" s="77">
        <f t="shared" ca="1" si="14"/>
        <v>-5.6440677966101696</v>
      </c>
      <c r="Y16" s="62">
        <f t="shared" ca="1" si="15"/>
        <v>-5.6478342749529187</v>
      </c>
      <c r="Z16" s="131">
        <f t="shared" ca="1" si="16"/>
        <v>3.7664783427491244E-3</v>
      </c>
      <c r="AA16" s="91">
        <f t="shared" si="10"/>
        <v>20500</v>
      </c>
      <c r="AB16" s="335">
        <f t="shared" si="11"/>
        <v>75.459999999999994</v>
      </c>
      <c r="AC16" s="205">
        <f t="shared" si="12"/>
        <v>5625</v>
      </c>
      <c r="AD16" s="9"/>
      <c r="AE16" s="62"/>
      <c r="AF16" s="69"/>
      <c r="AG16" s="62"/>
      <c r="AH16" s="77"/>
      <c r="AI16" s="62"/>
      <c r="AJ16" s="131"/>
      <c r="AK16" s="91"/>
      <c r="AL16" s="335"/>
      <c r="AM16" s="205"/>
    </row>
    <row r="17" spans="1:39">
      <c r="A17" s="198">
        <f t="shared" si="3"/>
        <v>21000</v>
      </c>
      <c r="B17" s="235" t="s">
        <v>45</v>
      </c>
      <c r="C17" s="9">
        <v>25756</v>
      </c>
      <c r="D17" s="104">
        <v>73.343000000000004</v>
      </c>
      <c r="E17" s="145" t="s">
        <v>104</v>
      </c>
      <c r="F17" s="9">
        <v>1000</v>
      </c>
      <c r="G17" s="104">
        <v>0</v>
      </c>
      <c r="H17" s="145">
        <v>5183</v>
      </c>
      <c r="I17" s="9">
        <v>0</v>
      </c>
      <c r="J17" s="104">
        <v>0</v>
      </c>
      <c r="K17" s="381">
        <v>21000</v>
      </c>
      <c r="L17" s="9">
        <v>0</v>
      </c>
      <c r="M17" s="104">
        <v>88</v>
      </c>
      <c r="N17" s="151">
        <v>429</v>
      </c>
      <c r="O17" s="9">
        <v>299</v>
      </c>
      <c r="P17" s="104">
        <v>671</v>
      </c>
      <c r="Q17" s="151" t="s">
        <v>105</v>
      </c>
      <c r="R17" s="214">
        <f t="shared" ca="1" si="4"/>
        <v>45168</v>
      </c>
      <c r="S17" s="66">
        <f t="shared" ca="1" si="0"/>
        <v>-531</v>
      </c>
      <c r="T17" s="9">
        <f t="shared" si="13"/>
        <v>4756</v>
      </c>
      <c r="U17" s="62">
        <f t="shared" si="6"/>
        <v>2378</v>
      </c>
      <c r="V17" s="69">
        <f t="shared" si="1"/>
        <v>2805</v>
      </c>
      <c r="W17" s="62">
        <f t="shared" si="2"/>
        <v>2807</v>
      </c>
      <c r="X17" s="77">
        <f t="shared" ca="1" si="14"/>
        <v>-5.2824858757062145</v>
      </c>
      <c r="Y17" s="62">
        <f t="shared" ca="1" si="15"/>
        <v>-5.2862523540489645</v>
      </c>
      <c r="Z17" s="131">
        <f t="shared" ca="1" si="16"/>
        <v>3.7664783427500126E-3</v>
      </c>
      <c r="AA17" s="91">
        <f t="shared" si="10"/>
        <v>21000</v>
      </c>
      <c r="AB17" s="335">
        <f t="shared" si="11"/>
        <v>73.343000000000004</v>
      </c>
      <c r="AC17" s="205">
        <f t="shared" si="12"/>
        <v>5183</v>
      </c>
      <c r="AD17" s="9"/>
      <c r="AE17" s="62"/>
      <c r="AF17" s="69"/>
      <c r="AG17" s="62"/>
      <c r="AH17" s="77"/>
      <c r="AI17" s="62"/>
      <c r="AJ17" s="131"/>
      <c r="AK17" s="91"/>
      <c r="AL17" s="335"/>
      <c r="AM17" s="205"/>
    </row>
    <row r="18" spans="1:39">
      <c r="A18" s="198">
        <f t="shared" si="3"/>
        <v>21500</v>
      </c>
      <c r="B18" s="234" t="s">
        <v>45</v>
      </c>
      <c r="C18" s="23">
        <v>25756</v>
      </c>
      <c r="D18" s="114">
        <v>71.322000000000003</v>
      </c>
      <c r="E18" s="145" t="s">
        <v>106</v>
      </c>
      <c r="F18" s="8">
        <v>215</v>
      </c>
      <c r="G18" s="115">
        <v>0</v>
      </c>
      <c r="H18" s="145">
        <v>4750</v>
      </c>
      <c r="I18" s="8">
        <v>0</v>
      </c>
      <c r="J18" s="115">
        <v>0</v>
      </c>
      <c r="K18" s="381">
        <v>21500</v>
      </c>
      <c r="L18" s="58">
        <v>0</v>
      </c>
      <c r="M18" s="103">
        <v>8</v>
      </c>
      <c r="N18" s="151">
        <v>496</v>
      </c>
      <c r="O18" s="58">
        <v>282</v>
      </c>
      <c r="P18" s="103">
        <v>758</v>
      </c>
      <c r="Q18" s="151" t="s">
        <v>107</v>
      </c>
      <c r="R18" s="213">
        <f t="shared" ca="1" si="4"/>
        <v>45168</v>
      </c>
      <c r="S18" s="65">
        <f t="shared" ca="1" si="0"/>
        <v>-531</v>
      </c>
      <c r="T18" s="23">
        <f t="shared" si="13"/>
        <v>4256</v>
      </c>
      <c r="U18" s="61">
        <f t="shared" si="6"/>
        <v>2128</v>
      </c>
      <c r="V18" s="68">
        <f t="shared" si="1"/>
        <v>2622</v>
      </c>
      <c r="W18" s="61">
        <f t="shared" si="2"/>
        <v>2624</v>
      </c>
      <c r="X18" s="76">
        <f t="shared" ca="1" si="14"/>
        <v>-4.9378531073446323</v>
      </c>
      <c r="Y18" s="80">
        <f t="shared" ca="1" si="15"/>
        <v>-4.9416195856873824</v>
      </c>
      <c r="Z18" s="130">
        <f t="shared" ca="1" si="16"/>
        <v>3.7664783427500126E-3</v>
      </c>
      <c r="AA18" s="91">
        <f t="shared" si="10"/>
        <v>21500</v>
      </c>
      <c r="AB18" s="335">
        <f t="shared" si="11"/>
        <v>71.322000000000003</v>
      </c>
      <c r="AC18" s="205">
        <f t="shared" si="12"/>
        <v>4750</v>
      </c>
      <c r="AD18" s="23"/>
      <c r="AE18" s="61"/>
      <c r="AF18" s="68"/>
      <c r="AG18" s="61"/>
      <c r="AH18" s="76"/>
      <c r="AI18" s="80"/>
      <c r="AJ18" s="130"/>
      <c r="AK18" s="91"/>
      <c r="AL18" s="335"/>
      <c r="AM18" s="205"/>
    </row>
    <row r="19" spans="1:39">
      <c r="A19" s="198">
        <f t="shared" si="3"/>
        <v>22000</v>
      </c>
      <c r="B19" s="234" t="s">
        <v>45</v>
      </c>
      <c r="C19" s="23">
        <v>25756</v>
      </c>
      <c r="D19" s="114">
        <v>69.402000000000001</v>
      </c>
      <c r="E19" s="145" t="s">
        <v>108</v>
      </c>
      <c r="F19" s="8">
        <v>500</v>
      </c>
      <c r="G19" s="115">
        <v>0</v>
      </c>
      <c r="H19" s="145">
        <v>4329</v>
      </c>
      <c r="I19" s="8">
        <v>0</v>
      </c>
      <c r="J19" s="115">
        <v>0</v>
      </c>
      <c r="K19" s="381">
        <v>22000</v>
      </c>
      <c r="L19" s="58">
        <v>0</v>
      </c>
      <c r="M19" s="103">
        <v>258</v>
      </c>
      <c r="N19" s="151">
        <v>575</v>
      </c>
      <c r="O19" s="58">
        <v>557</v>
      </c>
      <c r="P19" s="103">
        <v>800</v>
      </c>
      <c r="Q19" s="151" t="s">
        <v>109</v>
      </c>
      <c r="R19" s="213">
        <f t="shared" ca="1" si="4"/>
        <v>45168</v>
      </c>
      <c r="S19" s="65">
        <f t="shared" ca="1" si="0"/>
        <v>-531</v>
      </c>
      <c r="T19" s="23">
        <f t="shared" si="13"/>
        <v>3756</v>
      </c>
      <c r="U19" s="61">
        <f t="shared" si="6"/>
        <v>1878</v>
      </c>
      <c r="V19" s="68">
        <f t="shared" si="1"/>
        <v>2451</v>
      </c>
      <c r="W19" s="61">
        <f t="shared" si="2"/>
        <v>2453</v>
      </c>
      <c r="X19" s="76">
        <f t="shared" ca="1" si="14"/>
        <v>-4.6158192090395485</v>
      </c>
      <c r="Y19" s="80">
        <f t="shared" ca="1" si="15"/>
        <v>-4.6195856873822976</v>
      </c>
      <c r="Z19" s="130">
        <f t="shared" ca="1" si="16"/>
        <v>3.7664783427491244E-3</v>
      </c>
      <c r="AA19" s="91">
        <f t="shared" si="10"/>
        <v>22000</v>
      </c>
      <c r="AB19" s="335">
        <f t="shared" si="11"/>
        <v>69.402000000000001</v>
      </c>
      <c r="AC19" s="205">
        <f t="shared" si="12"/>
        <v>4329</v>
      </c>
      <c r="AD19" s="23"/>
      <c r="AE19" s="61"/>
      <c r="AF19" s="68"/>
      <c r="AG19" s="61"/>
      <c r="AH19" s="76"/>
      <c r="AI19" s="80"/>
      <c r="AJ19" s="130"/>
      <c r="AK19" s="91"/>
      <c r="AL19" s="335"/>
      <c r="AM19" s="205"/>
    </row>
    <row r="20" spans="1:39">
      <c r="A20" s="198">
        <f t="shared" si="3"/>
        <v>22500</v>
      </c>
      <c r="B20" s="234" t="s">
        <v>45</v>
      </c>
      <c r="C20" s="23">
        <v>25756</v>
      </c>
      <c r="D20" s="114">
        <v>67.581000000000003</v>
      </c>
      <c r="E20" s="145" t="s">
        <v>110</v>
      </c>
      <c r="F20" s="8">
        <v>0</v>
      </c>
      <c r="G20" s="115">
        <v>0</v>
      </c>
      <c r="H20" s="145">
        <v>3921</v>
      </c>
      <c r="I20" s="8">
        <v>0</v>
      </c>
      <c r="J20" s="115">
        <v>0</v>
      </c>
      <c r="K20" s="381">
        <v>22500</v>
      </c>
      <c r="L20" s="58">
        <v>0</v>
      </c>
      <c r="M20" s="103">
        <v>134</v>
      </c>
      <c r="N20" s="151">
        <v>667</v>
      </c>
      <c r="O20" s="58">
        <v>647</v>
      </c>
      <c r="P20" s="103">
        <v>969</v>
      </c>
      <c r="Q20" s="151" t="s">
        <v>111</v>
      </c>
      <c r="R20" s="213">
        <f t="shared" ca="1" si="4"/>
        <v>45168</v>
      </c>
      <c r="S20" s="65">
        <f t="shared" ca="1" si="0"/>
        <v>-531</v>
      </c>
      <c r="T20" s="219">
        <f t="shared" si="13"/>
        <v>3256</v>
      </c>
      <c r="U20" s="109">
        <f t="shared" si="6"/>
        <v>1628</v>
      </c>
      <c r="V20" s="68">
        <f t="shared" si="1"/>
        <v>2293</v>
      </c>
      <c r="W20" s="61">
        <f t="shared" si="2"/>
        <v>2295</v>
      </c>
      <c r="X20" s="76">
        <f t="shared" ca="1" si="14"/>
        <v>-4.3182674199623357</v>
      </c>
      <c r="Y20" s="80">
        <f t="shared" ca="1" si="15"/>
        <v>-4.3220338983050848</v>
      </c>
      <c r="Z20" s="130">
        <f t="shared" ca="1" si="16"/>
        <v>3.7664783427491244E-3</v>
      </c>
      <c r="AA20" s="91">
        <f t="shared" si="10"/>
        <v>22500</v>
      </c>
      <c r="AB20" s="335">
        <f t="shared" si="11"/>
        <v>67.581000000000003</v>
      </c>
      <c r="AC20" s="205">
        <f t="shared" si="12"/>
        <v>3921</v>
      </c>
      <c r="AD20" s="219"/>
      <c r="AE20" s="109"/>
      <c r="AF20" s="68"/>
      <c r="AG20" s="61"/>
      <c r="AH20" s="76"/>
      <c r="AI20" s="80"/>
      <c r="AJ20" s="130"/>
      <c r="AK20" s="91"/>
      <c r="AL20" s="335"/>
      <c r="AM20" s="205"/>
    </row>
    <row r="21" spans="1:39" ht="15.75" thickBot="1">
      <c r="A21" s="198">
        <f t="shared" si="3"/>
        <v>23000</v>
      </c>
      <c r="B21" s="236" t="s">
        <v>45</v>
      </c>
      <c r="C21" s="29">
        <v>25756</v>
      </c>
      <c r="D21" s="162">
        <v>65.856999999999999</v>
      </c>
      <c r="E21" s="146" t="s">
        <v>112</v>
      </c>
      <c r="F21" s="147">
        <v>500</v>
      </c>
      <c r="G21" s="116">
        <v>0</v>
      </c>
      <c r="H21" s="146">
        <v>3528</v>
      </c>
      <c r="I21" s="147">
        <v>18</v>
      </c>
      <c r="J21" s="116">
        <v>0</v>
      </c>
      <c r="K21" s="383">
        <v>23000</v>
      </c>
      <c r="L21" s="59">
        <v>1</v>
      </c>
      <c r="M21" s="105">
        <v>20462</v>
      </c>
      <c r="N21" s="152">
        <v>774</v>
      </c>
      <c r="O21" s="59">
        <v>800</v>
      </c>
      <c r="P21" s="105">
        <v>1112</v>
      </c>
      <c r="Q21" s="152" t="s">
        <v>113</v>
      </c>
      <c r="R21" s="216">
        <f t="shared" ca="1" si="4"/>
        <v>45168</v>
      </c>
      <c r="S21" s="67">
        <f t="shared" ca="1" si="0"/>
        <v>-531</v>
      </c>
      <c r="T21" s="29">
        <f t="shared" si="13"/>
        <v>2756</v>
      </c>
      <c r="U21" s="63">
        <f t="shared" si="6"/>
        <v>1378</v>
      </c>
      <c r="V21" s="70">
        <f t="shared" si="1"/>
        <v>2150</v>
      </c>
      <c r="W21" s="63">
        <f t="shared" si="2"/>
        <v>2152</v>
      </c>
      <c r="X21" s="78">
        <f t="shared" ca="1" si="14"/>
        <v>-4.0489642184557439</v>
      </c>
      <c r="Y21" s="81">
        <f t="shared" ca="1" si="15"/>
        <v>-4.0527306967984931</v>
      </c>
      <c r="Z21" s="133">
        <f t="shared" ca="1" si="16"/>
        <v>3.7664783427491244E-3</v>
      </c>
      <c r="AA21" s="118">
        <f t="shared" si="10"/>
        <v>23000</v>
      </c>
      <c r="AB21" s="335">
        <f t="shared" si="11"/>
        <v>65.856999999999999</v>
      </c>
      <c r="AC21" s="205">
        <f t="shared" si="12"/>
        <v>3528</v>
      </c>
      <c r="AD21" s="29"/>
      <c r="AE21" s="63"/>
      <c r="AF21" s="70"/>
      <c r="AG21" s="63"/>
      <c r="AH21" s="78"/>
      <c r="AI21" s="81"/>
      <c r="AJ21" s="133"/>
      <c r="AK21" s="118"/>
      <c r="AL21" s="335"/>
      <c r="AM21" s="205"/>
    </row>
    <row r="22" spans="1:39" ht="15.75" thickBot="1">
      <c r="A22" s="198">
        <f t="shared" si="3"/>
        <v>23500</v>
      </c>
      <c r="B22" s="234" t="s">
        <v>45</v>
      </c>
      <c r="C22" s="2">
        <v>25756</v>
      </c>
      <c r="D22" s="2">
        <v>64.224000000000004</v>
      </c>
      <c r="E22" s="205" t="s">
        <v>114</v>
      </c>
      <c r="F22" s="2">
        <v>0</v>
      </c>
      <c r="G22" s="2">
        <v>0</v>
      </c>
      <c r="H22" s="2">
        <v>3151</v>
      </c>
      <c r="I22" s="2">
        <v>18</v>
      </c>
      <c r="J22" s="2">
        <v>0</v>
      </c>
      <c r="K22" s="384">
        <v>23500</v>
      </c>
      <c r="L22" s="2">
        <v>0</v>
      </c>
      <c r="M22" s="2">
        <v>252</v>
      </c>
      <c r="N22" s="209">
        <v>897</v>
      </c>
      <c r="O22" s="2">
        <v>788</v>
      </c>
      <c r="P22" s="2">
        <v>1235</v>
      </c>
      <c r="Q22" s="209" t="s">
        <v>115</v>
      </c>
      <c r="R22" s="216">
        <f t="shared" ca="1" si="4"/>
        <v>45168</v>
      </c>
      <c r="S22" s="67">
        <f t="shared" ca="1" si="0"/>
        <v>-531</v>
      </c>
      <c r="T22" s="29">
        <f t="shared" si="13"/>
        <v>2256</v>
      </c>
      <c r="U22" s="63">
        <f t="shared" si="6"/>
        <v>1128</v>
      </c>
      <c r="V22" s="70">
        <f t="shared" si="1"/>
        <v>2023</v>
      </c>
      <c r="W22" s="63">
        <f t="shared" si="2"/>
        <v>2025</v>
      </c>
      <c r="X22" s="78">
        <f t="shared" ca="1" si="14"/>
        <v>-3.8097928436911488</v>
      </c>
      <c r="Y22" s="81">
        <f t="shared" ca="1" si="15"/>
        <v>-3.8135593220338984</v>
      </c>
      <c r="Z22" s="133">
        <f t="shared" ca="1" si="16"/>
        <v>3.7664783427495685E-3</v>
      </c>
      <c r="AA22" s="118">
        <f t="shared" si="10"/>
        <v>23500</v>
      </c>
      <c r="AB22" s="335">
        <f t="shared" si="11"/>
        <v>64.224000000000004</v>
      </c>
      <c r="AC22" s="205">
        <f t="shared" si="12"/>
        <v>3151</v>
      </c>
      <c r="AD22" s="29"/>
      <c r="AE22" s="63"/>
      <c r="AF22" s="70"/>
      <c r="AG22" s="63"/>
      <c r="AH22" s="78"/>
      <c r="AI22" s="81"/>
      <c r="AJ22" s="133"/>
      <c r="AK22" s="118"/>
      <c r="AL22" s="335"/>
      <c r="AM22" s="205"/>
    </row>
    <row r="23" spans="1:39" ht="15.75" thickBot="1">
      <c r="A23" s="198">
        <f t="shared" si="3"/>
        <v>24000</v>
      </c>
      <c r="B23" s="237" t="s">
        <v>45</v>
      </c>
      <c r="C23" s="144">
        <v>25756</v>
      </c>
      <c r="D23" s="178">
        <v>62.677</v>
      </c>
      <c r="E23" s="211" t="s">
        <v>116</v>
      </c>
      <c r="F23" s="178">
        <v>1000</v>
      </c>
      <c r="G23" s="179">
        <v>10000</v>
      </c>
      <c r="H23" s="2">
        <v>2792</v>
      </c>
      <c r="I23" s="2">
        <v>850</v>
      </c>
      <c r="J23" s="2">
        <v>1</v>
      </c>
      <c r="K23" s="385">
        <v>24000</v>
      </c>
      <c r="L23" s="2">
        <v>0</v>
      </c>
      <c r="M23" s="2">
        <v>306</v>
      </c>
      <c r="N23" s="205">
        <v>1038</v>
      </c>
      <c r="O23" s="2">
        <v>788</v>
      </c>
      <c r="P23" s="2">
        <v>1392</v>
      </c>
      <c r="Q23" s="205" t="s">
        <v>117</v>
      </c>
      <c r="R23" s="216">
        <f t="shared" ca="1" si="4"/>
        <v>45168</v>
      </c>
      <c r="S23" s="67">
        <f t="shared" ca="1" si="0"/>
        <v>-531</v>
      </c>
      <c r="T23" s="29">
        <f t="shared" si="13"/>
        <v>1756</v>
      </c>
      <c r="U23" s="63">
        <f t="shared" si="6"/>
        <v>878</v>
      </c>
      <c r="V23" s="70">
        <f t="shared" si="1"/>
        <v>1914</v>
      </c>
      <c r="W23" s="63">
        <f t="shared" si="2"/>
        <v>1916</v>
      </c>
      <c r="X23" s="78">
        <f t="shared" ca="1" si="14"/>
        <v>-3.6045197740112993</v>
      </c>
      <c r="Y23" s="81">
        <f t="shared" ca="1" si="15"/>
        <v>-3.6082862523540489</v>
      </c>
      <c r="Z23" s="133">
        <f t="shared" ca="1" si="16"/>
        <v>3.7664783427495685E-3</v>
      </c>
      <c r="AA23" s="118">
        <f t="shared" si="10"/>
        <v>24000</v>
      </c>
      <c r="AB23" s="335">
        <f t="shared" si="11"/>
        <v>62.677</v>
      </c>
      <c r="AC23" s="205">
        <f t="shared" si="12"/>
        <v>2792</v>
      </c>
      <c r="AD23" s="29"/>
      <c r="AE23" s="63"/>
      <c r="AF23" s="70"/>
      <c r="AG23" s="63"/>
      <c r="AH23" s="78"/>
      <c r="AI23" s="81"/>
      <c r="AJ23" s="133"/>
      <c r="AK23" s="118"/>
      <c r="AL23" s="335"/>
      <c r="AM23" s="205"/>
    </row>
    <row r="24" spans="1:39" ht="15.75" thickBot="1">
      <c r="A24" s="198">
        <f t="shared" si="3"/>
        <v>24500</v>
      </c>
      <c r="B24" s="234" t="s">
        <v>45</v>
      </c>
      <c r="C24" s="2">
        <v>25756</v>
      </c>
      <c r="D24" s="2">
        <v>61.213000000000001</v>
      </c>
      <c r="E24" s="205" t="s">
        <v>118</v>
      </c>
      <c r="F24" s="2">
        <v>0</v>
      </c>
      <c r="G24" s="2">
        <v>0</v>
      </c>
      <c r="H24" s="2">
        <v>2454</v>
      </c>
      <c r="I24" s="2">
        <v>686</v>
      </c>
      <c r="J24" s="2">
        <v>0</v>
      </c>
      <c r="K24" s="385">
        <v>24500</v>
      </c>
      <c r="L24" s="2">
        <v>0</v>
      </c>
      <c r="M24" s="2">
        <v>118</v>
      </c>
      <c r="N24" s="205">
        <v>1200</v>
      </c>
      <c r="O24" s="2">
        <v>841</v>
      </c>
      <c r="P24" s="2">
        <v>1567</v>
      </c>
      <c r="Q24" s="205" t="s">
        <v>119</v>
      </c>
      <c r="R24" s="216">
        <f t="shared" ca="1" si="4"/>
        <v>45168</v>
      </c>
      <c r="S24" s="67">
        <f t="shared" ca="1" si="0"/>
        <v>-531</v>
      </c>
      <c r="T24" s="29">
        <f t="shared" si="13"/>
        <v>1256</v>
      </c>
      <c r="U24" s="63">
        <f t="shared" si="6"/>
        <v>628</v>
      </c>
      <c r="V24" s="70">
        <f t="shared" si="1"/>
        <v>1826</v>
      </c>
      <c r="W24" s="63">
        <f t="shared" si="2"/>
        <v>1828</v>
      </c>
      <c r="X24" s="78">
        <f t="shared" ca="1" si="14"/>
        <v>-3.4387947269303201</v>
      </c>
      <c r="Y24" s="81">
        <f t="shared" ca="1" si="15"/>
        <v>-3.4425612052730696</v>
      </c>
      <c r="Z24" s="133">
        <f t="shared" ca="1" si="16"/>
        <v>3.7664783427495685E-3</v>
      </c>
      <c r="AA24" s="118">
        <f t="shared" si="10"/>
        <v>24500</v>
      </c>
      <c r="AB24" s="335">
        <f t="shared" si="11"/>
        <v>61.213000000000001</v>
      </c>
      <c r="AC24" s="205">
        <f t="shared" si="12"/>
        <v>2454</v>
      </c>
      <c r="AD24" s="29"/>
      <c r="AE24" s="63"/>
      <c r="AF24" s="70"/>
      <c r="AG24" s="63"/>
      <c r="AH24" s="78"/>
      <c r="AI24" s="81"/>
      <c r="AJ24" s="133"/>
      <c r="AK24" s="118"/>
      <c r="AL24" s="335"/>
      <c r="AM24" s="205"/>
    </row>
    <row r="25" spans="1:39" ht="15.75" thickBot="1">
      <c r="A25" s="198">
        <f t="shared" si="3"/>
        <v>25000</v>
      </c>
      <c r="B25" s="234" t="s">
        <v>45</v>
      </c>
      <c r="C25" s="2">
        <v>25756</v>
      </c>
      <c r="D25" s="2">
        <v>59.832000000000001</v>
      </c>
      <c r="E25" s="205" t="s">
        <v>120</v>
      </c>
      <c r="F25" s="2">
        <v>0</v>
      </c>
      <c r="G25" s="2">
        <v>25000</v>
      </c>
      <c r="H25" s="2">
        <v>2137</v>
      </c>
      <c r="I25" s="2">
        <v>156</v>
      </c>
      <c r="J25" s="2">
        <v>0</v>
      </c>
      <c r="K25" s="385">
        <v>25000</v>
      </c>
      <c r="L25" s="2">
        <v>0</v>
      </c>
      <c r="M25" s="2">
        <v>282</v>
      </c>
      <c r="N25" s="205">
        <v>1383</v>
      </c>
      <c r="O25" s="2">
        <v>1007</v>
      </c>
      <c r="P25" s="2">
        <v>1760</v>
      </c>
      <c r="Q25" s="205" t="s">
        <v>121</v>
      </c>
      <c r="R25" s="216">
        <f t="shared" ca="1" si="4"/>
        <v>45168</v>
      </c>
      <c r="S25" s="67">
        <f t="shared" ca="1" si="0"/>
        <v>-531</v>
      </c>
      <c r="T25" s="29">
        <f t="shared" si="13"/>
        <v>756</v>
      </c>
      <c r="U25" s="63">
        <f t="shared" si="6"/>
        <v>378</v>
      </c>
      <c r="V25" s="70">
        <f t="shared" si="1"/>
        <v>1759</v>
      </c>
      <c r="W25" s="63">
        <f t="shared" si="2"/>
        <v>1761</v>
      </c>
      <c r="X25" s="78">
        <f t="shared" ca="1" si="14"/>
        <v>-3.3126177024482111</v>
      </c>
      <c r="Y25" s="81">
        <f t="shared" ca="1" si="15"/>
        <v>-3.3163841807909606</v>
      </c>
      <c r="Z25" s="133">
        <f t="shared" ca="1" si="16"/>
        <v>3.7664783427495685E-3</v>
      </c>
      <c r="AA25" s="118">
        <f t="shared" si="10"/>
        <v>25000</v>
      </c>
      <c r="AB25" s="335">
        <f t="shared" si="11"/>
        <v>59.832000000000001</v>
      </c>
      <c r="AC25" s="205">
        <f t="shared" si="12"/>
        <v>2137</v>
      </c>
      <c r="AD25" s="29"/>
      <c r="AE25" s="63"/>
      <c r="AF25" s="70"/>
      <c r="AG25" s="63"/>
      <c r="AH25" s="78"/>
      <c r="AI25" s="81"/>
      <c r="AJ25" s="133"/>
      <c r="AK25" s="118"/>
      <c r="AL25" s="335"/>
      <c r="AM25" s="205"/>
    </row>
    <row r="26" spans="1:39" s="251" customFormat="1" ht="15.75" thickBot="1">
      <c r="A26" s="199">
        <f t="shared" si="3"/>
        <v>25500</v>
      </c>
      <c r="B26" s="236" t="s">
        <v>45</v>
      </c>
      <c r="C26" s="180">
        <v>25756</v>
      </c>
      <c r="D26" s="180">
        <v>58.542999999999999</v>
      </c>
      <c r="E26" s="207" t="s">
        <v>122</v>
      </c>
      <c r="F26" s="180">
        <v>1470</v>
      </c>
      <c r="G26" s="180">
        <v>1921</v>
      </c>
      <c r="H26" s="180">
        <v>1843</v>
      </c>
      <c r="I26" s="180">
        <v>326</v>
      </c>
      <c r="J26" s="180">
        <v>0</v>
      </c>
      <c r="K26" s="386">
        <v>25500</v>
      </c>
      <c r="L26" s="180">
        <v>0</v>
      </c>
      <c r="M26" s="180">
        <v>168</v>
      </c>
      <c r="N26" s="207">
        <v>1589</v>
      </c>
      <c r="O26" s="180">
        <v>1208</v>
      </c>
      <c r="P26" s="180">
        <v>1656</v>
      </c>
      <c r="Q26" s="207" t="s">
        <v>123</v>
      </c>
      <c r="R26" s="216">
        <f t="shared" ca="1" si="4"/>
        <v>45168</v>
      </c>
      <c r="S26" s="67">
        <f t="shared" ca="1" si="0"/>
        <v>-531</v>
      </c>
      <c r="T26" s="29">
        <f t="shared" si="13"/>
        <v>256</v>
      </c>
      <c r="U26" s="63">
        <f t="shared" si="6"/>
        <v>128</v>
      </c>
      <c r="V26" s="70">
        <f t="shared" si="1"/>
        <v>1715</v>
      </c>
      <c r="W26" s="63">
        <f t="shared" si="2"/>
        <v>1717</v>
      </c>
      <c r="X26" s="78">
        <f t="shared" ca="1" si="14"/>
        <v>-3.2297551789077215</v>
      </c>
      <c r="Y26" s="81">
        <f t="shared" ca="1" si="15"/>
        <v>-3.233521657250471</v>
      </c>
      <c r="Z26" s="133">
        <f t="shared" ca="1" si="16"/>
        <v>3.7664783427495685E-3</v>
      </c>
      <c r="AA26" s="118">
        <f t="shared" si="10"/>
        <v>25500</v>
      </c>
      <c r="AB26" s="335">
        <f t="shared" si="11"/>
        <v>58.542999999999999</v>
      </c>
      <c r="AC26" s="205">
        <f t="shared" si="12"/>
        <v>1843</v>
      </c>
      <c r="AD26" s="29"/>
      <c r="AE26" s="63"/>
      <c r="AF26" s="70"/>
      <c r="AG26" s="63"/>
      <c r="AH26" s="78"/>
      <c r="AI26" s="81"/>
      <c r="AJ26" s="133"/>
      <c r="AK26" s="118"/>
      <c r="AL26" s="335"/>
      <c r="AM26" s="205"/>
    </row>
    <row r="27" spans="1:39" s="251" customFormat="1" ht="15.75" thickBot="1">
      <c r="A27" s="197">
        <f t="shared" si="3"/>
        <v>26000</v>
      </c>
      <c r="B27" s="238" t="s">
        <v>45</v>
      </c>
      <c r="C27" s="186">
        <v>25756</v>
      </c>
      <c r="D27" s="186">
        <v>57.36</v>
      </c>
      <c r="E27" s="209" t="s">
        <v>124</v>
      </c>
      <c r="F27" s="186">
        <v>1193</v>
      </c>
      <c r="G27" s="186">
        <v>1973</v>
      </c>
      <c r="H27" s="186">
        <v>1575</v>
      </c>
      <c r="I27" s="186">
        <v>1858</v>
      </c>
      <c r="J27" s="187">
        <v>0</v>
      </c>
      <c r="K27" s="384">
        <v>26000</v>
      </c>
      <c r="L27" s="186">
        <v>0</v>
      </c>
      <c r="M27" s="186">
        <v>200</v>
      </c>
      <c r="N27" s="209">
        <v>1821</v>
      </c>
      <c r="O27" s="186">
        <v>1435</v>
      </c>
      <c r="P27" s="186">
        <v>2215</v>
      </c>
      <c r="Q27" s="209" t="s">
        <v>125</v>
      </c>
      <c r="R27" s="217">
        <f t="shared" ca="1" si="4"/>
        <v>45168</v>
      </c>
      <c r="S27" s="222">
        <f t="shared" ca="1" si="0"/>
        <v>-531</v>
      </c>
      <c r="T27" s="21">
        <f t="shared" si="13"/>
        <v>-244</v>
      </c>
      <c r="U27" s="28">
        <f t="shared" si="6"/>
        <v>-122</v>
      </c>
      <c r="V27" s="188">
        <f t="shared" si="1"/>
        <v>1697</v>
      </c>
      <c r="W27" s="28">
        <f t="shared" si="2"/>
        <v>1699</v>
      </c>
      <c r="X27" s="189">
        <f t="shared" ca="1" si="14"/>
        <v>-3.1958568738229753</v>
      </c>
      <c r="Y27" s="190">
        <f t="shared" ca="1" si="15"/>
        <v>-3.1996233521657249</v>
      </c>
      <c r="Z27" s="191">
        <f t="shared" ca="1" si="16"/>
        <v>3.7664783427495685E-3</v>
      </c>
      <c r="AA27" s="192">
        <f t="shared" si="10"/>
        <v>26000</v>
      </c>
      <c r="AB27" s="335">
        <f t="shared" si="11"/>
        <v>57.36</v>
      </c>
      <c r="AC27" s="205">
        <f t="shared" si="12"/>
        <v>1575</v>
      </c>
      <c r="AD27" s="21"/>
      <c r="AE27" s="28"/>
      <c r="AF27" s="188"/>
      <c r="AG27" s="28"/>
      <c r="AH27" s="189"/>
      <c r="AI27" s="190"/>
      <c r="AJ27" s="191"/>
      <c r="AK27" s="192"/>
      <c r="AL27" s="335"/>
      <c r="AM27" s="205"/>
    </row>
    <row r="28" spans="1:39" ht="15.75" thickBot="1">
      <c r="A28" s="198">
        <f t="shared" si="3"/>
        <v>26500</v>
      </c>
      <c r="B28" s="234" t="s">
        <v>45</v>
      </c>
      <c r="C28" s="2">
        <v>25756</v>
      </c>
      <c r="D28" s="2">
        <v>56.305999999999997</v>
      </c>
      <c r="E28" s="205" t="s">
        <v>126</v>
      </c>
      <c r="F28" s="2">
        <v>1003</v>
      </c>
      <c r="G28" s="2">
        <v>1726</v>
      </c>
      <c r="H28" s="2">
        <v>1333</v>
      </c>
      <c r="I28" s="2">
        <v>1706</v>
      </c>
      <c r="J28" s="2">
        <v>0</v>
      </c>
      <c r="K28" s="385">
        <v>26500</v>
      </c>
      <c r="L28" s="2">
        <v>0</v>
      </c>
      <c r="M28" s="2">
        <v>160</v>
      </c>
      <c r="N28" s="205">
        <v>2079</v>
      </c>
      <c r="O28" s="2">
        <v>502</v>
      </c>
      <c r="P28" s="2">
        <v>13612</v>
      </c>
      <c r="Q28" s="205" t="s">
        <v>127</v>
      </c>
      <c r="R28" s="216">
        <f t="shared" ca="1" si="4"/>
        <v>45168</v>
      </c>
      <c r="S28" s="67">
        <f t="shared" ca="1" si="0"/>
        <v>-531</v>
      </c>
      <c r="T28" s="29">
        <f t="shared" si="13"/>
        <v>-744</v>
      </c>
      <c r="U28" s="63">
        <f t="shared" si="6"/>
        <v>-372</v>
      </c>
      <c r="V28" s="70">
        <f t="shared" si="1"/>
        <v>1705</v>
      </c>
      <c r="W28" s="63">
        <f t="shared" si="2"/>
        <v>1707</v>
      </c>
      <c r="X28" s="78">
        <f t="shared" ca="1" si="14"/>
        <v>-3.2109227871939736</v>
      </c>
      <c r="Y28" s="81">
        <f t="shared" ca="1" si="15"/>
        <v>-3.2146892655367232</v>
      </c>
      <c r="Z28" s="133">
        <f t="shared" ca="1" si="16"/>
        <v>3.7664783427495685E-3</v>
      </c>
      <c r="AA28" s="118">
        <f t="shared" si="10"/>
        <v>26500</v>
      </c>
      <c r="AB28" s="335">
        <f t="shared" si="11"/>
        <v>56.305999999999997</v>
      </c>
      <c r="AC28" s="205">
        <f t="shared" si="12"/>
        <v>1333</v>
      </c>
      <c r="AD28" s="29"/>
      <c r="AE28" s="63"/>
      <c r="AF28" s="70"/>
      <c r="AG28" s="63"/>
      <c r="AH28" s="78"/>
      <c r="AI28" s="81"/>
      <c r="AJ28" s="133"/>
      <c r="AK28" s="118"/>
      <c r="AL28" s="335"/>
      <c r="AM28" s="205"/>
    </row>
    <row r="29" spans="1:39" ht="15.75" thickBot="1">
      <c r="A29" s="198">
        <f t="shared" si="3"/>
        <v>27000</v>
      </c>
      <c r="B29" s="234" t="s">
        <v>45</v>
      </c>
      <c r="C29" s="2">
        <v>25756</v>
      </c>
      <c r="D29" s="2">
        <v>55.405000000000001</v>
      </c>
      <c r="E29" s="205" t="s">
        <v>128</v>
      </c>
      <c r="F29" s="2">
        <v>880</v>
      </c>
      <c r="G29" s="2">
        <v>1509</v>
      </c>
      <c r="H29" s="2">
        <v>1119</v>
      </c>
      <c r="I29" s="2">
        <v>1778</v>
      </c>
      <c r="J29" s="2">
        <v>0</v>
      </c>
      <c r="K29" s="385">
        <v>27000</v>
      </c>
      <c r="L29" s="2">
        <v>0</v>
      </c>
      <c r="M29" s="2">
        <v>486</v>
      </c>
      <c r="N29" s="205">
        <v>2365</v>
      </c>
      <c r="O29" s="2">
        <v>1300</v>
      </c>
      <c r="P29" s="2">
        <v>13612</v>
      </c>
      <c r="Q29" s="205" t="s">
        <v>129</v>
      </c>
      <c r="R29" s="216">
        <f t="shared" ca="1" si="4"/>
        <v>45168</v>
      </c>
      <c r="S29" s="67">
        <f t="shared" ca="1" si="0"/>
        <v>-531</v>
      </c>
      <c r="T29" s="29">
        <f t="shared" si="13"/>
        <v>-1244</v>
      </c>
      <c r="U29" s="63">
        <f t="shared" si="6"/>
        <v>-622</v>
      </c>
      <c r="V29" s="70">
        <f t="shared" si="1"/>
        <v>1741</v>
      </c>
      <c r="W29" s="63">
        <f t="shared" si="2"/>
        <v>1743</v>
      </c>
      <c r="X29" s="78">
        <f t="shared" ca="1" si="14"/>
        <v>-3.278719397363465</v>
      </c>
      <c r="Y29" s="81">
        <f t="shared" ca="1" si="15"/>
        <v>-3.2824858757062145</v>
      </c>
      <c r="Z29" s="133">
        <f t="shared" ca="1" si="16"/>
        <v>3.7664783427495685E-3</v>
      </c>
      <c r="AA29" s="118">
        <f t="shared" si="10"/>
        <v>27000</v>
      </c>
      <c r="AB29" s="335">
        <f t="shared" si="11"/>
        <v>55.405000000000001</v>
      </c>
      <c r="AC29" s="205">
        <f t="shared" si="12"/>
        <v>1119</v>
      </c>
      <c r="AD29" s="29"/>
      <c r="AE29" s="63"/>
      <c r="AF29" s="70"/>
      <c r="AG29" s="63"/>
      <c r="AH29" s="78"/>
      <c r="AI29" s="81"/>
      <c r="AJ29" s="133"/>
      <c r="AK29" s="118"/>
      <c r="AL29" s="335"/>
      <c r="AM29" s="205"/>
    </row>
    <row r="30" spans="1:39" ht="15.75" thickBot="1">
      <c r="A30" s="198">
        <f t="shared" si="3"/>
        <v>27500</v>
      </c>
      <c r="B30" s="234" t="s">
        <v>45</v>
      </c>
      <c r="C30" s="2">
        <v>25756</v>
      </c>
      <c r="D30" s="2">
        <v>54.677999999999997</v>
      </c>
      <c r="E30" s="205" t="s">
        <v>130</v>
      </c>
      <c r="F30" s="2">
        <v>576</v>
      </c>
      <c r="G30" s="2">
        <v>1309</v>
      </c>
      <c r="H30" s="2">
        <v>933</v>
      </c>
      <c r="I30" s="2">
        <v>538</v>
      </c>
      <c r="J30" s="2">
        <v>0</v>
      </c>
      <c r="K30" s="385">
        <v>27500</v>
      </c>
      <c r="L30" s="2">
        <v>0</v>
      </c>
      <c r="M30" s="2">
        <v>160</v>
      </c>
      <c r="N30" s="205">
        <v>2679</v>
      </c>
      <c r="O30" s="2">
        <v>300</v>
      </c>
      <c r="P30" s="2">
        <v>3512</v>
      </c>
      <c r="Q30" s="205" t="s">
        <v>131</v>
      </c>
      <c r="R30" s="216">
        <f t="shared" ca="1" si="4"/>
        <v>45168</v>
      </c>
      <c r="S30" s="67">
        <f t="shared" ca="1" si="0"/>
        <v>-531</v>
      </c>
      <c r="T30" s="29">
        <f t="shared" si="13"/>
        <v>-1744</v>
      </c>
      <c r="U30" s="63">
        <f t="shared" si="6"/>
        <v>-872</v>
      </c>
      <c r="V30" s="70">
        <f t="shared" si="1"/>
        <v>1805</v>
      </c>
      <c r="W30" s="63">
        <f t="shared" si="2"/>
        <v>1807</v>
      </c>
      <c r="X30" s="78">
        <f t="shared" ca="1" si="14"/>
        <v>-3.3992467043314503</v>
      </c>
      <c r="Y30" s="81">
        <f t="shared" ca="1" si="15"/>
        <v>-3.4030131826741998</v>
      </c>
      <c r="Z30" s="133">
        <f t="shared" ca="1" si="16"/>
        <v>3.7664783427495685E-3</v>
      </c>
      <c r="AA30" s="118">
        <f t="shared" si="10"/>
        <v>27500</v>
      </c>
      <c r="AB30" s="335">
        <f t="shared" si="11"/>
        <v>54.677999999999997</v>
      </c>
      <c r="AC30" s="205">
        <f t="shared" si="12"/>
        <v>933</v>
      </c>
      <c r="AD30" s="29"/>
      <c r="AE30" s="63"/>
      <c r="AF30" s="70"/>
      <c r="AG30" s="63"/>
      <c r="AH30" s="78"/>
      <c r="AI30" s="81"/>
      <c r="AJ30" s="133"/>
      <c r="AK30" s="118"/>
      <c r="AL30" s="335"/>
      <c r="AM30" s="205"/>
    </row>
    <row r="31" spans="1:39" ht="15.75" thickBot="1">
      <c r="A31" s="198">
        <f t="shared" si="3"/>
        <v>28000</v>
      </c>
      <c r="B31" s="234" t="s">
        <v>45</v>
      </c>
      <c r="C31" s="2">
        <v>25756</v>
      </c>
      <c r="D31" s="2">
        <v>54.137</v>
      </c>
      <c r="E31" s="205" t="s">
        <v>64</v>
      </c>
      <c r="F31" s="2">
        <v>605</v>
      </c>
      <c r="G31" s="2">
        <v>1132</v>
      </c>
      <c r="H31" s="2">
        <v>774</v>
      </c>
      <c r="I31" s="2">
        <v>1006</v>
      </c>
      <c r="J31" s="2">
        <v>0</v>
      </c>
      <c r="K31" s="385">
        <v>28000</v>
      </c>
      <c r="L31" s="2">
        <v>0</v>
      </c>
      <c r="M31" s="2">
        <v>146</v>
      </c>
      <c r="N31" s="205">
        <v>3020</v>
      </c>
      <c r="O31" s="2">
        <v>2000</v>
      </c>
      <c r="P31" s="2">
        <v>13600</v>
      </c>
      <c r="Q31" s="205" t="s">
        <v>65</v>
      </c>
      <c r="R31" s="216">
        <f t="shared" ca="1" si="4"/>
        <v>45168</v>
      </c>
      <c r="S31" s="67">
        <f t="shared" ca="1" si="0"/>
        <v>-531</v>
      </c>
      <c r="T31" s="29">
        <f t="shared" si="13"/>
        <v>-2244</v>
      </c>
      <c r="U31" s="63">
        <f t="shared" si="6"/>
        <v>-1122</v>
      </c>
      <c r="V31" s="70">
        <f t="shared" si="1"/>
        <v>1896</v>
      </c>
      <c r="W31" s="63">
        <f t="shared" si="2"/>
        <v>1898</v>
      </c>
      <c r="X31" s="78">
        <f t="shared" ca="1" si="14"/>
        <v>-3.5706214689265536</v>
      </c>
      <c r="Y31" s="81">
        <f t="shared" ca="1" si="15"/>
        <v>-3.5743879472693032</v>
      </c>
      <c r="Z31" s="133">
        <f t="shared" ca="1" si="16"/>
        <v>3.7664783427495685E-3</v>
      </c>
      <c r="AA31" s="118">
        <f t="shared" si="10"/>
        <v>28000</v>
      </c>
      <c r="AB31" s="335">
        <f t="shared" si="11"/>
        <v>54.137</v>
      </c>
      <c r="AC31" s="205">
        <f t="shared" si="12"/>
        <v>774</v>
      </c>
      <c r="AD31" s="29"/>
      <c r="AE31" s="63"/>
      <c r="AF31" s="70"/>
      <c r="AG31" s="63"/>
      <c r="AH31" s="78"/>
      <c r="AI31" s="81"/>
      <c r="AJ31" s="133"/>
      <c r="AK31" s="118"/>
      <c r="AL31" s="335"/>
      <c r="AM31" s="205"/>
    </row>
    <row r="32" spans="1:39" ht="15.75" thickBot="1">
      <c r="A32" s="198">
        <f t="shared" si="3"/>
        <v>28500</v>
      </c>
      <c r="B32" s="234" t="s">
        <v>45</v>
      </c>
      <c r="C32" s="2">
        <v>25756</v>
      </c>
      <c r="D32" s="2">
        <v>53.784999999999997</v>
      </c>
      <c r="E32" s="205" t="s">
        <v>66</v>
      </c>
      <c r="F32" s="2">
        <v>499</v>
      </c>
      <c r="G32" s="2">
        <v>980</v>
      </c>
      <c r="H32" s="2">
        <v>640</v>
      </c>
      <c r="I32" s="2">
        <v>974</v>
      </c>
      <c r="J32" s="2">
        <v>0</v>
      </c>
      <c r="K32" s="385">
        <v>28500</v>
      </c>
      <c r="L32" s="2">
        <v>0</v>
      </c>
      <c r="M32" s="2">
        <v>150</v>
      </c>
      <c r="N32" s="205">
        <v>3386</v>
      </c>
      <c r="O32" s="2">
        <v>0</v>
      </c>
      <c r="P32" s="2">
        <v>14250</v>
      </c>
      <c r="Q32" s="205" t="s">
        <v>67</v>
      </c>
      <c r="R32" s="216">
        <f t="shared" ca="1" si="4"/>
        <v>45168</v>
      </c>
      <c r="S32" s="67">
        <f t="shared" ca="1" si="0"/>
        <v>-531</v>
      </c>
      <c r="T32" s="29">
        <f t="shared" si="13"/>
        <v>-2744</v>
      </c>
      <c r="U32" s="63">
        <f t="shared" si="6"/>
        <v>-1372</v>
      </c>
      <c r="V32" s="70">
        <f t="shared" si="1"/>
        <v>2012</v>
      </c>
      <c r="W32" s="63">
        <f t="shared" si="2"/>
        <v>2014</v>
      </c>
      <c r="X32" s="78">
        <f t="shared" ca="1" si="14"/>
        <v>-3.7890772128060264</v>
      </c>
      <c r="Y32" s="81">
        <f t="shared" ca="1" si="15"/>
        <v>-3.792843691148776</v>
      </c>
      <c r="Z32" s="133">
        <f t="shared" ca="1" si="16"/>
        <v>3.7664783427495685E-3</v>
      </c>
      <c r="AA32" s="118">
        <f t="shared" si="10"/>
        <v>28500</v>
      </c>
      <c r="AB32" s="335">
        <f t="shared" si="11"/>
        <v>53.784999999999997</v>
      </c>
      <c r="AC32" s="205">
        <f t="shared" si="12"/>
        <v>640</v>
      </c>
      <c r="AD32" s="29"/>
      <c r="AE32" s="63"/>
      <c r="AF32" s="70"/>
      <c r="AG32" s="63"/>
      <c r="AH32" s="78"/>
      <c r="AI32" s="81"/>
      <c r="AJ32" s="133"/>
      <c r="AK32" s="118"/>
      <c r="AL32" s="335"/>
      <c r="AM32" s="205"/>
    </row>
    <row r="33" spans="1:39" ht="15.75" thickBot="1">
      <c r="A33" s="198">
        <f t="shared" si="3"/>
        <v>29000</v>
      </c>
      <c r="B33" s="234" t="s">
        <v>45</v>
      </c>
      <c r="C33" s="2">
        <v>25756</v>
      </c>
      <c r="D33" s="2">
        <v>53.616999999999997</v>
      </c>
      <c r="E33" s="205" t="s">
        <v>46</v>
      </c>
      <c r="F33" s="2">
        <v>418</v>
      </c>
      <c r="G33" s="2">
        <v>674</v>
      </c>
      <c r="H33" s="2">
        <v>529</v>
      </c>
      <c r="I33" s="2">
        <v>1130</v>
      </c>
      <c r="J33" s="2">
        <v>0</v>
      </c>
      <c r="K33" s="385">
        <v>29000</v>
      </c>
      <c r="L33" s="2">
        <v>0</v>
      </c>
      <c r="M33" s="2">
        <v>2044</v>
      </c>
      <c r="N33" s="205">
        <v>3775</v>
      </c>
      <c r="O33" s="2">
        <v>3000</v>
      </c>
      <c r="P33" s="2">
        <v>0</v>
      </c>
      <c r="Q33" s="3" t="s">
        <v>47</v>
      </c>
      <c r="R33" s="216">
        <f t="shared" ca="1" si="4"/>
        <v>45168</v>
      </c>
      <c r="S33" s="67">
        <f t="shared" ca="1" si="0"/>
        <v>-531</v>
      </c>
      <c r="T33" s="29">
        <f t="shared" si="13"/>
        <v>-3244</v>
      </c>
      <c r="U33" s="63">
        <f t="shared" si="6"/>
        <v>-1622</v>
      </c>
      <c r="V33" s="70">
        <f t="shared" si="1"/>
        <v>2151</v>
      </c>
      <c r="W33" s="63">
        <f t="shared" si="2"/>
        <v>2153</v>
      </c>
      <c r="X33" s="78">
        <f t="shared" ca="1" si="14"/>
        <v>-4.0508474576271185</v>
      </c>
      <c r="Y33" s="81">
        <f t="shared" ca="1" si="15"/>
        <v>-4.0546139359698685</v>
      </c>
      <c r="Z33" s="133">
        <f t="shared" ca="1" si="16"/>
        <v>3.7664783427500126E-3</v>
      </c>
      <c r="AA33" s="118">
        <f t="shared" si="10"/>
        <v>29000</v>
      </c>
      <c r="AB33" s="335">
        <f t="shared" si="11"/>
        <v>53.616999999999997</v>
      </c>
      <c r="AC33" s="205">
        <f t="shared" si="12"/>
        <v>529</v>
      </c>
      <c r="AD33" s="29"/>
      <c r="AE33" s="63"/>
      <c r="AF33" s="70"/>
      <c r="AG33" s="63"/>
      <c r="AH33" s="78"/>
      <c r="AI33" s="81"/>
      <c r="AJ33" s="133"/>
      <c r="AK33" s="118"/>
      <c r="AL33" s="335"/>
      <c r="AM33" s="205"/>
    </row>
    <row r="34" spans="1:39" ht="15.75" thickBot="1">
      <c r="A34" s="198">
        <f t="shared" si="3"/>
        <v>29500</v>
      </c>
      <c r="B34" s="234" t="s">
        <v>45</v>
      </c>
      <c r="C34" s="2">
        <v>25756</v>
      </c>
      <c r="D34" s="2">
        <v>53.621000000000002</v>
      </c>
      <c r="E34" s="205" t="s">
        <v>48</v>
      </c>
      <c r="F34" s="2">
        <v>169</v>
      </c>
      <c r="G34" s="2">
        <v>662</v>
      </c>
      <c r="H34" s="2">
        <v>437</v>
      </c>
      <c r="I34" s="2">
        <v>2070</v>
      </c>
      <c r="J34" s="2">
        <v>0</v>
      </c>
      <c r="K34" s="385">
        <v>29500</v>
      </c>
      <c r="L34" s="2">
        <v>0</v>
      </c>
      <c r="M34" s="2">
        <v>1678</v>
      </c>
      <c r="N34" s="205">
        <v>4183</v>
      </c>
      <c r="O34" s="2">
        <v>500</v>
      </c>
      <c r="P34" s="2">
        <v>0</v>
      </c>
      <c r="Q34" s="205" t="s">
        <v>49</v>
      </c>
      <c r="R34" s="216">
        <f t="shared" ca="1" si="4"/>
        <v>45168</v>
      </c>
      <c r="S34" s="67">
        <f t="shared" ca="1" si="0"/>
        <v>-531</v>
      </c>
      <c r="T34" s="29">
        <f t="shared" si="13"/>
        <v>-3744</v>
      </c>
      <c r="U34" s="63">
        <f t="shared" si="6"/>
        <v>-1872</v>
      </c>
      <c r="V34" s="70">
        <f t="shared" si="1"/>
        <v>2309</v>
      </c>
      <c r="W34" s="63">
        <f t="shared" si="2"/>
        <v>2311</v>
      </c>
      <c r="X34" s="78">
        <f t="shared" ca="1" si="14"/>
        <v>-4.3483992467043313</v>
      </c>
      <c r="Y34" s="81">
        <f t="shared" ca="1" si="15"/>
        <v>-4.3521657250470813</v>
      </c>
      <c r="Z34" s="133">
        <f t="shared" ca="1" si="16"/>
        <v>3.7664783427500126E-3</v>
      </c>
      <c r="AA34" s="118">
        <f t="shared" si="10"/>
        <v>29500</v>
      </c>
      <c r="AB34" s="335">
        <f t="shared" si="11"/>
        <v>53.621000000000002</v>
      </c>
      <c r="AC34" s="205">
        <f t="shared" si="12"/>
        <v>437</v>
      </c>
      <c r="AD34" s="29"/>
      <c r="AE34" s="63"/>
      <c r="AF34" s="70"/>
      <c r="AG34" s="63"/>
      <c r="AH34" s="78"/>
      <c r="AI34" s="81"/>
      <c r="AJ34" s="133"/>
      <c r="AK34" s="118"/>
      <c r="AL34" s="335"/>
      <c r="AM34" s="205"/>
    </row>
    <row r="35" spans="1:39" ht="15.75" thickBot="1">
      <c r="A35" s="198">
        <f t="shared" si="3"/>
        <v>30000</v>
      </c>
      <c r="B35" s="234" t="s">
        <v>45</v>
      </c>
      <c r="C35" s="2">
        <v>25756</v>
      </c>
      <c r="D35" s="2">
        <v>53.781999999999996</v>
      </c>
      <c r="E35" s="205" t="s">
        <v>50</v>
      </c>
      <c r="F35" s="2">
        <v>200</v>
      </c>
      <c r="G35" s="2">
        <v>490</v>
      </c>
      <c r="H35" s="2">
        <v>363</v>
      </c>
      <c r="I35" s="2">
        <v>5026</v>
      </c>
      <c r="J35" s="2">
        <v>0</v>
      </c>
      <c r="K35" s="385">
        <v>30000</v>
      </c>
      <c r="L35" s="2">
        <v>0</v>
      </c>
      <c r="M35" s="2">
        <v>108</v>
      </c>
      <c r="N35" s="205">
        <v>4609</v>
      </c>
      <c r="O35" s="2">
        <v>1200</v>
      </c>
      <c r="P35" s="2">
        <v>9999</v>
      </c>
      <c r="Q35" s="205" t="s">
        <v>51</v>
      </c>
      <c r="R35" s="216">
        <f t="shared" ca="1" si="4"/>
        <v>45168</v>
      </c>
      <c r="S35" s="67">
        <f t="shared" ca="1" si="0"/>
        <v>-531</v>
      </c>
      <c r="T35" s="29">
        <f t="shared" si="13"/>
        <v>-4244</v>
      </c>
      <c r="U35" s="63">
        <f t="shared" si="6"/>
        <v>-2122</v>
      </c>
      <c r="V35" s="70">
        <f t="shared" si="1"/>
        <v>2485</v>
      </c>
      <c r="W35" s="63">
        <f t="shared" si="2"/>
        <v>2487</v>
      </c>
      <c r="X35" s="78">
        <f t="shared" ca="1" si="14"/>
        <v>-4.6798493408662898</v>
      </c>
      <c r="Y35" s="81">
        <f t="shared" ca="1" si="15"/>
        <v>-4.6836158192090398</v>
      </c>
      <c r="Z35" s="133">
        <f t="shared" ca="1" si="16"/>
        <v>3.7664783427500126E-3</v>
      </c>
      <c r="AA35" s="118">
        <f t="shared" si="10"/>
        <v>30000</v>
      </c>
      <c r="AB35" s="335">
        <f t="shared" si="11"/>
        <v>53.781999999999996</v>
      </c>
      <c r="AC35" s="205">
        <f t="shared" si="12"/>
        <v>363</v>
      </c>
      <c r="AD35" s="29"/>
      <c r="AE35" s="63"/>
      <c r="AF35" s="70"/>
      <c r="AG35" s="63"/>
      <c r="AH35" s="78"/>
      <c r="AI35" s="81"/>
      <c r="AJ35" s="133"/>
      <c r="AK35" s="118"/>
      <c r="AL35" s="335"/>
      <c r="AM35" s="205"/>
    </row>
    <row r="36" spans="1:39" ht="15.75" thickBot="1">
      <c r="A36" s="198">
        <f t="shared" si="3"/>
        <v>30500</v>
      </c>
      <c r="B36" s="234" t="s">
        <v>45</v>
      </c>
      <c r="C36" s="2">
        <v>25756</v>
      </c>
      <c r="D36" s="2">
        <v>54.084000000000003</v>
      </c>
      <c r="E36" s="205" t="s">
        <v>52</v>
      </c>
      <c r="F36" s="2">
        <v>90</v>
      </c>
      <c r="G36" s="2">
        <v>512</v>
      </c>
      <c r="H36" s="2">
        <v>303</v>
      </c>
      <c r="I36" s="2">
        <v>3126</v>
      </c>
      <c r="J36" s="2">
        <v>0</v>
      </c>
      <c r="K36" s="385">
        <v>30500</v>
      </c>
      <c r="L36" s="2">
        <v>0</v>
      </c>
      <c r="M36" s="2">
        <v>16</v>
      </c>
      <c r="N36" s="205">
        <v>5049</v>
      </c>
      <c r="O36" s="2">
        <v>500</v>
      </c>
      <c r="P36" s="2">
        <v>0</v>
      </c>
      <c r="Q36" s="205" t="s">
        <v>53</v>
      </c>
      <c r="R36" s="216">
        <f t="shared" ca="1" si="4"/>
        <v>45168</v>
      </c>
      <c r="S36" s="67">
        <f t="shared" ca="1" si="0"/>
        <v>-531</v>
      </c>
      <c r="T36" s="29">
        <f t="shared" si="13"/>
        <v>-4744</v>
      </c>
      <c r="U36" s="63">
        <f t="shared" si="6"/>
        <v>-2372</v>
      </c>
      <c r="V36" s="70">
        <f t="shared" si="1"/>
        <v>2675</v>
      </c>
      <c r="W36" s="63">
        <f t="shared" si="2"/>
        <v>2677</v>
      </c>
      <c r="X36" s="78">
        <f t="shared" ca="1" si="14"/>
        <v>-5.0376647834274957</v>
      </c>
      <c r="Y36" s="81">
        <f t="shared" ca="1" si="15"/>
        <v>-5.0414312617702448</v>
      </c>
      <c r="Z36" s="133">
        <f t="shared" ca="1" si="16"/>
        <v>3.7664783427491244E-3</v>
      </c>
      <c r="AA36" s="118">
        <f t="shared" si="10"/>
        <v>30500</v>
      </c>
      <c r="AB36" s="335">
        <f t="shared" si="11"/>
        <v>54.084000000000003</v>
      </c>
      <c r="AC36" s="205">
        <f t="shared" si="12"/>
        <v>303</v>
      </c>
      <c r="AD36" s="29"/>
      <c r="AE36" s="63"/>
      <c r="AF36" s="70"/>
      <c r="AG36" s="63"/>
      <c r="AH36" s="78"/>
      <c r="AI36" s="81"/>
      <c r="AJ36" s="133"/>
      <c r="AK36" s="118"/>
      <c r="AL36" s="335"/>
      <c r="AM36" s="205"/>
    </row>
    <row r="37" spans="1:39" ht="15.75" thickBot="1">
      <c r="A37" s="198">
        <f t="shared" si="3"/>
        <v>31000</v>
      </c>
      <c r="B37" s="234" t="s">
        <v>45</v>
      </c>
      <c r="C37" s="2">
        <v>25756</v>
      </c>
      <c r="D37" s="2">
        <v>54.511000000000003</v>
      </c>
      <c r="E37" s="205" t="s">
        <v>54</v>
      </c>
      <c r="F37" s="2">
        <v>111</v>
      </c>
      <c r="G37" s="2">
        <v>420</v>
      </c>
      <c r="H37" s="2">
        <v>254</v>
      </c>
      <c r="I37" s="2">
        <v>15750</v>
      </c>
      <c r="J37" s="2">
        <v>0</v>
      </c>
      <c r="K37" s="385">
        <v>31000</v>
      </c>
      <c r="L37" s="2">
        <v>0</v>
      </c>
      <c r="M37" s="2">
        <v>34</v>
      </c>
      <c r="N37" s="205">
        <v>5500</v>
      </c>
      <c r="O37" s="2">
        <v>0</v>
      </c>
      <c r="P37" s="2">
        <v>0</v>
      </c>
      <c r="Q37" s="205" t="s">
        <v>55</v>
      </c>
      <c r="R37" s="216">
        <f t="shared" ca="1" si="4"/>
        <v>45168</v>
      </c>
      <c r="S37" s="67">
        <f t="shared" ca="1" si="0"/>
        <v>-531</v>
      </c>
      <c r="T37" s="29">
        <f t="shared" si="13"/>
        <v>-5244</v>
      </c>
      <c r="U37" s="63">
        <f t="shared" si="6"/>
        <v>-2622</v>
      </c>
      <c r="V37" s="70">
        <f t="shared" si="1"/>
        <v>2876</v>
      </c>
      <c r="W37" s="63">
        <f t="shared" si="2"/>
        <v>2878</v>
      </c>
      <c r="X37" s="78">
        <f t="shared" ca="1" si="14"/>
        <v>-5.4161958568738227</v>
      </c>
      <c r="Y37" s="81">
        <f t="shared" ca="1" si="15"/>
        <v>-5.4199623352165727</v>
      </c>
      <c r="Z37" s="133">
        <f t="shared" ca="1" si="16"/>
        <v>3.7664783427500126E-3</v>
      </c>
      <c r="AA37" s="118">
        <f t="shared" si="10"/>
        <v>31000</v>
      </c>
      <c r="AB37" s="335">
        <f t="shared" si="11"/>
        <v>54.511000000000003</v>
      </c>
      <c r="AC37" s="205">
        <f t="shared" si="12"/>
        <v>254</v>
      </c>
      <c r="AD37" s="29"/>
      <c r="AE37" s="63"/>
      <c r="AF37" s="70"/>
      <c r="AG37" s="63"/>
      <c r="AH37" s="78"/>
      <c r="AI37" s="81"/>
      <c r="AJ37" s="133"/>
      <c r="AK37" s="118"/>
      <c r="AL37" s="335"/>
      <c r="AM37" s="205"/>
    </row>
    <row r="38" spans="1:39" ht="15.75" thickBot="1">
      <c r="A38" s="198">
        <f t="shared" si="3"/>
        <v>31500</v>
      </c>
      <c r="B38" s="234" t="s">
        <v>45</v>
      </c>
      <c r="C38" s="2">
        <v>25756</v>
      </c>
      <c r="D38" s="2">
        <v>55.045999999999999</v>
      </c>
      <c r="E38" s="205" t="s">
        <v>56</v>
      </c>
      <c r="F38" s="2">
        <v>48</v>
      </c>
      <c r="G38" s="2">
        <v>393</v>
      </c>
      <c r="H38" s="2">
        <v>214</v>
      </c>
      <c r="I38" s="2">
        <v>1828</v>
      </c>
      <c r="J38" s="2">
        <v>0</v>
      </c>
      <c r="K38" s="385">
        <v>31500</v>
      </c>
      <c r="L38" s="2">
        <v>0</v>
      </c>
      <c r="M38" s="2">
        <v>2</v>
      </c>
      <c r="N38" s="205">
        <v>5960</v>
      </c>
      <c r="O38" s="2">
        <v>0</v>
      </c>
      <c r="P38" s="2">
        <v>0</v>
      </c>
      <c r="Q38" s="205" t="s">
        <v>57</v>
      </c>
      <c r="R38" s="216">
        <f t="shared" ca="1" si="4"/>
        <v>45168</v>
      </c>
      <c r="S38" s="67">
        <f t="shared" ca="1" si="0"/>
        <v>-531</v>
      </c>
      <c r="T38" s="29">
        <f t="shared" si="13"/>
        <v>-5744</v>
      </c>
      <c r="U38" s="63">
        <f t="shared" si="6"/>
        <v>-2872</v>
      </c>
      <c r="V38" s="70">
        <f t="shared" si="1"/>
        <v>3086</v>
      </c>
      <c r="W38" s="63">
        <f t="shared" si="2"/>
        <v>3088</v>
      </c>
      <c r="X38" s="78">
        <f t="shared" ca="1" si="14"/>
        <v>-5.8116760828625234</v>
      </c>
      <c r="Y38" s="81">
        <f t="shared" ca="1" si="15"/>
        <v>-5.8154425612052734</v>
      </c>
      <c r="Z38" s="133">
        <f t="shared" ca="1" si="16"/>
        <v>3.7664783427500126E-3</v>
      </c>
      <c r="AA38" s="118">
        <f t="shared" si="10"/>
        <v>31500</v>
      </c>
      <c r="AB38" s="335">
        <f t="shared" si="11"/>
        <v>55.045999999999999</v>
      </c>
      <c r="AC38" s="205">
        <f t="shared" si="12"/>
        <v>214</v>
      </c>
      <c r="AD38" s="29"/>
      <c r="AE38" s="63"/>
      <c r="AF38" s="70"/>
      <c r="AG38" s="63"/>
      <c r="AH38" s="78"/>
      <c r="AI38" s="81"/>
      <c r="AJ38" s="133"/>
      <c r="AK38" s="118"/>
      <c r="AL38" s="335"/>
      <c r="AM38" s="205"/>
    </row>
    <row r="39" spans="1:39" ht="15.75" thickBot="1">
      <c r="A39" s="198">
        <f t="shared" si="3"/>
        <v>32000</v>
      </c>
      <c r="B39" s="234" t="s">
        <v>45</v>
      </c>
      <c r="C39" s="2">
        <v>25756</v>
      </c>
      <c r="D39" s="2">
        <v>55.674999999999997</v>
      </c>
      <c r="E39" s="205" t="s">
        <v>58</v>
      </c>
      <c r="F39" s="2">
        <v>35</v>
      </c>
      <c r="G39" s="2">
        <v>341</v>
      </c>
      <c r="H39" s="2">
        <v>183</v>
      </c>
      <c r="I39" s="2">
        <v>2302</v>
      </c>
      <c r="J39" s="2">
        <v>0</v>
      </c>
      <c r="K39" s="385">
        <v>32000</v>
      </c>
      <c r="L39" s="2">
        <v>0</v>
      </c>
      <c r="M39" s="2">
        <v>14</v>
      </c>
      <c r="N39" s="205">
        <v>6429</v>
      </c>
      <c r="O39" s="2">
        <v>0</v>
      </c>
      <c r="P39" s="2">
        <v>0</v>
      </c>
      <c r="Q39" s="205" t="s">
        <v>59</v>
      </c>
      <c r="R39" s="216">
        <f t="shared" ca="1" si="4"/>
        <v>45168</v>
      </c>
      <c r="S39" s="67">
        <f t="shared" ca="1" si="0"/>
        <v>-531</v>
      </c>
      <c r="T39" s="29">
        <f t="shared" si="13"/>
        <v>-6244</v>
      </c>
      <c r="U39" s="63">
        <f t="shared" si="6"/>
        <v>-3122</v>
      </c>
      <c r="V39" s="70">
        <f t="shared" si="1"/>
        <v>3305</v>
      </c>
      <c r="W39" s="63">
        <f t="shared" si="2"/>
        <v>3307</v>
      </c>
      <c r="X39" s="78">
        <f t="shared" ca="1" si="14"/>
        <v>-6.2241054613935969</v>
      </c>
      <c r="Y39" s="81">
        <f t="shared" ca="1" si="15"/>
        <v>-6.2278719397363469</v>
      </c>
      <c r="Z39" s="133">
        <f t="shared" ca="1" si="16"/>
        <v>3.7664783427500126E-3</v>
      </c>
      <c r="AA39" s="118">
        <f t="shared" si="10"/>
        <v>32000</v>
      </c>
      <c r="AB39" s="335">
        <f t="shared" si="11"/>
        <v>55.674999999999997</v>
      </c>
      <c r="AC39" s="205">
        <f t="shared" si="12"/>
        <v>183</v>
      </c>
      <c r="AD39" s="29"/>
      <c r="AE39" s="63"/>
      <c r="AF39" s="70"/>
      <c r="AG39" s="63"/>
      <c r="AH39" s="78"/>
      <c r="AI39" s="81"/>
      <c r="AJ39" s="133"/>
      <c r="AK39" s="118"/>
      <c r="AL39" s="335"/>
      <c r="AM39" s="205"/>
    </row>
    <row r="40" spans="1:39" ht="15.75" thickBot="1">
      <c r="A40" s="198">
        <f t="shared" si="3"/>
        <v>32500</v>
      </c>
      <c r="B40" s="234" t="s">
        <v>45</v>
      </c>
      <c r="C40" s="2">
        <v>25756</v>
      </c>
      <c r="D40" s="2">
        <v>56.384</v>
      </c>
      <c r="E40" s="205" t="s">
        <v>60</v>
      </c>
      <c r="F40" s="2">
        <v>0</v>
      </c>
      <c r="G40" s="2">
        <v>298</v>
      </c>
      <c r="H40" s="2">
        <v>157</v>
      </c>
      <c r="I40" s="2">
        <v>1528</v>
      </c>
      <c r="J40" s="2">
        <v>0</v>
      </c>
      <c r="K40" s="385">
        <v>32500</v>
      </c>
      <c r="L40" s="2">
        <v>0</v>
      </c>
      <c r="M40" s="2">
        <v>4</v>
      </c>
      <c r="N40" s="205">
        <v>6903</v>
      </c>
      <c r="O40" s="2">
        <v>0</v>
      </c>
      <c r="P40" s="2">
        <v>0</v>
      </c>
      <c r="Q40" s="205" t="s">
        <v>61</v>
      </c>
      <c r="R40" s="216">
        <f t="shared" ca="1" si="4"/>
        <v>45168</v>
      </c>
      <c r="S40" s="67">
        <f t="shared" ca="1" si="0"/>
        <v>-531</v>
      </c>
      <c r="T40" s="29">
        <f t="shared" si="13"/>
        <v>-6744</v>
      </c>
      <c r="U40" s="63">
        <f t="shared" si="6"/>
        <v>-3372</v>
      </c>
      <c r="V40" s="70">
        <f t="shared" si="1"/>
        <v>3529</v>
      </c>
      <c r="W40" s="63">
        <f t="shared" si="2"/>
        <v>3531</v>
      </c>
      <c r="X40" s="78">
        <f t="shared" ca="1" si="14"/>
        <v>-6.6459510357815441</v>
      </c>
      <c r="Y40" s="81">
        <f t="shared" ca="1" si="15"/>
        <v>-6.6497175141242941</v>
      </c>
      <c r="Z40" s="133">
        <f t="shared" ca="1" si="16"/>
        <v>3.7664783427500126E-3</v>
      </c>
      <c r="AA40" s="118">
        <f t="shared" si="10"/>
        <v>32500</v>
      </c>
      <c r="AB40" s="335">
        <f t="shared" si="11"/>
        <v>56.384</v>
      </c>
      <c r="AC40" s="205">
        <f t="shared" si="12"/>
        <v>157</v>
      </c>
      <c r="AD40" s="29"/>
      <c r="AE40" s="63"/>
      <c r="AF40" s="70"/>
      <c r="AG40" s="63"/>
      <c r="AH40" s="78"/>
      <c r="AI40" s="81"/>
      <c r="AJ40" s="133"/>
      <c r="AK40" s="118"/>
      <c r="AL40" s="335"/>
      <c r="AM40" s="205"/>
    </row>
    <row r="41" spans="1:39" ht="15.75" thickBot="1">
      <c r="A41" s="198">
        <f t="shared" si="3"/>
        <v>33000</v>
      </c>
      <c r="B41" s="234" t="s">
        <v>45</v>
      </c>
      <c r="C41" s="2">
        <v>25756</v>
      </c>
      <c r="D41" s="2">
        <v>57.161000000000001</v>
      </c>
      <c r="E41" s="205" t="s">
        <v>73</v>
      </c>
      <c r="F41" s="2">
        <v>0</v>
      </c>
      <c r="G41" s="2">
        <v>266</v>
      </c>
      <c r="H41" s="2">
        <v>135</v>
      </c>
      <c r="I41" s="2">
        <v>1728</v>
      </c>
      <c r="J41" s="2">
        <v>1</v>
      </c>
      <c r="K41" s="385">
        <v>33000</v>
      </c>
      <c r="L41" s="2">
        <v>0</v>
      </c>
      <c r="M41" s="2">
        <v>26</v>
      </c>
      <c r="N41" s="205">
        <v>7381</v>
      </c>
      <c r="O41" s="2">
        <v>0</v>
      </c>
      <c r="P41" s="2">
        <v>0</v>
      </c>
      <c r="Q41" s="205" t="s">
        <v>74</v>
      </c>
      <c r="R41" s="216">
        <f t="shared" ca="1" si="4"/>
        <v>45168</v>
      </c>
      <c r="S41" s="67">
        <f t="shared" ca="1" si="0"/>
        <v>-531</v>
      </c>
      <c r="T41" s="29">
        <f t="shared" si="13"/>
        <v>-7244</v>
      </c>
      <c r="U41" s="63">
        <f t="shared" si="6"/>
        <v>-3622</v>
      </c>
      <c r="V41" s="70">
        <f t="shared" si="1"/>
        <v>3757</v>
      </c>
      <c r="W41" s="63">
        <f t="shared" si="2"/>
        <v>3759</v>
      </c>
      <c r="X41" s="78">
        <f t="shared" ca="1" si="14"/>
        <v>-7.0753295668549905</v>
      </c>
      <c r="Y41" s="81">
        <f t="shared" ca="1" si="15"/>
        <v>-7.0790960451977405</v>
      </c>
      <c r="Z41" s="133">
        <f t="shared" ca="1" si="16"/>
        <v>3.7664783427500126E-3</v>
      </c>
      <c r="AA41" s="118">
        <f t="shared" si="10"/>
        <v>33000</v>
      </c>
      <c r="AB41" s="335">
        <f t="shared" si="11"/>
        <v>57.161000000000001</v>
      </c>
      <c r="AC41" s="205">
        <f t="shared" si="12"/>
        <v>135</v>
      </c>
      <c r="AD41" s="29"/>
      <c r="AE41" s="63"/>
      <c r="AF41" s="70"/>
      <c r="AG41" s="63"/>
      <c r="AH41" s="78"/>
      <c r="AI41" s="81"/>
      <c r="AJ41" s="133"/>
      <c r="AK41" s="118"/>
      <c r="AL41" s="335"/>
      <c r="AM41" s="205"/>
    </row>
    <row r="42" spans="1:39" ht="15.75" thickBot="1">
      <c r="A42" s="198">
        <f t="shared" si="3"/>
        <v>33500</v>
      </c>
      <c r="B42" s="234" t="s">
        <v>45</v>
      </c>
      <c r="C42" s="2">
        <v>25756</v>
      </c>
      <c r="D42" s="2">
        <v>57.994</v>
      </c>
      <c r="E42" s="205" t="s">
        <v>75</v>
      </c>
      <c r="F42" s="2">
        <v>0</v>
      </c>
      <c r="G42" s="2">
        <v>236</v>
      </c>
      <c r="H42" s="2">
        <v>118</v>
      </c>
      <c r="I42" s="2">
        <v>1180</v>
      </c>
      <c r="J42" s="2">
        <v>0</v>
      </c>
      <c r="K42" s="385">
        <v>33500</v>
      </c>
      <c r="L42" s="2">
        <v>0</v>
      </c>
      <c r="M42" s="2">
        <v>0</v>
      </c>
      <c r="N42" s="205">
        <v>7864</v>
      </c>
      <c r="O42" s="2">
        <v>0</v>
      </c>
      <c r="P42" s="2">
        <v>0</v>
      </c>
      <c r="Q42" s="205" t="s">
        <v>76</v>
      </c>
      <c r="R42" s="216">
        <f t="shared" ca="1" si="4"/>
        <v>45168</v>
      </c>
      <c r="S42" s="67">
        <f t="shared" ca="1" si="0"/>
        <v>-531</v>
      </c>
      <c r="T42" s="29">
        <f t="shared" si="13"/>
        <v>-7744</v>
      </c>
      <c r="U42" s="63">
        <f t="shared" si="6"/>
        <v>-3872</v>
      </c>
      <c r="V42" s="70">
        <f t="shared" si="1"/>
        <v>3990</v>
      </c>
      <c r="W42" s="63">
        <f t="shared" si="2"/>
        <v>3992</v>
      </c>
      <c r="X42" s="78">
        <f t="shared" ca="1" si="14"/>
        <v>-7.5141242937853105</v>
      </c>
      <c r="Y42" s="81">
        <f t="shared" ca="1" si="15"/>
        <v>-7.5178907721280606</v>
      </c>
      <c r="Z42" s="133">
        <f t="shared" ca="1" si="16"/>
        <v>3.7664783427500126E-3</v>
      </c>
      <c r="AA42" s="118">
        <f t="shared" si="10"/>
        <v>33500</v>
      </c>
      <c r="AB42" s="335">
        <f t="shared" si="11"/>
        <v>57.994</v>
      </c>
      <c r="AC42" s="205">
        <f t="shared" si="12"/>
        <v>118</v>
      </c>
      <c r="AD42" s="29"/>
      <c r="AE42" s="63"/>
      <c r="AF42" s="70"/>
      <c r="AG42" s="63"/>
      <c r="AH42" s="78"/>
      <c r="AI42" s="81"/>
      <c r="AJ42" s="133"/>
      <c r="AK42" s="118"/>
      <c r="AL42" s="335"/>
      <c r="AM42" s="205"/>
    </row>
    <row r="43" spans="1:39" ht="15.75" thickBot="1">
      <c r="A43" s="198">
        <f t="shared" si="3"/>
        <v>34000</v>
      </c>
      <c r="B43" s="234" t="s">
        <v>45</v>
      </c>
      <c r="C43" s="2">
        <v>25756</v>
      </c>
      <c r="D43" s="2">
        <v>58.874000000000002</v>
      </c>
      <c r="E43" s="205" t="s">
        <v>77</v>
      </c>
      <c r="F43" s="2">
        <v>0</v>
      </c>
      <c r="G43" s="2">
        <v>215</v>
      </c>
      <c r="H43" s="2">
        <v>104</v>
      </c>
      <c r="I43" s="2">
        <v>1208</v>
      </c>
      <c r="J43" s="2">
        <v>0</v>
      </c>
      <c r="K43" s="385">
        <v>34000</v>
      </c>
      <c r="L43" s="2">
        <v>0</v>
      </c>
      <c r="M43" s="2">
        <v>0</v>
      </c>
      <c r="N43" s="205">
        <v>8350</v>
      </c>
      <c r="O43" s="2">
        <v>0</v>
      </c>
      <c r="P43" s="2">
        <v>0</v>
      </c>
      <c r="Q43" s="205" t="s">
        <v>78</v>
      </c>
      <c r="R43" s="216">
        <f t="shared" ca="1" si="4"/>
        <v>45168</v>
      </c>
      <c r="S43" s="67">
        <f t="shared" ca="1" si="0"/>
        <v>-531</v>
      </c>
      <c r="T43" s="29">
        <f t="shared" si="13"/>
        <v>-8244</v>
      </c>
      <c r="U43" s="63">
        <f t="shared" si="6"/>
        <v>-4122</v>
      </c>
      <c r="V43" s="70">
        <f t="shared" si="1"/>
        <v>4226</v>
      </c>
      <c r="W43" s="63">
        <f t="shared" si="2"/>
        <v>4228</v>
      </c>
      <c r="X43" s="78">
        <f t="shared" ca="1" si="14"/>
        <v>-7.9585687382297552</v>
      </c>
      <c r="Y43" s="81">
        <f t="shared" ca="1" si="15"/>
        <v>-7.9623352165725043</v>
      </c>
      <c r="Z43" s="133">
        <f t="shared" ca="1" si="16"/>
        <v>3.7664783427491244E-3</v>
      </c>
      <c r="AA43" s="118">
        <f t="shared" si="10"/>
        <v>34000</v>
      </c>
      <c r="AB43" s="335">
        <f t="shared" si="11"/>
        <v>58.874000000000002</v>
      </c>
      <c r="AC43" s="205">
        <f t="shared" si="12"/>
        <v>104</v>
      </c>
      <c r="AD43" s="29"/>
      <c r="AE43" s="63"/>
      <c r="AF43" s="70"/>
      <c r="AG43" s="63"/>
      <c r="AH43" s="78"/>
      <c r="AI43" s="81"/>
      <c r="AJ43" s="133"/>
      <c r="AK43" s="118"/>
      <c r="AL43" s="335"/>
      <c r="AM43" s="205"/>
    </row>
    <row r="44" spans="1:39" ht="15.75" thickBot="1">
      <c r="A44" s="198">
        <f t="shared" si="3"/>
        <v>34500</v>
      </c>
      <c r="B44" s="234" t="s">
        <v>45</v>
      </c>
      <c r="C44" s="2">
        <v>25756</v>
      </c>
      <c r="D44" s="2">
        <v>59.790999999999997</v>
      </c>
      <c r="E44" s="205" t="s">
        <v>79</v>
      </c>
      <c r="F44" s="2">
        <v>0</v>
      </c>
      <c r="G44" s="2">
        <v>194</v>
      </c>
      <c r="H44" s="2">
        <v>92</v>
      </c>
      <c r="I44" s="2">
        <v>1212</v>
      </c>
      <c r="J44" s="2">
        <v>0</v>
      </c>
      <c r="K44" s="385">
        <v>34500</v>
      </c>
      <c r="L44" s="2">
        <v>0</v>
      </c>
      <c r="M44" s="2">
        <v>0</v>
      </c>
      <c r="N44" s="205">
        <v>8838</v>
      </c>
      <c r="O44" s="2">
        <v>0</v>
      </c>
      <c r="P44" s="2">
        <v>0</v>
      </c>
      <c r="Q44" s="205" t="s">
        <v>80</v>
      </c>
      <c r="R44" s="216">
        <f t="shared" ca="1" si="4"/>
        <v>45168</v>
      </c>
      <c r="S44" s="67">
        <f t="shared" ca="1" si="0"/>
        <v>-531</v>
      </c>
      <c r="T44" s="29">
        <f t="shared" si="13"/>
        <v>-8744</v>
      </c>
      <c r="U44" s="63">
        <f t="shared" si="6"/>
        <v>-4372</v>
      </c>
      <c r="V44" s="70">
        <f t="shared" si="1"/>
        <v>4464</v>
      </c>
      <c r="W44" s="63">
        <f t="shared" si="2"/>
        <v>4466</v>
      </c>
      <c r="X44" s="78">
        <f t="shared" ca="1" si="14"/>
        <v>-8.4067796610169498</v>
      </c>
      <c r="Y44" s="81">
        <f t="shared" ca="1" si="15"/>
        <v>-8.410546139359699</v>
      </c>
      <c r="Z44" s="133">
        <f t="shared" ca="1" si="16"/>
        <v>3.7664783427491244E-3</v>
      </c>
      <c r="AA44" s="118">
        <f t="shared" si="10"/>
        <v>34500</v>
      </c>
      <c r="AB44" s="335">
        <f t="shared" si="11"/>
        <v>59.790999999999997</v>
      </c>
      <c r="AC44" s="205">
        <f t="shared" si="12"/>
        <v>92</v>
      </c>
      <c r="AD44" s="29"/>
      <c r="AE44" s="63"/>
      <c r="AF44" s="70"/>
      <c r="AG44" s="63"/>
      <c r="AH44" s="78"/>
      <c r="AI44" s="81"/>
      <c r="AJ44" s="133"/>
      <c r="AK44" s="118"/>
      <c r="AL44" s="335"/>
      <c r="AM44" s="205"/>
    </row>
    <row r="45" spans="1:39" ht="15.75" thickBot="1">
      <c r="A45" s="198">
        <f t="shared" si="3"/>
        <v>35000</v>
      </c>
      <c r="B45" s="234" t="s">
        <v>45</v>
      </c>
      <c r="C45" s="2">
        <v>25756</v>
      </c>
      <c r="D45" s="2">
        <v>60.737000000000002</v>
      </c>
      <c r="E45" s="205" t="s">
        <v>81</v>
      </c>
      <c r="F45" s="2">
        <v>48</v>
      </c>
      <c r="G45" s="2">
        <v>175</v>
      </c>
      <c r="H45" s="2">
        <v>82</v>
      </c>
      <c r="I45" s="2">
        <v>2622</v>
      </c>
      <c r="J45" s="2">
        <v>0</v>
      </c>
      <c r="K45" s="385">
        <v>35000</v>
      </c>
      <c r="L45" s="2">
        <v>0</v>
      </c>
      <c r="M45" s="2">
        <v>0</v>
      </c>
      <c r="N45" s="205">
        <v>9328</v>
      </c>
      <c r="O45" s="2">
        <v>0</v>
      </c>
      <c r="P45" s="2">
        <v>0</v>
      </c>
      <c r="Q45" s="205" t="s">
        <v>82</v>
      </c>
      <c r="R45" s="216">
        <f t="shared" ca="1" si="4"/>
        <v>45168</v>
      </c>
      <c r="S45" s="67">
        <f t="shared" ca="1" si="0"/>
        <v>-531</v>
      </c>
      <c r="T45" s="29">
        <f t="shared" si="13"/>
        <v>-9244</v>
      </c>
      <c r="U45" s="63">
        <f t="shared" si="6"/>
        <v>-4622</v>
      </c>
      <c r="V45" s="70">
        <f t="shared" si="1"/>
        <v>4704</v>
      </c>
      <c r="W45" s="63">
        <f t="shared" si="2"/>
        <v>4706</v>
      </c>
      <c r="X45" s="78">
        <f t="shared" ca="1" si="14"/>
        <v>-8.8587570621468927</v>
      </c>
      <c r="Y45" s="81">
        <f t="shared" ca="1" si="15"/>
        <v>-8.8625235404896419</v>
      </c>
      <c r="Z45" s="133">
        <f t="shared" ca="1" si="16"/>
        <v>3.7664783427491244E-3</v>
      </c>
      <c r="AA45" s="118">
        <f t="shared" si="10"/>
        <v>35000</v>
      </c>
      <c r="AB45" s="335">
        <f t="shared" si="11"/>
        <v>60.737000000000002</v>
      </c>
      <c r="AC45" s="205">
        <f t="shared" si="12"/>
        <v>82</v>
      </c>
      <c r="AD45" s="29"/>
      <c r="AE45" s="63"/>
      <c r="AF45" s="70"/>
      <c r="AG45" s="63"/>
      <c r="AH45" s="78"/>
      <c r="AI45" s="81"/>
      <c r="AJ45" s="133"/>
      <c r="AK45" s="118"/>
      <c r="AL45" s="335"/>
      <c r="AM45" s="205"/>
    </row>
    <row r="46" spans="1:39" ht="15.75" thickBot="1">
      <c r="A46" s="198">
        <f t="shared" si="3"/>
        <v>35500</v>
      </c>
      <c r="B46" s="234" t="s">
        <v>45</v>
      </c>
      <c r="C46" s="2">
        <v>25756</v>
      </c>
      <c r="D46" s="2">
        <v>61.704999999999998</v>
      </c>
      <c r="E46" s="205" t="s">
        <v>83</v>
      </c>
      <c r="F46" s="2">
        <v>68</v>
      </c>
      <c r="G46" s="2">
        <v>160</v>
      </c>
      <c r="H46" s="2">
        <v>73</v>
      </c>
      <c r="I46" s="2">
        <v>638</v>
      </c>
      <c r="J46" s="2">
        <v>1</v>
      </c>
      <c r="K46" s="385">
        <v>35500</v>
      </c>
      <c r="L46" s="2">
        <v>0</v>
      </c>
      <c r="M46" s="2">
        <v>0</v>
      </c>
      <c r="N46" s="205">
        <v>9819</v>
      </c>
      <c r="O46" s="2">
        <v>0</v>
      </c>
      <c r="P46" s="2">
        <v>0</v>
      </c>
      <c r="Q46" s="205" t="s">
        <v>84</v>
      </c>
      <c r="R46" s="216">
        <f t="shared" ca="1" si="4"/>
        <v>45168</v>
      </c>
      <c r="S46" s="67">
        <f t="shared" ca="1" si="0"/>
        <v>-531</v>
      </c>
      <c r="T46" s="29">
        <f t="shared" si="13"/>
        <v>-9744</v>
      </c>
      <c r="U46" s="63">
        <f t="shared" si="6"/>
        <v>-4872</v>
      </c>
      <c r="V46" s="70">
        <f t="shared" si="1"/>
        <v>4945</v>
      </c>
      <c r="W46" s="63">
        <f t="shared" si="2"/>
        <v>4947</v>
      </c>
      <c r="X46" s="78">
        <f t="shared" ca="1" si="14"/>
        <v>-9.3126177024482111</v>
      </c>
      <c r="Y46" s="81">
        <f t="shared" ca="1" si="15"/>
        <v>-9.3163841807909602</v>
      </c>
      <c r="Z46" s="133">
        <f t="shared" ca="1" si="16"/>
        <v>3.7664783427491244E-3</v>
      </c>
      <c r="AA46" s="118">
        <f t="shared" si="10"/>
        <v>35500</v>
      </c>
      <c r="AB46" s="335">
        <f t="shared" si="11"/>
        <v>61.704999999999998</v>
      </c>
      <c r="AC46" s="205">
        <f t="shared" si="12"/>
        <v>73</v>
      </c>
      <c r="AD46" s="29"/>
      <c r="AE46" s="63"/>
      <c r="AF46" s="70"/>
      <c r="AG46" s="63"/>
      <c r="AH46" s="78"/>
      <c r="AI46" s="81"/>
      <c r="AJ46" s="133"/>
      <c r="AK46" s="118"/>
      <c r="AL46" s="335"/>
      <c r="AM46" s="205"/>
    </row>
    <row r="47" spans="1:39" ht="15.75" thickBot="1">
      <c r="A47" s="198">
        <f t="shared" si="3"/>
        <v>36000</v>
      </c>
      <c r="B47" s="234" t="s">
        <v>45</v>
      </c>
      <c r="C47" s="2">
        <v>25756</v>
      </c>
      <c r="D47" s="2">
        <v>62.689</v>
      </c>
      <c r="E47" s="205" t="s">
        <v>85</v>
      </c>
      <c r="F47" s="2">
        <v>0</v>
      </c>
      <c r="G47" s="2">
        <v>148</v>
      </c>
      <c r="H47" s="2">
        <v>66</v>
      </c>
      <c r="I47" s="2">
        <v>996</v>
      </c>
      <c r="J47" s="2">
        <v>0</v>
      </c>
      <c r="K47" s="385">
        <v>36000</v>
      </c>
      <c r="L47" s="2">
        <v>0</v>
      </c>
      <c r="M47" s="2">
        <v>0</v>
      </c>
      <c r="N47" s="205">
        <v>10312</v>
      </c>
      <c r="O47" s="2">
        <v>0</v>
      </c>
      <c r="P47" s="2">
        <v>0</v>
      </c>
      <c r="Q47" s="205" t="s">
        <v>86</v>
      </c>
      <c r="R47" s="216">
        <f t="shared" ca="1" si="4"/>
        <v>45168</v>
      </c>
      <c r="S47" s="67">
        <f t="shared" ca="1" si="0"/>
        <v>-531</v>
      </c>
      <c r="T47" s="29">
        <f t="shared" si="13"/>
        <v>-10244</v>
      </c>
      <c r="U47" s="63">
        <f t="shared" si="6"/>
        <v>-5122</v>
      </c>
      <c r="V47" s="70">
        <f t="shared" si="1"/>
        <v>5188</v>
      </c>
      <c r="W47" s="63">
        <f t="shared" si="2"/>
        <v>5190</v>
      </c>
      <c r="X47" s="78">
        <f t="shared" ca="1" si="14"/>
        <v>-9.7702448210922785</v>
      </c>
      <c r="Y47" s="81">
        <f t="shared" ca="1" si="15"/>
        <v>-9.7740112994350277</v>
      </c>
      <c r="Z47" s="133">
        <f t="shared" ca="1" si="16"/>
        <v>3.7664783427491244E-3</v>
      </c>
      <c r="AA47" s="118">
        <f t="shared" si="10"/>
        <v>36000</v>
      </c>
      <c r="AB47" s="335">
        <f t="shared" si="11"/>
        <v>62.689</v>
      </c>
      <c r="AC47" s="205">
        <f t="shared" si="12"/>
        <v>66</v>
      </c>
      <c r="AD47" s="29"/>
      <c r="AE47" s="63"/>
      <c r="AF47" s="70"/>
      <c r="AG47" s="63"/>
      <c r="AH47" s="78"/>
      <c r="AI47" s="81"/>
      <c r="AJ47" s="133"/>
      <c r="AK47" s="118"/>
      <c r="AL47" s="335"/>
      <c r="AM47" s="205"/>
    </row>
    <row r="48" spans="1:39" ht="15.75" thickBot="1">
      <c r="A48" s="198">
        <f t="shared" si="3"/>
        <v>36500</v>
      </c>
      <c r="B48" s="234" t="s">
        <v>45</v>
      </c>
      <c r="C48" s="2">
        <v>25756</v>
      </c>
      <c r="D48" s="2">
        <v>63.682000000000002</v>
      </c>
      <c r="E48" s="205" t="s">
        <v>87</v>
      </c>
      <c r="F48" s="2">
        <v>0</v>
      </c>
      <c r="G48" s="2">
        <v>136</v>
      </c>
      <c r="H48" s="2">
        <v>60</v>
      </c>
      <c r="I48" s="2">
        <v>666</v>
      </c>
      <c r="J48" s="2">
        <v>0</v>
      </c>
      <c r="K48" s="385">
        <v>36500</v>
      </c>
      <c r="L48" s="2">
        <v>0</v>
      </c>
      <c r="M48" s="2">
        <v>0</v>
      </c>
      <c r="N48" s="205">
        <v>10806</v>
      </c>
      <c r="O48" s="2">
        <v>0</v>
      </c>
      <c r="P48" s="2">
        <v>0</v>
      </c>
      <c r="Q48" s="205" t="s">
        <v>88</v>
      </c>
      <c r="R48" s="216">
        <f t="shared" ca="1" si="4"/>
        <v>45168</v>
      </c>
      <c r="S48" s="67">
        <f t="shared" ca="1" si="0"/>
        <v>-531</v>
      </c>
      <c r="T48" s="29">
        <f t="shared" si="13"/>
        <v>-10744</v>
      </c>
      <c r="U48" s="63">
        <f t="shared" si="6"/>
        <v>-5372</v>
      </c>
      <c r="V48" s="70">
        <f t="shared" si="1"/>
        <v>5432</v>
      </c>
      <c r="W48" s="63">
        <f t="shared" si="2"/>
        <v>5434</v>
      </c>
      <c r="X48" s="78">
        <f t="shared" ca="1" si="14"/>
        <v>-10.229755178907721</v>
      </c>
      <c r="Y48" s="81">
        <f t="shared" ca="1" si="15"/>
        <v>-10.233521657250471</v>
      </c>
      <c r="Z48" s="133">
        <f t="shared" ca="1" si="16"/>
        <v>3.7664783427491244E-3</v>
      </c>
      <c r="AA48" s="118">
        <f t="shared" si="10"/>
        <v>36500</v>
      </c>
      <c r="AB48" s="335">
        <f t="shared" si="11"/>
        <v>63.682000000000002</v>
      </c>
      <c r="AC48" s="205">
        <f t="shared" si="12"/>
        <v>60</v>
      </c>
      <c r="AD48" s="29"/>
      <c r="AE48" s="63"/>
      <c r="AF48" s="70"/>
      <c r="AG48" s="63"/>
      <c r="AH48" s="78"/>
      <c r="AI48" s="81"/>
      <c r="AJ48" s="133"/>
      <c r="AK48" s="118"/>
      <c r="AL48" s="335"/>
      <c r="AM48" s="205"/>
    </row>
    <row r="49" spans="1:39" ht="15.75" thickBot="1">
      <c r="A49" s="198">
        <f t="shared" si="3"/>
        <v>37000</v>
      </c>
      <c r="B49" s="234" t="s">
        <v>45</v>
      </c>
      <c r="C49" s="2">
        <v>25756</v>
      </c>
      <c r="D49" s="2">
        <v>64.679000000000002</v>
      </c>
      <c r="E49" s="205" t="s">
        <v>89</v>
      </c>
      <c r="F49" s="2">
        <v>0</v>
      </c>
      <c r="G49" s="2">
        <v>125</v>
      </c>
      <c r="H49" s="2">
        <v>55</v>
      </c>
      <c r="I49" s="2">
        <v>684</v>
      </c>
      <c r="J49" s="2">
        <v>0</v>
      </c>
      <c r="K49" s="385">
        <v>37000</v>
      </c>
      <c r="L49" s="2">
        <v>0</v>
      </c>
      <c r="M49" s="2">
        <v>0</v>
      </c>
      <c r="N49" s="205">
        <v>11301</v>
      </c>
      <c r="O49" s="2">
        <v>0</v>
      </c>
      <c r="P49" s="2">
        <v>0</v>
      </c>
      <c r="Q49" s="205" t="s">
        <v>90</v>
      </c>
      <c r="R49" s="216">
        <f t="shared" ca="1" si="4"/>
        <v>45168</v>
      </c>
      <c r="S49" s="67">
        <f t="shared" ca="1" si="0"/>
        <v>-531</v>
      </c>
      <c r="T49" s="29">
        <f t="shared" si="13"/>
        <v>-11244</v>
      </c>
      <c r="U49" s="63">
        <f t="shared" si="6"/>
        <v>-5622</v>
      </c>
      <c r="V49" s="70">
        <f t="shared" si="1"/>
        <v>5677</v>
      </c>
      <c r="W49" s="63">
        <f t="shared" si="2"/>
        <v>5679</v>
      </c>
      <c r="X49" s="78">
        <f t="shared" ca="1" si="14"/>
        <v>-10.691148775894538</v>
      </c>
      <c r="Y49" s="81">
        <f t="shared" ca="1" si="15"/>
        <v>-10.694915254237289</v>
      </c>
      <c r="Z49" s="133">
        <f t="shared" ca="1" si="16"/>
        <v>3.7664783427509008E-3</v>
      </c>
      <c r="AA49" s="118">
        <f t="shared" si="10"/>
        <v>37000</v>
      </c>
      <c r="AB49" s="335">
        <f t="shared" si="11"/>
        <v>64.679000000000002</v>
      </c>
      <c r="AC49" s="205">
        <f t="shared" si="12"/>
        <v>55</v>
      </c>
      <c r="AD49" s="29"/>
      <c r="AE49" s="63"/>
      <c r="AF49" s="70"/>
      <c r="AG49" s="63"/>
      <c r="AH49" s="78"/>
      <c r="AI49" s="81"/>
      <c r="AJ49" s="133"/>
      <c r="AK49" s="118"/>
      <c r="AL49" s="335"/>
      <c r="AM49" s="205"/>
    </row>
    <row r="50" spans="1:39" ht="15.75" thickBot="1">
      <c r="A50" s="198">
        <f t="shared" si="3"/>
        <v>37500</v>
      </c>
      <c r="B50" s="234" t="s">
        <v>45</v>
      </c>
      <c r="C50" s="2">
        <v>25756</v>
      </c>
      <c r="D50" s="2">
        <v>65.676000000000002</v>
      </c>
      <c r="E50" s="205" t="s">
        <v>91</v>
      </c>
      <c r="F50" s="2">
        <v>0</v>
      </c>
      <c r="G50" s="2">
        <v>119</v>
      </c>
      <c r="H50" s="2">
        <v>50</v>
      </c>
      <c r="I50" s="2">
        <v>420</v>
      </c>
      <c r="J50" s="2">
        <v>0</v>
      </c>
      <c r="K50" s="385">
        <v>37500</v>
      </c>
      <c r="L50" s="2">
        <v>0</v>
      </c>
      <c r="M50" s="2">
        <v>0</v>
      </c>
      <c r="N50" s="205">
        <v>11796</v>
      </c>
      <c r="O50" s="2">
        <v>0</v>
      </c>
      <c r="P50" s="2">
        <v>0</v>
      </c>
      <c r="Q50" s="205" t="s">
        <v>92</v>
      </c>
      <c r="R50" s="216">
        <f t="shared" ca="1" si="4"/>
        <v>45168</v>
      </c>
      <c r="S50" s="67">
        <f t="shared" ca="1" si="0"/>
        <v>-531</v>
      </c>
      <c r="T50" s="29">
        <f t="shared" si="13"/>
        <v>-11744</v>
      </c>
      <c r="U50" s="63">
        <f t="shared" si="6"/>
        <v>-5872</v>
      </c>
      <c r="V50" s="70">
        <f t="shared" si="1"/>
        <v>5922</v>
      </c>
      <c r="W50" s="63">
        <f t="shared" si="2"/>
        <v>5924</v>
      </c>
      <c r="X50" s="78">
        <f t="shared" ca="1" si="14"/>
        <v>-11.152542372881356</v>
      </c>
      <c r="Y50" s="81">
        <f t="shared" ca="1" si="15"/>
        <v>-11.156308851224106</v>
      </c>
      <c r="Z50" s="133">
        <f t="shared" ca="1" si="16"/>
        <v>3.7664783427491244E-3</v>
      </c>
      <c r="AA50" s="118">
        <f t="shared" si="10"/>
        <v>37500</v>
      </c>
      <c r="AB50" s="335">
        <f t="shared" si="11"/>
        <v>65.676000000000002</v>
      </c>
      <c r="AC50" s="205">
        <f t="shared" si="12"/>
        <v>50</v>
      </c>
      <c r="AD50" s="29"/>
      <c r="AE50" s="63"/>
      <c r="AF50" s="70"/>
      <c r="AG50" s="63"/>
      <c r="AH50" s="78"/>
      <c r="AI50" s="81"/>
      <c r="AJ50" s="133"/>
      <c r="AK50" s="118"/>
      <c r="AL50" s="335"/>
      <c r="AM50" s="205"/>
    </row>
    <row r="51" spans="1:39" ht="15.75" thickBot="1">
      <c r="A51" s="198">
        <f t="shared" si="3"/>
        <v>38000</v>
      </c>
      <c r="B51" s="239" t="s">
        <v>45</v>
      </c>
      <c r="C51" s="29">
        <v>25756</v>
      </c>
      <c r="D51" s="162">
        <v>66.668999999999997</v>
      </c>
      <c r="E51" s="210" t="s">
        <v>132</v>
      </c>
      <c r="F51" s="29">
        <v>0</v>
      </c>
      <c r="G51" s="193">
        <v>110</v>
      </c>
      <c r="H51" s="193">
        <v>46</v>
      </c>
      <c r="I51" s="193">
        <v>242</v>
      </c>
      <c r="J51" s="162">
        <v>0</v>
      </c>
      <c r="K51" s="387">
        <v>38000</v>
      </c>
      <c r="L51" s="29">
        <v>0</v>
      </c>
      <c r="M51" s="162">
        <v>0</v>
      </c>
      <c r="N51" s="210">
        <v>12292</v>
      </c>
      <c r="O51" s="29">
        <v>0</v>
      </c>
      <c r="P51" s="162">
        <v>0</v>
      </c>
      <c r="Q51" s="210" t="s">
        <v>133</v>
      </c>
      <c r="R51" s="216">
        <f t="shared" ca="1" si="4"/>
        <v>45168</v>
      </c>
      <c r="S51" s="67">
        <f t="shared" ca="1" si="0"/>
        <v>-531</v>
      </c>
      <c r="T51" s="29">
        <f t="shared" si="13"/>
        <v>-12244</v>
      </c>
      <c r="U51" s="63">
        <f t="shared" si="6"/>
        <v>-6122</v>
      </c>
      <c r="V51" s="70">
        <f t="shared" si="1"/>
        <v>6168</v>
      </c>
      <c r="W51" s="63">
        <f t="shared" si="2"/>
        <v>6170</v>
      </c>
      <c r="X51" s="78">
        <f t="shared" ca="1" si="14"/>
        <v>-11.615819209039548</v>
      </c>
      <c r="Y51" s="81">
        <f t="shared" ca="1" si="15"/>
        <v>-11.619585687382298</v>
      </c>
      <c r="Z51" s="133">
        <f t="shared" ca="1" si="16"/>
        <v>3.7664783427491244E-3</v>
      </c>
      <c r="AA51" s="118">
        <f t="shared" si="10"/>
        <v>38000</v>
      </c>
      <c r="AB51" s="335">
        <f t="shared" si="11"/>
        <v>66.668999999999997</v>
      </c>
      <c r="AC51" s="205">
        <f t="shared" si="12"/>
        <v>46</v>
      </c>
      <c r="AD51" s="29"/>
      <c r="AE51" s="63"/>
      <c r="AF51" s="70"/>
      <c r="AG51" s="63"/>
      <c r="AH51" s="78"/>
      <c r="AI51" s="81"/>
      <c r="AJ51" s="133"/>
      <c r="AK51" s="118"/>
      <c r="AL51" s="335"/>
      <c r="AM51" s="205"/>
    </row>
    <row r="52" spans="1:39" ht="15.75" thickBot="1">
      <c r="A52" s="198">
        <f t="shared" si="3"/>
        <v>90000</v>
      </c>
      <c r="B52" s="166" t="s">
        <v>143</v>
      </c>
      <c r="C52">
        <v>79679</v>
      </c>
      <c r="D52">
        <v>20.760999999999999</v>
      </c>
      <c r="E52" t="s">
        <v>178</v>
      </c>
      <c r="F52">
        <v>0</v>
      </c>
      <c r="G52">
        <v>0</v>
      </c>
      <c r="H52">
        <v>289</v>
      </c>
      <c r="I52">
        <v>102</v>
      </c>
      <c r="J52">
        <v>0</v>
      </c>
      <c r="K52" s="388">
        <v>90000</v>
      </c>
      <c r="L52">
        <v>0</v>
      </c>
      <c r="M52">
        <v>0</v>
      </c>
      <c r="N52">
        <v>10607</v>
      </c>
      <c r="O52">
        <v>0</v>
      </c>
      <c r="P52">
        <v>0</v>
      </c>
      <c r="Q52" t="s">
        <v>179</v>
      </c>
      <c r="R52" s="216">
        <f t="shared" ca="1" si="4"/>
        <v>45168</v>
      </c>
      <c r="S52" s="67">
        <f t="shared" ca="1" si="0"/>
        <v>-495</v>
      </c>
      <c r="T52" s="29">
        <f t="shared" si="13"/>
        <v>-10321</v>
      </c>
      <c r="U52" s="63">
        <f t="shared" si="6"/>
        <v>-5160.5</v>
      </c>
      <c r="V52" s="70">
        <f t="shared" si="1"/>
        <v>5449.5</v>
      </c>
      <c r="W52" s="63">
        <f t="shared" si="2"/>
        <v>5446.5</v>
      </c>
      <c r="X52" s="78">
        <f t="shared" ca="1" si="14"/>
        <v>-11.00909090909091</v>
      </c>
      <c r="Y52" s="81">
        <f t="shared" ca="1" si="15"/>
        <v>-11.003030303030304</v>
      </c>
      <c r="Z52" s="133">
        <f t="shared" ca="1" si="16"/>
        <v>-6.0606060606058776E-3</v>
      </c>
      <c r="AA52" s="118">
        <f t="shared" si="10"/>
        <v>90000</v>
      </c>
      <c r="AB52" s="335">
        <f t="shared" si="11"/>
        <v>20.760999999999999</v>
      </c>
      <c r="AC52" s="205">
        <f t="shared" si="12"/>
        <v>289</v>
      </c>
      <c r="AD52" s="29"/>
      <c r="AE52" s="63"/>
      <c r="AF52" s="70"/>
      <c r="AG52" s="63"/>
      <c r="AH52" s="78"/>
      <c r="AI52" s="81"/>
      <c r="AJ52" s="133"/>
      <c r="AK52" s="118"/>
      <c r="AL52" s="335"/>
      <c r="AM52" s="205"/>
    </row>
    <row r="53" spans="1:39" ht="15.75" thickBot="1">
      <c r="A53" s="198">
        <f t="shared" si="3"/>
        <v>90500</v>
      </c>
      <c r="B53" s="166" t="s">
        <v>143</v>
      </c>
      <c r="C53">
        <v>79679</v>
      </c>
      <c r="D53">
        <v>21.062999999999999</v>
      </c>
      <c r="E53" t="s">
        <v>180</v>
      </c>
      <c r="F53">
        <v>0</v>
      </c>
      <c r="G53">
        <v>0</v>
      </c>
      <c r="H53">
        <v>268</v>
      </c>
      <c r="I53">
        <v>0</v>
      </c>
      <c r="J53">
        <v>0</v>
      </c>
      <c r="K53" s="388">
        <v>90500</v>
      </c>
      <c r="L53">
        <v>0</v>
      </c>
      <c r="M53">
        <v>0</v>
      </c>
      <c r="N53">
        <v>11086</v>
      </c>
      <c r="O53">
        <v>0</v>
      </c>
      <c r="P53">
        <v>0</v>
      </c>
      <c r="Q53" t="s">
        <v>181</v>
      </c>
      <c r="R53" s="216">
        <f t="shared" ca="1" si="4"/>
        <v>45168</v>
      </c>
      <c r="S53" s="67">
        <f t="shared" ca="1" si="0"/>
        <v>-495</v>
      </c>
      <c r="T53" s="29">
        <f t="shared" si="13"/>
        <v>-10821</v>
      </c>
      <c r="U53" s="63">
        <f t="shared" si="6"/>
        <v>-5410.5</v>
      </c>
      <c r="V53" s="70">
        <f t="shared" si="1"/>
        <v>5678.5</v>
      </c>
      <c r="W53" s="63">
        <f t="shared" si="2"/>
        <v>5675.5</v>
      </c>
      <c r="X53" s="78">
        <f t="shared" ca="1" si="14"/>
        <v>-11.471717171717172</v>
      </c>
      <c r="Y53" s="81">
        <f t="shared" ca="1" si="15"/>
        <v>-11.465656565656566</v>
      </c>
      <c r="Z53" s="133">
        <f t="shared" ca="1" si="16"/>
        <v>-6.0606060606058776E-3</v>
      </c>
      <c r="AA53" s="118">
        <f t="shared" si="10"/>
        <v>90500</v>
      </c>
      <c r="AB53" s="335">
        <f t="shared" si="11"/>
        <v>21.062999999999999</v>
      </c>
      <c r="AC53" s="205">
        <f t="shared" si="12"/>
        <v>268</v>
      </c>
      <c r="AD53" s="29"/>
      <c r="AE53" s="63"/>
      <c r="AF53" s="70"/>
      <c r="AG53" s="63"/>
      <c r="AH53" s="78"/>
      <c r="AI53" s="81"/>
      <c r="AJ53" s="133"/>
      <c r="AK53" s="118"/>
      <c r="AL53" s="335"/>
      <c r="AM53" s="205"/>
    </row>
    <row r="54" spans="1:39" ht="15.75" thickBot="1">
      <c r="A54" s="198">
        <f t="shared" si="3"/>
        <v>91000</v>
      </c>
      <c r="B54" s="166" t="s">
        <v>143</v>
      </c>
      <c r="C54">
        <v>79679</v>
      </c>
      <c r="D54">
        <v>21.370999999999999</v>
      </c>
      <c r="E54" t="s">
        <v>182</v>
      </c>
      <c r="F54">
        <v>0</v>
      </c>
      <c r="G54">
        <v>0</v>
      </c>
      <c r="H54">
        <v>249</v>
      </c>
      <c r="I54">
        <v>0</v>
      </c>
      <c r="J54">
        <v>0</v>
      </c>
      <c r="K54" s="388">
        <v>91000</v>
      </c>
      <c r="L54">
        <v>0</v>
      </c>
      <c r="M54">
        <v>0</v>
      </c>
      <c r="N54">
        <v>11567</v>
      </c>
      <c r="O54">
        <v>0</v>
      </c>
      <c r="P54">
        <v>0</v>
      </c>
      <c r="Q54" t="s">
        <v>183</v>
      </c>
      <c r="R54" s="216">
        <f t="shared" ca="1" si="4"/>
        <v>45168</v>
      </c>
      <c r="S54" s="67">
        <f t="shared" ca="1" si="0"/>
        <v>-495</v>
      </c>
      <c r="T54" s="29">
        <f t="shared" si="13"/>
        <v>-11321</v>
      </c>
      <c r="U54" s="63">
        <f t="shared" si="6"/>
        <v>-5660.5</v>
      </c>
      <c r="V54" s="70">
        <f t="shared" si="1"/>
        <v>5909.5</v>
      </c>
      <c r="W54" s="63">
        <f t="shared" si="2"/>
        <v>5906.5</v>
      </c>
      <c r="X54" s="78">
        <f t="shared" ca="1" si="14"/>
        <v>-11.938383838383839</v>
      </c>
      <c r="Y54" s="81">
        <f t="shared" ca="1" si="15"/>
        <v>-11.932323232323233</v>
      </c>
      <c r="Z54" s="133">
        <f t="shared" ca="1" si="16"/>
        <v>-6.0606060606058776E-3</v>
      </c>
      <c r="AA54" s="118">
        <f t="shared" si="10"/>
        <v>91000</v>
      </c>
      <c r="AB54" s="335">
        <f t="shared" si="11"/>
        <v>21.370999999999999</v>
      </c>
      <c r="AC54" s="205">
        <f t="shared" si="12"/>
        <v>249</v>
      </c>
      <c r="AD54" s="29"/>
      <c r="AE54" s="63"/>
      <c r="AF54" s="70"/>
      <c r="AG54" s="63"/>
      <c r="AH54" s="78"/>
      <c r="AI54" s="81"/>
      <c r="AJ54" s="133"/>
      <c r="AK54" s="118"/>
      <c r="AL54" s="335"/>
      <c r="AM54" s="205"/>
    </row>
    <row r="55" spans="1:39" ht="15.75" thickBot="1">
      <c r="A55" s="198">
        <f t="shared" si="3"/>
        <v>91500</v>
      </c>
      <c r="B55" s="166" t="s">
        <v>143</v>
      </c>
      <c r="C55">
        <v>79679</v>
      </c>
      <c r="D55">
        <v>21.683</v>
      </c>
      <c r="E55" t="s">
        <v>184</v>
      </c>
      <c r="F55">
        <v>0</v>
      </c>
      <c r="G55">
        <v>0</v>
      </c>
      <c r="H55">
        <v>233</v>
      </c>
      <c r="I55">
        <v>0</v>
      </c>
      <c r="J55">
        <v>0</v>
      </c>
      <c r="K55" s="388">
        <v>91500</v>
      </c>
      <c r="L55">
        <v>0</v>
      </c>
      <c r="M55">
        <v>0</v>
      </c>
      <c r="N55">
        <v>12051</v>
      </c>
      <c r="O55">
        <v>0</v>
      </c>
      <c r="P55">
        <v>0</v>
      </c>
      <c r="Q55" t="s">
        <v>185</v>
      </c>
      <c r="R55" s="216">
        <f t="shared" ca="1" si="4"/>
        <v>45168</v>
      </c>
      <c r="S55" s="67">
        <f t="shared" ca="1" si="0"/>
        <v>-495</v>
      </c>
      <c r="T55" s="29">
        <f t="shared" si="13"/>
        <v>-11821</v>
      </c>
      <c r="U55" s="63">
        <f t="shared" si="6"/>
        <v>-5910.5</v>
      </c>
      <c r="V55" s="70">
        <f t="shared" si="1"/>
        <v>6143.5</v>
      </c>
      <c r="W55" s="63">
        <f t="shared" si="2"/>
        <v>6140.5</v>
      </c>
      <c r="X55" s="78">
        <f t="shared" ca="1" si="14"/>
        <v>-12.411111111111111</v>
      </c>
      <c r="Y55" s="81">
        <f t="shared" ca="1" si="15"/>
        <v>-12.405050505050506</v>
      </c>
      <c r="Z55" s="133">
        <f t="shared" ca="1" si="16"/>
        <v>-6.0606060606058776E-3</v>
      </c>
      <c r="AA55" s="118">
        <f t="shared" si="10"/>
        <v>91500</v>
      </c>
      <c r="AB55" s="335">
        <f t="shared" si="11"/>
        <v>21.683</v>
      </c>
      <c r="AC55" s="205">
        <f t="shared" si="12"/>
        <v>233</v>
      </c>
      <c r="AD55" s="29"/>
      <c r="AE55" s="63"/>
      <c r="AF55" s="70"/>
      <c r="AG55" s="63"/>
      <c r="AH55" s="78"/>
      <c r="AI55" s="81"/>
      <c r="AJ55" s="133"/>
      <c r="AK55" s="118"/>
      <c r="AL55" s="335"/>
      <c r="AM55" s="205"/>
    </row>
    <row r="56" spans="1:39" ht="15.75" thickBot="1">
      <c r="A56" s="198">
        <f t="shared" si="3"/>
        <v>92000</v>
      </c>
      <c r="B56" s="166" t="s">
        <v>143</v>
      </c>
      <c r="C56">
        <v>79679</v>
      </c>
      <c r="D56">
        <v>21.998000000000001</v>
      </c>
      <c r="E56" t="s">
        <v>186</v>
      </c>
      <c r="F56">
        <v>0</v>
      </c>
      <c r="G56">
        <v>0</v>
      </c>
      <c r="H56">
        <v>218</v>
      </c>
      <c r="I56">
        <v>2</v>
      </c>
      <c r="J56">
        <v>0</v>
      </c>
      <c r="K56" s="388">
        <v>92000</v>
      </c>
      <c r="L56">
        <v>0</v>
      </c>
      <c r="M56">
        <v>0</v>
      </c>
      <c r="N56">
        <v>12536</v>
      </c>
      <c r="O56">
        <v>0</v>
      </c>
      <c r="P56">
        <v>0</v>
      </c>
      <c r="Q56" t="s">
        <v>187</v>
      </c>
      <c r="R56" s="216">
        <f t="shared" ca="1" si="4"/>
        <v>45168</v>
      </c>
      <c r="S56" s="67">
        <f t="shared" ca="1" si="0"/>
        <v>-495</v>
      </c>
      <c r="T56" s="29">
        <f t="shared" si="13"/>
        <v>-12321</v>
      </c>
      <c r="U56" s="63">
        <f t="shared" si="6"/>
        <v>-6160.5</v>
      </c>
      <c r="V56" s="70">
        <f t="shared" si="1"/>
        <v>6378.5</v>
      </c>
      <c r="W56" s="63">
        <f t="shared" si="2"/>
        <v>6375.5</v>
      </c>
      <c r="X56" s="78">
        <f t="shared" ca="1" si="14"/>
        <v>-12.885858585858585</v>
      </c>
      <c r="Y56" s="81">
        <f t="shared" ca="1" si="15"/>
        <v>-12.87979797979798</v>
      </c>
      <c r="Z56" s="133">
        <f t="shared" ca="1" si="16"/>
        <v>-6.0606060606058776E-3</v>
      </c>
      <c r="AA56" s="118">
        <f t="shared" si="10"/>
        <v>92000</v>
      </c>
      <c r="AB56" s="335">
        <f t="shared" si="11"/>
        <v>21.998000000000001</v>
      </c>
      <c r="AC56" s="205">
        <f t="shared" si="12"/>
        <v>218</v>
      </c>
      <c r="AD56" s="29"/>
      <c r="AE56" s="63"/>
      <c r="AF56" s="70"/>
      <c r="AG56" s="63"/>
      <c r="AH56" s="78"/>
      <c r="AI56" s="81"/>
      <c r="AJ56" s="133"/>
      <c r="AK56" s="118"/>
      <c r="AL56" s="335"/>
      <c r="AM56" s="205"/>
    </row>
    <row r="57" spans="1:39" ht="15.75" thickBot="1">
      <c r="A57" s="198">
        <f t="shared" si="3"/>
        <v>92500</v>
      </c>
      <c r="B57" s="166" t="s">
        <v>143</v>
      </c>
      <c r="C57">
        <v>79679</v>
      </c>
      <c r="D57">
        <v>22.317</v>
      </c>
      <c r="E57" t="s">
        <v>188</v>
      </c>
      <c r="F57">
        <v>0</v>
      </c>
      <c r="G57">
        <v>0</v>
      </c>
      <c r="H57">
        <v>204</v>
      </c>
      <c r="I57">
        <v>0</v>
      </c>
      <c r="J57">
        <v>0</v>
      </c>
      <c r="K57" s="388">
        <v>92500</v>
      </c>
      <c r="L57">
        <v>0</v>
      </c>
      <c r="M57">
        <v>0</v>
      </c>
      <c r="N57">
        <v>13022</v>
      </c>
      <c r="O57">
        <v>0</v>
      </c>
      <c r="P57">
        <v>0</v>
      </c>
      <c r="Q57" t="s">
        <v>189</v>
      </c>
      <c r="R57" s="216">
        <f t="shared" ca="1" si="4"/>
        <v>45168</v>
      </c>
      <c r="S57" s="67">
        <f t="shared" ca="1" si="0"/>
        <v>-495</v>
      </c>
      <c r="T57" s="29">
        <f t="shared" si="13"/>
        <v>-12821</v>
      </c>
      <c r="U57" s="63">
        <f t="shared" si="6"/>
        <v>-6410.5</v>
      </c>
      <c r="V57" s="70">
        <f t="shared" si="1"/>
        <v>6614.5</v>
      </c>
      <c r="W57" s="63">
        <f t="shared" si="2"/>
        <v>6611.5</v>
      </c>
      <c r="X57" s="78">
        <f t="shared" ca="1" si="14"/>
        <v>-13.362626262626263</v>
      </c>
      <c r="Y57" s="81">
        <f t="shared" ca="1" si="15"/>
        <v>-13.356565656565657</v>
      </c>
      <c r="Z57" s="133">
        <f t="shared" ca="1" si="16"/>
        <v>-6.0606060606058776E-3</v>
      </c>
      <c r="AA57" s="118">
        <f t="shared" si="10"/>
        <v>92500</v>
      </c>
      <c r="AB57" s="335">
        <f t="shared" si="11"/>
        <v>22.317</v>
      </c>
      <c r="AC57" s="205">
        <f t="shared" si="12"/>
        <v>204</v>
      </c>
      <c r="AD57" s="29"/>
      <c r="AE57" s="63"/>
      <c r="AF57" s="70"/>
      <c r="AG57" s="63"/>
      <c r="AH57" s="78"/>
      <c r="AI57" s="81"/>
      <c r="AJ57" s="133"/>
      <c r="AK57" s="118"/>
      <c r="AL57" s="335"/>
      <c r="AM57" s="205"/>
    </row>
    <row r="58" spans="1:39" ht="15.75" thickBot="1">
      <c r="A58" s="198">
        <f t="shared" si="3"/>
        <v>93000</v>
      </c>
      <c r="B58" s="166" t="s">
        <v>143</v>
      </c>
      <c r="C58">
        <v>79679</v>
      </c>
      <c r="D58">
        <v>22.638999999999999</v>
      </c>
      <c r="E58" t="s">
        <v>190</v>
      </c>
      <c r="F58">
        <v>0</v>
      </c>
      <c r="G58">
        <v>0</v>
      </c>
      <c r="H58">
        <v>192</v>
      </c>
      <c r="I58">
        <v>0</v>
      </c>
      <c r="J58">
        <v>0</v>
      </c>
      <c r="K58" s="388">
        <v>93000</v>
      </c>
      <c r="L58">
        <v>0</v>
      </c>
      <c r="M58">
        <v>0</v>
      </c>
      <c r="N58">
        <v>13510</v>
      </c>
      <c r="O58">
        <v>0</v>
      </c>
      <c r="P58">
        <v>0</v>
      </c>
      <c r="Q58" t="s">
        <v>191</v>
      </c>
      <c r="R58" s="216">
        <f t="shared" ca="1" si="4"/>
        <v>45168</v>
      </c>
      <c r="S58" s="67">
        <f t="shared" ca="1" si="0"/>
        <v>-495</v>
      </c>
      <c r="T58" s="29">
        <f t="shared" si="13"/>
        <v>-13321</v>
      </c>
      <c r="U58" s="63">
        <f t="shared" si="6"/>
        <v>-6660.5</v>
      </c>
      <c r="V58" s="70">
        <f t="shared" si="1"/>
        <v>6852.5</v>
      </c>
      <c r="W58" s="63">
        <f t="shared" si="2"/>
        <v>6849.5</v>
      </c>
      <c r="X58" s="78">
        <f t="shared" ca="1" si="14"/>
        <v>-13.843434343434344</v>
      </c>
      <c r="Y58" s="81">
        <f t="shared" ca="1" si="15"/>
        <v>-13.837373737373737</v>
      </c>
      <c r="Z58" s="133">
        <f t="shared" ca="1" si="16"/>
        <v>-6.0606060606076539E-3</v>
      </c>
      <c r="AA58" s="118">
        <f t="shared" si="10"/>
        <v>93000</v>
      </c>
      <c r="AB58" s="335">
        <f t="shared" si="11"/>
        <v>22.638999999999999</v>
      </c>
      <c r="AC58" s="205">
        <f t="shared" si="12"/>
        <v>192</v>
      </c>
      <c r="AD58" s="29"/>
      <c r="AE58" s="63"/>
      <c r="AF58" s="70"/>
      <c r="AG58" s="63"/>
      <c r="AH58" s="78"/>
      <c r="AI58" s="81"/>
      <c r="AJ58" s="133"/>
      <c r="AK58" s="118"/>
      <c r="AL58" s="335"/>
      <c r="AM58" s="205"/>
    </row>
    <row r="59" spans="1:39" ht="15.75" thickBot="1">
      <c r="A59" s="198">
        <f t="shared" si="3"/>
        <v>93500</v>
      </c>
      <c r="B59" s="166" t="s">
        <v>143</v>
      </c>
      <c r="C59">
        <v>79679</v>
      </c>
      <c r="D59">
        <v>22.962</v>
      </c>
      <c r="E59" t="s">
        <v>192</v>
      </c>
      <c r="F59">
        <v>0</v>
      </c>
      <c r="G59">
        <v>0</v>
      </c>
      <c r="H59">
        <v>181</v>
      </c>
      <c r="I59">
        <v>0</v>
      </c>
      <c r="J59">
        <v>0</v>
      </c>
      <c r="K59" s="388">
        <v>93500</v>
      </c>
      <c r="L59">
        <v>0</v>
      </c>
      <c r="M59">
        <v>0</v>
      </c>
      <c r="N59">
        <v>13999</v>
      </c>
      <c r="O59">
        <v>0</v>
      </c>
      <c r="P59">
        <v>0</v>
      </c>
      <c r="Q59" t="s">
        <v>193</v>
      </c>
      <c r="R59" s="216">
        <f t="shared" ca="1" si="4"/>
        <v>45168</v>
      </c>
      <c r="S59" s="67">
        <f t="shared" ca="1" si="0"/>
        <v>-495</v>
      </c>
      <c r="T59" s="29">
        <f t="shared" si="13"/>
        <v>-13821</v>
      </c>
      <c r="U59" s="63">
        <f t="shared" si="6"/>
        <v>-6910.5</v>
      </c>
      <c r="V59" s="70">
        <f t="shared" si="1"/>
        <v>7091.5</v>
      </c>
      <c r="W59" s="63">
        <f t="shared" si="2"/>
        <v>7088.5</v>
      </c>
      <c r="X59" s="78">
        <f t="shared" ca="1" si="14"/>
        <v>-14.326262626262626</v>
      </c>
      <c r="Y59" s="81">
        <f t="shared" ca="1" si="15"/>
        <v>-14.32020202020202</v>
      </c>
      <c r="Z59" s="133">
        <f t="shared" ca="1" si="16"/>
        <v>-6.0606060606058776E-3</v>
      </c>
      <c r="AA59" s="118">
        <f t="shared" si="10"/>
        <v>93500</v>
      </c>
      <c r="AB59" s="335">
        <f t="shared" si="11"/>
        <v>22.962</v>
      </c>
      <c r="AC59" s="205">
        <f t="shared" si="12"/>
        <v>181</v>
      </c>
      <c r="AD59" s="29"/>
      <c r="AE59" s="63"/>
      <c r="AF59" s="70"/>
      <c r="AG59" s="63"/>
      <c r="AH59" s="78"/>
      <c r="AI59" s="81"/>
      <c r="AJ59" s="133"/>
      <c r="AK59" s="118"/>
      <c r="AL59" s="335"/>
      <c r="AM59" s="205"/>
    </row>
    <row r="60" spans="1:39" ht="15.75" thickBot="1">
      <c r="A60" s="198">
        <f t="shared" si="3"/>
        <v>94000</v>
      </c>
      <c r="B60" s="166" t="s">
        <v>143</v>
      </c>
      <c r="C60">
        <v>79679</v>
      </c>
      <c r="D60">
        <v>23.286999999999999</v>
      </c>
      <c r="E60" t="s">
        <v>194</v>
      </c>
      <c r="F60">
        <v>5</v>
      </c>
      <c r="G60">
        <v>0</v>
      </c>
      <c r="H60">
        <v>171</v>
      </c>
      <c r="I60">
        <v>200</v>
      </c>
      <c r="J60">
        <v>1</v>
      </c>
      <c r="K60" s="388">
        <v>94000</v>
      </c>
      <c r="L60">
        <v>0</v>
      </c>
      <c r="M60">
        <v>0</v>
      </c>
      <c r="N60">
        <v>14489</v>
      </c>
      <c r="O60">
        <v>0</v>
      </c>
      <c r="P60">
        <v>0</v>
      </c>
      <c r="Q60" t="s">
        <v>195</v>
      </c>
      <c r="R60" s="216">
        <f t="shared" ca="1" si="4"/>
        <v>45168</v>
      </c>
      <c r="S60" s="67">
        <f t="shared" ca="1" si="0"/>
        <v>-495</v>
      </c>
      <c r="T60" s="29">
        <f t="shared" si="13"/>
        <v>-14321</v>
      </c>
      <c r="U60" s="63">
        <f t="shared" si="6"/>
        <v>-7160.5</v>
      </c>
      <c r="V60" s="70">
        <f t="shared" si="1"/>
        <v>7331.5</v>
      </c>
      <c r="W60" s="63">
        <f t="shared" si="2"/>
        <v>7328.5</v>
      </c>
      <c r="X60" s="78">
        <f t="shared" ca="1" si="14"/>
        <v>-14.811111111111112</v>
      </c>
      <c r="Y60" s="81">
        <f t="shared" ca="1" si="15"/>
        <v>-14.805050505050506</v>
      </c>
      <c r="Z60" s="133">
        <f t="shared" ca="1" si="16"/>
        <v>-6.0606060606058776E-3</v>
      </c>
      <c r="AA60" s="118">
        <f t="shared" si="10"/>
        <v>94000</v>
      </c>
      <c r="AB60" s="335">
        <f t="shared" si="11"/>
        <v>23.286999999999999</v>
      </c>
      <c r="AC60" s="205">
        <f t="shared" si="12"/>
        <v>171</v>
      </c>
      <c r="AD60" s="29"/>
      <c r="AE60" s="63"/>
      <c r="AF60" s="70"/>
      <c r="AG60" s="63"/>
      <c r="AH60" s="78"/>
      <c r="AI60" s="81"/>
      <c r="AJ60" s="133"/>
      <c r="AK60" s="118"/>
      <c r="AL60" s="335"/>
      <c r="AM60" s="205"/>
    </row>
    <row r="61" spans="1:39" ht="15.75" thickBot="1">
      <c r="A61" s="198">
        <f t="shared" si="3"/>
        <v>94500</v>
      </c>
      <c r="B61" s="166" t="s">
        <v>143</v>
      </c>
      <c r="C61">
        <v>79679</v>
      </c>
      <c r="D61">
        <v>23.613</v>
      </c>
      <c r="E61" t="s">
        <v>196</v>
      </c>
      <c r="F61">
        <v>0</v>
      </c>
      <c r="G61">
        <v>0</v>
      </c>
      <c r="H61">
        <v>161</v>
      </c>
      <c r="I61">
        <v>0</v>
      </c>
      <c r="J61">
        <v>0</v>
      </c>
      <c r="K61" s="388">
        <v>94500</v>
      </c>
      <c r="L61">
        <v>0</v>
      </c>
      <c r="M61">
        <v>0</v>
      </c>
      <c r="N61">
        <v>14979</v>
      </c>
      <c r="O61">
        <v>0</v>
      </c>
      <c r="P61">
        <v>0</v>
      </c>
      <c r="Q61" t="s">
        <v>197</v>
      </c>
      <c r="R61" s="216">
        <f t="shared" ca="1" si="4"/>
        <v>45168</v>
      </c>
      <c r="S61" s="67">
        <f t="shared" ca="1" si="0"/>
        <v>-495</v>
      </c>
      <c r="T61" s="29">
        <f t="shared" si="13"/>
        <v>-14821</v>
      </c>
      <c r="U61" s="63">
        <f t="shared" si="6"/>
        <v>-7410.5</v>
      </c>
      <c r="V61" s="70">
        <f t="shared" si="1"/>
        <v>7571.5</v>
      </c>
      <c r="W61" s="63">
        <f t="shared" si="2"/>
        <v>7568.5</v>
      </c>
      <c r="X61" s="78">
        <f t="shared" ca="1" si="14"/>
        <v>-15.295959595959596</v>
      </c>
      <c r="Y61" s="81">
        <f t="shared" ca="1" si="15"/>
        <v>-15.28989898989899</v>
      </c>
      <c r="Z61" s="133">
        <f t="shared" ca="1" si="16"/>
        <v>-6.0606060606058776E-3</v>
      </c>
      <c r="AA61" s="118">
        <f t="shared" si="10"/>
        <v>94500</v>
      </c>
      <c r="AB61" s="335">
        <f t="shared" si="11"/>
        <v>23.613</v>
      </c>
      <c r="AC61" s="205">
        <f t="shared" si="12"/>
        <v>161</v>
      </c>
      <c r="AD61" s="29"/>
      <c r="AE61" s="63"/>
      <c r="AF61" s="70"/>
      <c r="AG61" s="63"/>
      <c r="AH61" s="78"/>
      <c r="AI61" s="81"/>
      <c r="AJ61" s="133"/>
      <c r="AK61" s="118"/>
      <c r="AL61" s="335"/>
      <c r="AM61" s="205"/>
    </row>
    <row r="62" spans="1:39" ht="15.75" thickBot="1">
      <c r="A62" s="198">
        <f t="shared" si="3"/>
        <v>95000</v>
      </c>
      <c r="B62" s="166" t="s">
        <v>143</v>
      </c>
      <c r="C62">
        <v>79679</v>
      </c>
      <c r="D62">
        <v>23.94</v>
      </c>
      <c r="E62" t="s">
        <v>198</v>
      </c>
      <c r="F62">
        <v>0</v>
      </c>
      <c r="G62">
        <v>0</v>
      </c>
      <c r="H62">
        <v>153</v>
      </c>
      <c r="I62">
        <v>0</v>
      </c>
      <c r="J62">
        <v>0</v>
      </c>
      <c r="K62" s="388">
        <v>95000</v>
      </c>
      <c r="L62">
        <v>0</v>
      </c>
      <c r="M62">
        <v>0</v>
      </c>
      <c r="N62">
        <v>15471</v>
      </c>
      <c r="O62">
        <v>0</v>
      </c>
      <c r="P62">
        <v>0</v>
      </c>
      <c r="Q62" t="s">
        <v>199</v>
      </c>
      <c r="R62" s="216">
        <f t="shared" ca="1" si="4"/>
        <v>45168</v>
      </c>
      <c r="S62" s="67">
        <f t="shared" ca="1" si="0"/>
        <v>-495</v>
      </c>
      <c r="T62" s="29">
        <f t="shared" si="13"/>
        <v>-15321</v>
      </c>
      <c r="U62" s="63">
        <f t="shared" si="6"/>
        <v>-7660.5</v>
      </c>
      <c r="V62" s="70">
        <f t="shared" si="1"/>
        <v>7813.5</v>
      </c>
      <c r="W62" s="63">
        <f t="shared" si="2"/>
        <v>7810.5</v>
      </c>
      <c r="X62" s="78">
        <f t="shared" ca="1" si="14"/>
        <v>-15.784848484848485</v>
      </c>
      <c r="Y62" s="81">
        <f t="shared" ca="1" si="15"/>
        <v>-15.778787878787879</v>
      </c>
      <c r="Z62" s="133">
        <f t="shared" ca="1" si="16"/>
        <v>-6.0606060606058776E-3</v>
      </c>
      <c r="AA62" s="118">
        <f t="shared" si="10"/>
        <v>95000</v>
      </c>
      <c r="AB62" s="341">
        <f t="shared" si="11"/>
        <v>23.94</v>
      </c>
      <c r="AC62" s="207">
        <f t="shared" si="12"/>
        <v>153</v>
      </c>
      <c r="AD62" s="29"/>
      <c r="AE62" s="63"/>
      <c r="AF62" s="70"/>
      <c r="AG62" s="63"/>
      <c r="AH62" s="78"/>
      <c r="AI62" s="81"/>
      <c r="AJ62" s="133"/>
      <c r="AK62" s="118"/>
      <c r="AL62" s="341"/>
      <c r="AM62" s="207"/>
    </row>
    <row r="63" spans="1:39" ht="15.75" thickBot="1">
      <c r="AB63" s="216">
        <f t="shared" ref="AB63" ca="1" si="17">TODAY()</f>
        <v>45168</v>
      </c>
      <c r="AC63" s="67">
        <f t="shared" ref="AC63" ca="1" si="18">L63-AB63+1</f>
        <v>-45167</v>
      </c>
      <c r="AD63" s="29"/>
      <c r="AE63" s="63"/>
      <c r="AF63" s="70"/>
      <c r="AG63" s="63"/>
      <c r="AH63" s="78"/>
      <c r="AI63" s="81"/>
      <c r="AJ63" s="133"/>
      <c r="AK63" s="118"/>
      <c r="AL63" s="341"/>
      <c r="AM63" s="207"/>
    </row>
  </sheetData>
  <conditionalFormatting sqref="K25:K32">
    <cfRule type="duplicateValues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3:E23"/>
  <sheetViews>
    <sheetView topLeftCell="A23" workbookViewId="0">
      <selection activeCell="G53" sqref="G53"/>
    </sheetView>
  </sheetViews>
  <sheetFormatPr defaultRowHeight="15"/>
  <cols>
    <col min="1" max="1" width="7.7109375" customWidth="1"/>
    <col min="2" max="2" width="11.5703125" style="167" customWidth="1"/>
    <col min="3" max="3" width="11.7109375" customWidth="1"/>
    <col min="4" max="4" width="11.5703125" customWidth="1"/>
    <col min="5" max="5" width="10.5703125" customWidth="1"/>
  </cols>
  <sheetData>
    <row r="3" spans="2:5" ht="15.75" thickBot="1">
      <c r="C3" s="166">
        <v>44580</v>
      </c>
      <c r="D3" s="166">
        <v>44608</v>
      </c>
      <c r="E3" s="166">
        <v>44636</v>
      </c>
    </row>
    <row r="4" spans="2:5">
      <c r="B4" s="137">
        <v>25000</v>
      </c>
      <c r="C4" s="139">
        <v>45.83</v>
      </c>
      <c r="D4" s="139">
        <v>44.075000000000003</v>
      </c>
      <c r="E4" s="139">
        <v>48.923000000000002</v>
      </c>
    </row>
    <row r="5" spans="2:5">
      <c r="B5" s="135">
        <v>25500</v>
      </c>
      <c r="C5" s="140">
        <v>44.33</v>
      </c>
      <c r="D5" s="140">
        <v>42.9</v>
      </c>
      <c r="E5" s="140">
        <v>47.933999999999997</v>
      </c>
    </row>
    <row r="6" spans="2:5">
      <c r="B6" s="135">
        <v>26000</v>
      </c>
      <c r="C6" s="140">
        <v>42.890999999999998</v>
      </c>
      <c r="D6" s="140">
        <v>41.786999999999999</v>
      </c>
      <c r="E6" s="140">
        <v>46.985999999999997</v>
      </c>
    </row>
    <row r="7" spans="2:5">
      <c r="B7" s="135">
        <v>26500</v>
      </c>
      <c r="C7" s="140">
        <v>41.523000000000003</v>
      </c>
      <c r="D7" s="140">
        <v>40.738</v>
      </c>
      <c r="E7" s="140">
        <v>46.08</v>
      </c>
    </row>
    <row r="8" spans="2:5">
      <c r="B8" s="135">
        <v>27000</v>
      </c>
      <c r="C8" s="140">
        <v>40.234999999999999</v>
      </c>
      <c r="D8" s="140">
        <v>39.752000000000002</v>
      </c>
      <c r="E8" s="140">
        <v>45.216999999999999</v>
      </c>
    </row>
    <row r="9" spans="2:5">
      <c r="B9" s="135">
        <v>27500</v>
      </c>
      <c r="C9" s="140">
        <v>39.03</v>
      </c>
      <c r="D9" s="140">
        <v>38.831000000000003</v>
      </c>
      <c r="E9" s="140">
        <v>44.396999999999998</v>
      </c>
    </row>
    <row r="10" spans="2:5">
      <c r="B10" s="135">
        <v>28000</v>
      </c>
      <c r="C10" s="140">
        <v>37.914000000000001</v>
      </c>
      <c r="D10" s="140">
        <v>37.972999999999999</v>
      </c>
      <c r="E10" s="140">
        <v>43.62</v>
      </c>
    </row>
    <row r="11" spans="2:5">
      <c r="B11" s="135">
        <v>28500</v>
      </c>
      <c r="C11" s="140">
        <v>36.886000000000003</v>
      </c>
      <c r="D11" s="140">
        <v>37.176000000000002</v>
      </c>
      <c r="E11" s="140">
        <v>42.887</v>
      </c>
    </row>
    <row r="12" spans="2:5">
      <c r="B12" s="135">
        <v>29000</v>
      </c>
      <c r="C12" s="140">
        <v>35.942999999999998</v>
      </c>
      <c r="D12" s="140">
        <v>36.435000000000002</v>
      </c>
      <c r="E12" s="140">
        <v>42.195999999999998</v>
      </c>
    </row>
    <row r="13" spans="2:5" ht="15.75" thickBot="1">
      <c r="B13" s="143">
        <v>29500</v>
      </c>
      <c r="C13" s="141">
        <v>35.079000000000001</v>
      </c>
      <c r="D13" s="141">
        <v>35.746000000000002</v>
      </c>
      <c r="E13" s="141">
        <v>41.546999999999997</v>
      </c>
    </row>
    <row r="14" spans="2:5">
      <c r="B14" s="137">
        <v>30000</v>
      </c>
      <c r="C14" s="142">
        <v>34.280999999999999</v>
      </c>
      <c r="D14" s="142">
        <v>35.1</v>
      </c>
      <c r="E14" s="142">
        <v>40.939</v>
      </c>
    </row>
    <row r="15" spans="2:5">
      <c r="B15" s="135">
        <v>30500</v>
      </c>
      <c r="C15" s="140">
        <v>33.529000000000003</v>
      </c>
      <c r="D15" s="140">
        <v>34.49</v>
      </c>
      <c r="E15" s="140">
        <v>40.369</v>
      </c>
    </row>
    <row r="16" spans="2:5">
      <c r="B16" s="135">
        <v>31000</v>
      </c>
      <c r="C16" s="140">
        <v>32.799999999999997</v>
      </c>
      <c r="D16" s="140">
        <v>33.904000000000003</v>
      </c>
      <c r="E16" s="140">
        <v>39.835999999999999</v>
      </c>
    </row>
    <row r="17" spans="2:5">
      <c r="B17" s="135">
        <v>31500</v>
      </c>
      <c r="C17" s="140">
        <v>32.07</v>
      </c>
      <c r="D17" s="140">
        <v>33.332999999999998</v>
      </c>
      <c r="E17" s="140">
        <v>39.335999999999999</v>
      </c>
    </row>
    <row r="18" spans="2:5">
      <c r="B18" s="135">
        <v>32000</v>
      </c>
      <c r="C18" s="140">
        <v>31.344000000000001</v>
      </c>
      <c r="D18" s="140">
        <v>32.771999999999998</v>
      </c>
      <c r="E18" s="140">
        <v>38.866</v>
      </c>
    </row>
    <row r="19" spans="2:5">
      <c r="B19" s="135">
        <v>32500</v>
      </c>
      <c r="C19" s="140">
        <v>30.672000000000001</v>
      </c>
      <c r="D19" s="140">
        <v>32.225999999999999</v>
      </c>
      <c r="E19" s="140">
        <v>38.421999999999997</v>
      </c>
    </row>
    <row r="20" spans="2:5">
      <c r="B20" s="135">
        <v>33000</v>
      </c>
      <c r="C20" s="140">
        <v>30.14</v>
      </c>
      <c r="D20" s="140">
        <v>31.713999999999999</v>
      </c>
      <c r="E20" s="140">
        <v>38.000999999999998</v>
      </c>
    </row>
    <row r="21" spans="2:5">
      <c r="B21" s="135">
        <v>33500</v>
      </c>
      <c r="C21" s="140">
        <v>29.806000000000001</v>
      </c>
      <c r="D21" s="140">
        <v>31.265000000000001</v>
      </c>
      <c r="E21" s="140">
        <v>37.597999999999999</v>
      </c>
    </row>
    <row r="22" spans="2:5" ht="15.75" thickBot="1">
      <c r="B22" s="135">
        <v>34000</v>
      </c>
      <c r="C22" s="164">
        <v>29.675000000000001</v>
      </c>
      <c r="D22" s="164">
        <v>30.908999999999999</v>
      </c>
      <c r="E22" s="164">
        <v>37.207999999999998</v>
      </c>
    </row>
    <row r="23" spans="2:5" ht="15.75" thickBot="1">
      <c r="B23" s="136">
        <v>34500</v>
      </c>
      <c r="C23" s="165">
        <v>29.722999999999999</v>
      </c>
      <c r="D23" s="165">
        <v>30.661999999999999</v>
      </c>
      <c r="E23" s="165">
        <v>36.832000000000001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E2:M2"/>
  <sheetViews>
    <sheetView workbookViewId="0">
      <selection activeCell="M10" sqref="M10"/>
    </sheetView>
  </sheetViews>
  <sheetFormatPr defaultRowHeight="15"/>
  <sheetData>
    <row r="2" spans="5:13">
      <c r="E2" t="s">
        <v>68</v>
      </c>
      <c r="M2" t="s">
        <v>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V91"/>
  <sheetViews>
    <sheetView topLeftCell="A51" zoomScale="70" zoomScaleNormal="70" workbookViewId="0">
      <selection activeCell="V71" sqref="V71"/>
    </sheetView>
  </sheetViews>
  <sheetFormatPr defaultRowHeight="15"/>
  <cols>
    <col min="3" max="3" width="10.28515625" customWidth="1"/>
    <col min="4" max="4" width="9.7109375" customWidth="1"/>
  </cols>
  <sheetData>
    <row r="2" spans="2:13">
      <c r="B2" s="138" t="s">
        <v>63</v>
      </c>
      <c r="C2" s="244"/>
      <c r="D2" s="242" t="str">
        <f>'Si01'!$B$2</f>
        <v>18.08.2022</v>
      </c>
      <c r="E2" s="243" t="s">
        <v>70</v>
      </c>
      <c r="F2" s="240">
        <f ca="1">TODAY()</f>
        <v>45168</v>
      </c>
      <c r="G2" s="241">
        <f ca="1">NOW()</f>
        <v>45168.83203229167</v>
      </c>
      <c r="H2" s="245" t="s">
        <v>71</v>
      </c>
      <c r="I2" s="127">
        <f>'Si01'!$C$2</f>
        <v>56871</v>
      </c>
      <c r="J2" s="127"/>
      <c r="M2" s="241"/>
    </row>
    <row r="19" spans="2:13">
      <c r="B19" s="138" t="s">
        <v>63</v>
      </c>
      <c r="C19" s="244"/>
      <c r="D19" s="242" t="str">
        <f>'Si02'!$B$2</f>
        <v>15.09.2022</v>
      </c>
      <c r="E19" s="243" t="s">
        <v>70</v>
      </c>
      <c r="F19" s="240">
        <f ca="1">TODAY()</f>
        <v>45168</v>
      </c>
      <c r="G19" s="241">
        <f ca="1">NOW()</f>
        <v>45168.83203229167</v>
      </c>
      <c r="H19" s="245" t="s">
        <v>71</v>
      </c>
      <c r="I19" s="127">
        <f>'Si02'!$C$2</f>
        <v>56871</v>
      </c>
      <c r="M19" s="241"/>
    </row>
    <row r="36" spans="2:9">
      <c r="B36" s="138" t="s">
        <v>63</v>
      </c>
      <c r="C36" s="244"/>
      <c r="D36" s="242" t="str">
        <f>'Si03'!$B$2</f>
        <v>15.12.2022</v>
      </c>
      <c r="E36" s="243" t="s">
        <v>70</v>
      </c>
      <c r="F36" s="240">
        <f ca="1">TODAY()</f>
        <v>45168</v>
      </c>
      <c r="G36" s="241">
        <f ca="1">NOW()</f>
        <v>45168.83203229167</v>
      </c>
      <c r="H36" s="245" t="s">
        <v>71</v>
      </c>
      <c r="I36" s="127">
        <f>'Si03'!C36</f>
        <v>58946</v>
      </c>
    </row>
    <row r="78" spans="8:8">
      <c r="H78" t="s">
        <v>72</v>
      </c>
    </row>
    <row r="89" spans="21:22">
      <c r="U89">
        <v>1</v>
      </c>
    </row>
    <row r="91" spans="21:22">
      <c r="V91" t="s">
        <v>177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S42"/>
  <sheetViews>
    <sheetView topLeftCell="D1" workbookViewId="0">
      <pane ySplit="1" topLeftCell="A2" activePane="bottomLeft" state="frozen"/>
      <selection pane="bottomLeft" activeCell="U15" sqref="U15"/>
    </sheetView>
  </sheetViews>
  <sheetFormatPr defaultRowHeight="15"/>
  <cols>
    <col min="2" max="2" width="12.140625" customWidth="1"/>
    <col min="3" max="3" width="10.5703125" customWidth="1"/>
    <col min="16" max="16" width="9.28515625" customWidth="1"/>
    <col min="17" max="17" width="12.7109375" customWidth="1"/>
    <col min="18" max="18" width="11" customWidth="1"/>
    <col min="19" max="19" width="8.140625" style="364" customWidth="1"/>
    <col min="20" max="20" width="8" customWidth="1"/>
  </cols>
  <sheetData>
    <row r="1" spans="2:19">
      <c r="B1" t="s">
        <v>0</v>
      </c>
      <c r="C1" t="s">
        <v>1</v>
      </c>
      <c r="D1" t="s">
        <v>31</v>
      </c>
      <c r="E1" t="s">
        <v>32</v>
      </c>
      <c r="F1" t="s">
        <v>2</v>
      </c>
      <c r="G1" t="s">
        <v>3</v>
      </c>
      <c r="H1" t="s">
        <v>4</v>
      </c>
      <c r="I1" t="s">
        <v>33</v>
      </c>
      <c r="J1" t="s">
        <v>34</v>
      </c>
      <c r="K1" t="s">
        <v>5</v>
      </c>
      <c r="L1" t="s">
        <v>35</v>
      </c>
      <c r="M1" t="s">
        <v>36</v>
      </c>
      <c r="N1" t="s">
        <v>6</v>
      </c>
      <c r="O1" t="s">
        <v>7</v>
      </c>
      <c r="P1" t="s">
        <v>8</v>
      </c>
      <c r="Q1" t="s">
        <v>37</v>
      </c>
      <c r="S1" s="364" t="s">
        <v>175</v>
      </c>
    </row>
    <row r="2" spans="2:19">
      <c r="B2" t="s">
        <v>374</v>
      </c>
      <c r="C2">
        <v>115090</v>
      </c>
      <c r="D2">
        <v>66.549000000000007</v>
      </c>
      <c r="E2" t="s">
        <v>375</v>
      </c>
      <c r="F2">
        <v>1000</v>
      </c>
      <c r="G2">
        <v>0</v>
      </c>
      <c r="H2">
        <v>29650</v>
      </c>
      <c r="I2">
        <v>0</v>
      </c>
      <c r="J2">
        <v>0</v>
      </c>
      <c r="K2">
        <v>87500</v>
      </c>
      <c r="L2">
        <v>0</v>
      </c>
      <c r="M2">
        <v>10</v>
      </c>
      <c r="N2">
        <v>2060</v>
      </c>
      <c r="O2">
        <v>430</v>
      </c>
      <c r="P2">
        <v>0</v>
      </c>
      <c r="Q2" t="s">
        <v>376</v>
      </c>
      <c r="R2">
        <f>K2</f>
        <v>87500</v>
      </c>
      <c r="S2" s="364">
        <f>IF(N2&gt;=O2,0,(O2 - N2)/N2*100)</f>
        <v>0</v>
      </c>
    </row>
    <row r="3" spans="2:19">
      <c r="B3" t="s">
        <v>374</v>
      </c>
      <c r="C3">
        <v>115090</v>
      </c>
      <c r="D3">
        <v>64.656999999999996</v>
      </c>
      <c r="E3" t="s">
        <v>377</v>
      </c>
      <c r="F3">
        <v>1000</v>
      </c>
      <c r="G3">
        <v>0</v>
      </c>
      <c r="H3">
        <v>27450</v>
      </c>
      <c r="I3">
        <v>4</v>
      </c>
      <c r="J3">
        <v>0</v>
      </c>
      <c r="K3">
        <v>90000</v>
      </c>
      <c r="L3">
        <v>0</v>
      </c>
      <c r="M3">
        <v>390</v>
      </c>
      <c r="N3">
        <v>2360</v>
      </c>
      <c r="O3">
        <v>1600</v>
      </c>
      <c r="P3">
        <v>3300</v>
      </c>
      <c r="Q3" t="s">
        <v>378</v>
      </c>
      <c r="R3">
        <f t="shared" ref="R3:R42" si="0">K3</f>
        <v>90000</v>
      </c>
      <c r="S3" s="364">
        <f t="shared" ref="S3:S42" si="1">IF(N3&gt;=O3,0,(O3 - N3)/N3*100)</f>
        <v>0</v>
      </c>
    </row>
    <row r="4" spans="2:19">
      <c r="B4" t="s">
        <v>374</v>
      </c>
      <c r="C4">
        <v>115090</v>
      </c>
      <c r="D4">
        <v>62.872999999999998</v>
      </c>
      <c r="E4" t="s">
        <v>379</v>
      </c>
      <c r="F4">
        <v>1000</v>
      </c>
      <c r="G4">
        <v>0</v>
      </c>
      <c r="H4">
        <v>25300</v>
      </c>
      <c r="I4">
        <v>2</v>
      </c>
      <c r="J4">
        <v>0</v>
      </c>
      <c r="K4">
        <v>92500</v>
      </c>
      <c r="L4">
        <v>0</v>
      </c>
      <c r="M4">
        <v>14</v>
      </c>
      <c r="N4">
        <v>2710</v>
      </c>
      <c r="O4">
        <v>570</v>
      </c>
      <c r="P4">
        <v>0</v>
      </c>
      <c r="Q4" t="s">
        <v>380</v>
      </c>
      <c r="R4">
        <f t="shared" si="0"/>
        <v>92500</v>
      </c>
      <c r="S4" s="364">
        <f t="shared" si="1"/>
        <v>0</v>
      </c>
    </row>
    <row r="5" spans="2:19">
      <c r="B5" t="s">
        <v>374</v>
      </c>
      <c r="C5">
        <v>115090</v>
      </c>
      <c r="D5">
        <v>61.189</v>
      </c>
      <c r="E5" t="s">
        <v>381</v>
      </c>
      <c r="F5">
        <v>1000</v>
      </c>
      <c r="G5">
        <v>0</v>
      </c>
      <c r="H5">
        <v>23200</v>
      </c>
      <c r="I5">
        <v>2</v>
      </c>
      <c r="J5">
        <v>0</v>
      </c>
      <c r="K5">
        <v>95000</v>
      </c>
      <c r="L5">
        <v>0</v>
      </c>
      <c r="M5">
        <v>44</v>
      </c>
      <c r="N5">
        <v>3110</v>
      </c>
      <c r="O5">
        <v>2200</v>
      </c>
      <c r="P5">
        <v>3320</v>
      </c>
      <c r="Q5" t="s">
        <v>382</v>
      </c>
      <c r="R5">
        <f t="shared" si="0"/>
        <v>95000</v>
      </c>
      <c r="S5" s="364">
        <f t="shared" si="1"/>
        <v>0</v>
      </c>
    </row>
    <row r="6" spans="2:19">
      <c r="B6" t="s">
        <v>374</v>
      </c>
      <c r="C6">
        <v>115090</v>
      </c>
      <c r="D6">
        <v>59.597000000000001</v>
      </c>
      <c r="E6" t="s">
        <v>383</v>
      </c>
      <c r="F6">
        <v>1000</v>
      </c>
      <c r="G6">
        <v>0</v>
      </c>
      <c r="H6">
        <v>21170</v>
      </c>
      <c r="I6">
        <v>0</v>
      </c>
      <c r="J6">
        <v>0</v>
      </c>
      <c r="K6">
        <v>97500</v>
      </c>
      <c r="L6">
        <v>0</v>
      </c>
      <c r="M6">
        <v>10</v>
      </c>
      <c r="N6">
        <v>3580</v>
      </c>
      <c r="O6">
        <v>750</v>
      </c>
      <c r="P6">
        <v>0</v>
      </c>
      <c r="Q6" t="s">
        <v>384</v>
      </c>
      <c r="R6">
        <f t="shared" si="0"/>
        <v>97500</v>
      </c>
      <c r="S6" s="364">
        <f t="shared" si="1"/>
        <v>0</v>
      </c>
    </row>
    <row r="7" spans="2:19">
      <c r="B7" t="s">
        <v>374</v>
      </c>
      <c r="C7">
        <v>115090</v>
      </c>
      <c r="D7">
        <v>58.09</v>
      </c>
      <c r="E7" t="s">
        <v>385</v>
      </c>
      <c r="F7">
        <v>1000</v>
      </c>
      <c r="G7">
        <v>0</v>
      </c>
      <c r="H7">
        <v>19200</v>
      </c>
      <c r="I7">
        <v>0</v>
      </c>
      <c r="J7">
        <v>0</v>
      </c>
      <c r="K7">
        <v>100000</v>
      </c>
      <c r="L7">
        <v>0</v>
      </c>
      <c r="M7">
        <v>500</v>
      </c>
      <c r="N7">
        <v>4110</v>
      </c>
      <c r="O7">
        <v>3100</v>
      </c>
      <c r="P7">
        <v>45000</v>
      </c>
      <c r="Q7" t="s">
        <v>386</v>
      </c>
      <c r="R7">
        <f t="shared" si="0"/>
        <v>100000</v>
      </c>
      <c r="S7" s="364">
        <f t="shared" si="1"/>
        <v>0</v>
      </c>
    </row>
    <row r="8" spans="2:19">
      <c r="B8" t="s">
        <v>374</v>
      </c>
      <c r="C8">
        <v>115090</v>
      </c>
      <c r="D8">
        <v>56.661999999999999</v>
      </c>
      <c r="E8" t="s">
        <v>387</v>
      </c>
      <c r="F8">
        <v>1000</v>
      </c>
      <c r="G8">
        <v>0</v>
      </c>
      <c r="H8">
        <v>17310</v>
      </c>
      <c r="I8">
        <v>0</v>
      </c>
      <c r="J8">
        <v>0</v>
      </c>
      <c r="K8">
        <v>102500</v>
      </c>
      <c r="L8">
        <v>0</v>
      </c>
      <c r="M8">
        <v>18</v>
      </c>
      <c r="N8">
        <v>4720</v>
      </c>
      <c r="O8">
        <v>990</v>
      </c>
      <c r="P8">
        <v>0</v>
      </c>
      <c r="Q8" t="s">
        <v>388</v>
      </c>
      <c r="R8">
        <f t="shared" si="0"/>
        <v>102500</v>
      </c>
      <c r="S8" s="364">
        <f t="shared" si="1"/>
        <v>0</v>
      </c>
    </row>
    <row r="9" spans="2:19">
      <c r="B9" t="s">
        <v>374</v>
      </c>
      <c r="C9">
        <v>115090</v>
      </c>
      <c r="D9">
        <v>55.307000000000002</v>
      </c>
      <c r="E9" t="s">
        <v>389</v>
      </c>
      <c r="F9">
        <v>1000</v>
      </c>
      <c r="G9">
        <v>0</v>
      </c>
      <c r="H9">
        <v>15510</v>
      </c>
      <c r="I9">
        <v>0</v>
      </c>
      <c r="J9">
        <v>0</v>
      </c>
      <c r="K9">
        <v>105000</v>
      </c>
      <c r="L9">
        <v>3</v>
      </c>
      <c r="M9">
        <v>258</v>
      </c>
      <c r="N9">
        <v>5420</v>
      </c>
      <c r="O9">
        <v>5000</v>
      </c>
      <c r="P9">
        <v>105000</v>
      </c>
      <c r="Q9" t="s">
        <v>390</v>
      </c>
      <c r="R9">
        <f t="shared" si="0"/>
        <v>105000</v>
      </c>
      <c r="S9" s="364">
        <f t="shared" si="1"/>
        <v>0</v>
      </c>
    </row>
    <row r="10" spans="2:19">
      <c r="B10" t="s">
        <v>374</v>
      </c>
      <c r="C10">
        <v>115090</v>
      </c>
      <c r="D10">
        <v>54.018999999999998</v>
      </c>
      <c r="E10" t="s">
        <v>391</v>
      </c>
      <c r="F10">
        <v>1000</v>
      </c>
      <c r="G10">
        <v>0</v>
      </c>
      <c r="H10">
        <v>13790</v>
      </c>
      <c r="I10">
        <v>0</v>
      </c>
      <c r="J10">
        <v>0</v>
      </c>
      <c r="K10">
        <v>107500</v>
      </c>
      <c r="L10">
        <v>0</v>
      </c>
      <c r="M10">
        <v>14</v>
      </c>
      <c r="N10">
        <v>6200</v>
      </c>
      <c r="O10">
        <v>1310</v>
      </c>
      <c r="P10">
        <v>0</v>
      </c>
      <c r="Q10" t="s">
        <v>392</v>
      </c>
      <c r="R10">
        <f t="shared" si="0"/>
        <v>107500</v>
      </c>
      <c r="S10" s="364">
        <f t="shared" si="1"/>
        <v>0</v>
      </c>
    </row>
    <row r="11" spans="2:19">
      <c r="B11" t="s">
        <v>374</v>
      </c>
      <c r="C11">
        <v>115090</v>
      </c>
      <c r="D11">
        <v>52.795999999999999</v>
      </c>
      <c r="E11" t="s">
        <v>393</v>
      </c>
      <c r="F11">
        <v>2280</v>
      </c>
      <c r="G11">
        <v>0</v>
      </c>
      <c r="H11">
        <v>12180</v>
      </c>
      <c r="I11">
        <v>44</v>
      </c>
      <c r="J11">
        <v>0</v>
      </c>
      <c r="K11">
        <v>110000</v>
      </c>
      <c r="L11">
        <v>0</v>
      </c>
      <c r="M11">
        <v>266</v>
      </c>
      <c r="N11">
        <v>7090</v>
      </c>
      <c r="O11">
        <v>6000</v>
      </c>
      <c r="P11">
        <v>70000</v>
      </c>
      <c r="Q11" t="s">
        <v>394</v>
      </c>
      <c r="R11">
        <f t="shared" si="0"/>
        <v>110000</v>
      </c>
      <c r="S11" s="364">
        <f t="shared" si="1"/>
        <v>0</v>
      </c>
    </row>
    <row r="12" spans="2:19">
      <c r="B12" t="s">
        <v>374</v>
      </c>
      <c r="C12">
        <v>115090</v>
      </c>
      <c r="D12">
        <v>51.636000000000003</v>
      </c>
      <c r="E12" t="s">
        <v>395</v>
      </c>
      <c r="F12">
        <v>1980</v>
      </c>
      <c r="G12">
        <v>0</v>
      </c>
      <c r="H12">
        <v>10660</v>
      </c>
      <c r="I12">
        <v>38</v>
      </c>
      <c r="J12">
        <v>0</v>
      </c>
      <c r="K12">
        <v>112500</v>
      </c>
      <c r="L12">
        <v>0</v>
      </c>
      <c r="M12">
        <v>92</v>
      </c>
      <c r="N12">
        <v>8070</v>
      </c>
      <c r="O12">
        <v>7000</v>
      </c>
      <c r="P12">
        <v>80000</v>
      </c>
      <c r="Q12" t="s">
        <v>396</v>
      </c>
      <c r="R12">
        <f t="shared" si="0"/>
        <v>112500</v>
      </c>
      <c r="S12" s="364">
        <f t="shared" si="1"/>
        <v>0</v>
      </c>
    </row>
    <row r="13" spans="2:19">
      <c r="B13" t="s">
        <v>374</v>
      </c>
      <c r="C13">
        <v>115090</v>
      </c>
      <c r="D13">
        <v>50.536999999999999</v>
      </c>
      <c r="E13" t="s">
        <v>397</v>
      </c>
      <c r="F13">
        <v>6000</v>
      </c>
      <c r="G13">
        <v>0</v>
      </c>
      <c r="H13">
        <v>9260</v>
      </c>
      <c r="I13">
        <v>162</v>
      </c>
      <c r="J13">
        <v>0</v>
      </c>
      <c r="K13">
        <v>115000</v>
      </c>
      <c r="L13">
        <v>1</v>
      </c>
      <c r="M13">
        <v>82</v>
      </c>
      <c r="N13">
        <v>9170</v>
      </c>
      <c r="O13">
        <v>4000</v>
      </c>
      <c r="P13">
        <v>90000</v>
      </c>
      <c r="Q13" t="s">
        <v>398</v>
      </c>
      <c r="R13">
        <f t="shared" si="0"/>
        <v>115000</v>
      </c>
      <c r="S13" s="364">
        <f t="shared" si="1"/>
        <v>0</v>
      </c>
    </row>
    <row r="14" spans="2:19">
      <c r="B14" t="s">
        <v>374</v>
      </c>
      <c r="C14">
        <v>115090</v>
      </c>
      <c r="D14">
        <v>49.500999999999998</v>
      </c>
      <c r="E14" t="s">
        <v>399</v>
      </c>
      <c r="F14">
        <v>1010</v>
      </c>
      <c r="G14">
        <v>0</v>
      </c>
      <c r="H14">
        <v>7970</v>
      </c>
      <c r="I14">
        <v>6</v>
      </c>
      <c r="J14">
        <v>0</v>
      </c>
      <c r="K14">
        <v>117500</v>
      </c>
      <c r="L14">
        <v>0</v>
      </c>
      <c r="M14">
        <v>32</v>
      </c>
      <c r="N14">
        <v>10380</v>
      </c>
      <c r="O14">
        <v>2180</v>
      </c>
      <c r="P14">
        <v>0</v>
      </c>
      <c r="Q14" t="s">
        <v>400</v>
      </c>
      <c r="R14">
        <f t="shared" si="0"/>
        <v>117500</v>
      </c>
      <c r="S14" s="364">
        <f t="shared" si="1"/>
        <v>0</v>
      </c>
    </row>
    <row r="15" spans="2:19">
      <c r="B15" t="s">
        <v>374</v>
      </c>
      <c r="C15">
        <v>115090</v>
      </c>
      <c r="D15">
        <v>48.530999999999999</v>
      </c>
      <c r="E15" t="s">
        <v>401</v>
      </c>
      <c r="F15">
        <v>6600</v>
      </c>
      <c r="G15">
        <v>7560</v>
      </c>
      <c r="H15">
        <v>6800</v>
      </c>
      <c r="I15">
        <v>272</v>
      </c>
      <c r="J15">
        <v>1</v>
      </c>
      <c r="K15">
        <v>120000</v>
      </c>
      <c r="L15">
        <v>0</v>
      </c>
      <c r="M15">
        <v>886</v>
      </c>
      <c r="N15">
        <v>11710</v>
      </c>
      <c r="O15">
        <v>2960</v>
      </c>
      <c r="P15">
        <v>120000</v>
      </c>
      <c r="Q15" t="s">
        <v>402</v>
      </c>
      <c r="R15">
        <f t="shared" si="0"/>
        <v>120000</v>
      </c>
      <c r="S15" s="364">
        <f t="shared" si="1"/>
        <v>0</v>
      </c>
    </row>
    <row r="16" spans="2:19">
      <c r="B16" t="s">
        <v>374</v>
      </c>
      <c r="C16">
        <v>115090</v>
      </c>
      <c r="D16">
        <v>47.63</v>
      </c>
      <c r="E16" t="s">
        <v>403</v>
      </c>
      <c r="F16">
        <v>1050</v>
      </c>
      <c r="G16">
        <v>0</v>
      </c>
      <c r="H16">
        <v>5740</v>
      </c>
      <c r="I16">
        <v>58</v>
      </c>
      <c r="J16">
        <v>0</v>
      </c>
      <c r="K16">
        <v>122500</v>
      </c>
      <c r="L16">
        <v>0</v>
      </c>
      <c r="M16">
        <v>256</v>
      </c>
      <c r="N16">
        <v>13150</v>
      </c>
      <c r="O16">
        <v>2760</v>
      </c>
      <c r="P16">
        <v>0</v>
      </c>
      <c r="Q16" t="s">
        <v>404</v>
      </c>
      <c r="R16">
        <f t="shared" si="0"/>
        <v>122500</v>
      </c>
      <c r="S16" s="364">
        <f t="shared" si="1"/>
        <v>0</v>
      </c>
    </row>
    <row r="17" spans="2:19">
      <c r="B17" t="s">
        <v>374</v>
      </c>
      <c r="C17">
        <v>115090</v>
      </c>
      <c r="D17">
        <v>46.802999999999997</v>
      </c>
      <c r="E17" t="s">
        <v>405</v>
      </c>
      <c r="F17">
        <v>3330</v>
      </c>
      <c r="G17">
        <v>0</v>
      </c>
      <c r="H17">
        <v>4810</v>
      </c>
      <c r="I17">
        <v>298</v>
      </c>
      <c r="J17">
        <v>0</v>
      </c>
      <c r="K17">
        <v>125000</v>
      </c>
      <c r="L17">
        <v>0</v>
      </c>
      <c r="M17">
        <v>258</v>
      </c>
      <c r="N17">
        <v>14720</v>
      </c>
      <c r="O17">
        <v>3090</v>
      </c>
      <c r="P17">
        <v>0</v>
      </c>
      <c r="Q17" t="s">
        <v>406</v>
      </c>
      <c r="R17">
        <f t="shared" si="0"/>
        <v>125000</v>
      </c>
      <c r="S17" s="364">
        <f t="shared" si="1"/>
        <v>0</v>
      </c>
    </row>
    <row r="18" spans="2:19">
      <c r="B18" t="s">
        <v>374</v>
      </c>
      <c r="C18">
        <v>115090</v>
      </c>
      <c r="D18">
        <v>46.052999999999997</v>
      </c>
      <c r="E18" t="s">
        <v>407</v>
      </c>
      <c r="F18">
        <v>3780</v>
      </c>
      <c r="G18">
        <v>0</v>
      </c>
      <c r="H18">
        <v>3990</v>
      </c>
      <c r="I18">
        <v>48</v>
      </c>
      <c r="J18">
        <v>0</v>
      </c>
      <c r="K18">
        <v>127500</v>
      </c>
      <c r="L18">
        <v>0</v>
      </c>
      <c r="M18">
        <v>268</v>
      </c>
      <c r="N18">
        <v>16400</v>
      </c>
      <c r="O18">
        <v>3440</v>
      </c>
      <c r="P18">
        <v>0</v>
      </c>
      <c r="Q18" t="s">
        <v>408</v>
      </c>
      <c r="R18">
        <f t="shared" si="0"/>
        <v>127500</v>
      </c>
      <c r="S18" s="364">
        <f t="shared" si="1"/>
        <v>0</v>
      </c>
    </row>
    <row r="19" spans="2:19">
      <c r="B19" t="s">
        <v>374</v>
      </c>
      <c r="C19">
        <v>115090</v>
      </c>
      <c r="D19">
        <v>45.386000000000003</v>
      </c>
      <c r="E19" t="s">
        <v>409</v>
      </c>
      <c r="F19">
        <v>2100</v>
      </c>
      <c r="G19">
        <v>6250</v>
      </c>
      <c r="H19">
        <v>3290</v>
      </c>
      <c r="I19">
        <v>332</v>
      </c>
      <c r="J19">
        <v>0</v>
      </c>
      <c r="K19">
        <v>130000</v>
      </c>
      <c r="L19">
        <v>0</v>
      </c>
      <c r="M19">
        <v>702</v>
      </c>
      <c r="N19">
        <v>18200</v>
      </c>
      <c r="O19">
        <v>3810</v>
      </c>
      <c r="P19">
        <v>0</v>
      </c>
      <c r="Q19" t="s">
        <v>410</v>
      </c>
      <c r="R19">
        <f t="shared" si="0"/>
        <v>130000</v>
      </c>
      <c r="S19" s="364">
        <f t="shared" si="1"/>
        <v>0</v>
      </c>
    </row>
    <row r="20" spans="2:19">
      <c r="B20" t="s">
        <v>374</v>
      </c>
      <c r="C20">
        <v>115090</v>
      </c>
      <c r="D20">
        <v>44.802999999999997</v>
      </c>
      <c r="E20" t="s">
        <v>411</v>
      </c>
      <c r="F20">
        <v>1000</v>
      </c>
      <c r="G20">
        <v>0</v>
      </c>
      <c r="H20">
        <v>2690</v>
      </c>
      <c r="I20">
        <v>96</v>
      </c>
      <c r="J20">
        <v>0</v>
      </c>
      <c r="K20">
        <v>132500</v>
      </c>
      <c r="L20">
        <v>0</v>
      </c>
      <c r="M20">
        <v>498</v>
      </c>
      <c r="N20">
        <v>20100</v>
      </c>
      <c r="O20">
        <v>4200</v>
      </c>
      <c r="P20">
        <v>0</v>
      </c>
      <c r="Q20" t="s">
        <v>412</v>
      </c>
      <c r="R20">
        <f t="shared" si="0"/>
        <v>132500</v>
      </c>
      <c r="S20" s="364">
        <f t="shared" si="1"/>
        <v>0</v>
      </c>
    </row>
    <row r="21" spans="2:19">
      <c r="B21" t="s">
        <v>374</v>
      </c>
      <c r="C21">
        <v>115090</v>
      </c>
      <c r="D21">
        <v>44.305999999999997</v>
      </c>
      <c r="E21" t="s">
        <v>413</v>
      </c>
      <c r="F21">
        <v>390</v>
      </c>
      <c r="G21">
        <v>7770</v>
      </c>
      <c r="H21">
        <v>2180</v>
      </c>
      <c r="I21">
        <v>196</v>
      </c>
      <c r="J21">
        <v>0</v>
      </c>
      <c r="K21">
        <v>135000</v>
      </c>
      <c r="L21">
        <v>0</v>
      </c>
      <c r="M21">
        <v>16</v>
      </c>
      <c r="N21">
        <v>22090</v>
      </c>
      <c r="O21">
        <v>4610</v>
      </c>
      <c r="P21">
        <v>0</v>
      </c>
      <c r="Q21" t="s">
        <v>414</v>
      </c>
      <c r="R21">
        <f t="shared" si="0"/>
        <v>135000</v>
      </c>
      <c r="S21" s="364">
        <f t="shared" si="1"/>
        <v>0</v>
      </c>
    </row>
    <row r="22" spans="2:19">
      <c r="B22" t="s">
        <v>374</v>
      </c>
      <c r="C22">
        <v>115090</v>
      </c>
      <c r="D22">
        <v>43.896000000000001</v>
      </c>
      <c r="E22" t="s">
        <v>415</v>
      </c>
      <c r="F22">
        <v>310</v>
      </c>
      <c r="G22">
        <v>0</v>
      </c>
      <c r="H22">
        <v>1760</v>
      </c>
      <c r="I22">
        <v>68</v>
      </c>
      <c r="J22">
        <v>0</v>
      </c>
      <c r="K22">
        <v>137500</v>
      </c>
      <c r="L22">
        <v>0</v>
      </c>
      <c r="M22">
        <v>14</v>
      </c>
      <c r="N22">
        <v>24170</v>
      </c>
      <c r="O22">
        <v>5030</v>
      </c>
      <c r="P22">
        <v>0</v>
      </c>
      <c r="Q22" t="s">
        <v>416</v>
      </c>
      <c r="R22">
        <f t="shared" si="0"/>
        <v>137500</v>
      </c>
      <c r="S22" s="364">
        <f t="shared" si="1"/>
        <v>0</v>
      </c>
    </row>
    <row r="23" spans="2:19">
      <c r="B23" t="s">
        <v>374</v>
      </c>
      <c r="C23">
        <v>115090</v>
      </c>
      <c r="D23">
        <v>43.570999999999998</v>
      </c>
      <c r="E23" t="s">
        <v>417</v>
      </c>
      <c r="F23">
        <v>1000</v>
      </c>
      <c r="G23">
        <v>2980</v>
      </c>
      <c r="H23">
        <v>1420</v>
      </c>
      <c r="I23">
        <v>252</v>
      </c>
      <c r="J23">
        <v>0</v>
      </c>
      <c r="K23">
        <v>140000</v>
      </c>
      <c r="L23">
        <v>0</v>
      </c>
      <c r="M23">
        <v>4002</v>
      </c>
      <c r="N23">
        <v>26330</v>
      </c>
      <c r="O23">
        <v>5470</v>
      </c>
      <c r="P23">
        <v>0</v>
      </c>
      <c r="Q23" t="s">
        <v>418</v>
      </c>
      <c r="R23">
        <f t="shared" si="0"/>
        <v>140000</v>
      </c>
      <c r="S23" s="364">
        <f t="shared" si="1"/>
        <v>0</v>
      </c>
    </row>
    <row r="24" spans="2:19">
      <c r="B24" t="s">
        <v>374</v>
      </c>
      <c r="C24">
        <v>115090</v>
      </c>
      <c r="D24">
        <v>43.331000000000003</v>
      </c>
      <c r="E24" t="s">
        <v>419</v>
      </c>
      <c r="F24">
        <v>110</v>
      </c>
      <c r="G24">
        <v>1500</v>
      </c>
      <c r="H24">
        <v>1140</v>
      </c>
      <c r="I24">
        <v>84</v>
      </c>
      <c r="J24">
        <v>0</v>
      </c>
      <c r="K24">
        <v>142500</v>
      </c>
      <c r="L24">
        <v>0</v>
      </c>
      <c r="M24">
        <v>2</v>
      </c>
      <c r="N24">
        <v>28550</v>
      </c>
      <c r="O24">
        <v>1000</v>
      </c>
      <c r="P24">
        <v>0</v>
      </c>
      <c r="Q24" t="s">
        <v>420</v>
      </c>
      <c r="R24">
        <f t="shared" si="0"/>
        <v>142500</v>
      </c>
      <c r="S24" s="364">
        <f t="shared" si="1"/>
        <v>0</v>
      </c>
    </row>
    <row r="25" spans="2:19">
      <c r="B25" t="s">
        <v>374</v>
      </c>
      <c r="C25">
        <v>115090</v>
      </c>
      <c r="D25">
        <v>43.17</v>
      </c>
      <c r="E25" t="s">
        <v>421</v>
      </c>
      <c r="F25">
        <v>110</v>
      </c>
      <c r="G25">
        <v>0</v>
      </c>
      <c r="H25">
        <v>920</v>
      </c>
      <c r="I25">
        <v>136</v>
      </c>
      <c r="J25">
        <v>0</v>
      </c>
      <c r="K25">
        <v>145000</v>
      </c>
      <c r="L25">
        <v>0</v>
      </c>
      <c r="M25">
        <v>4</v>
      </c>
      <c r="N25">
        <v>30830</v>
      </c>
      <c r="O25">
        <v>1000</v>
      </c>
      <c r="P25">
        <v>0</v>
      </c>
      <c r="Q25" t="s">
        <v>422</v>
      </c>
      <c r="R25">
        <f t="shared" si="0"/>
        <v>145000</v>
      </c>
      <c r="S25" s="364">
        <f t="shared" si="1"/>
        <v>0</v>
      </c>
    </row>
    <row r="26" spans="2:19">
      <c r="B26" t="s">
        <v>374</v>
      </c>
      <c r="C26">
        <v>115090</v>
      </c>
      <c r="D26">
        <v>43.087000000000003</v>
      </c>
      <c r="E26" t="s">
        <v>423</v>
      </c>
      <c r="F26">
        <v>300</v>
      </c>
      <c r="G26">
        <v>0</v>
      </c>
      <c r="H26">
        <v>740</v>
      </c>
      <c r="I26">
        <v>170</v>
      </c>
      <c r="J26">
        <v>0</v>
      </c>
      <c r="K26">
        <v>147500</v>
      </c>
      <c r="L26">
        <v>0</v>
      </c>
      <c r="M26">
        <v>0</v>
      </c>
      <c r="N26">
        <v>33150</v>
      </c>
      <c r="O26">
        <v>1000</v>
      </c>
      <c r="P26">
        <v>0</v>
      </c>
      <c r="Q26" t="s">
        <v>424</v>
      </c>
      <c r="R26">
        <f t="shared" si="0"/>
        <v>147500</v>
      </c>
      <c r="S26" s="364">
        <f t="shared" si="1"/>
        <v>0</v>
      </c>
    </row>
    <row r="27" spans="2:19">
      <c r="B27" t="s">
        <v>374</v>
      </c>
      <c r="C27">
        <v>115090</v>
      </c>
      <c r="D27">
        <v>43.076000000000001</v>
      </c>
      <c r="E27" t="s">
        <v>425</v>
      </c>
      <c r="F27">
        <v>110</v>
      </c>
      <c r="G27">
        <v>4990</v>
      </c>
      <c r="H27">
        <v>590</v>
      </c>
      <c r="I27">
        <v>356</v>
      </c>
      <c r="J27">
        <v>0</v>
      </c>
      <c r="K27">
        <v>150000</v>
      </c>
      <c r="L27">
        <v>0</v>
      </c>
      <c r="M27">
        <v>0</v>
      </c>
      <c r="N27">
        <v>35500</v>
      </c>
      <c r="O27">
        <v>1000</v>
      </c>
      <c r="P27">
        <v>0</v>
      </c>
      <c r="Q27" t="s">
        <v>426</v>
      </c>
      <c r="R27">
        <f t="shared" si="0"/>
        <v>150000</v>
      </c>
      <c r="S27" s="364">
        <f t="shared" si="1"/>
        <v>0</v>
      </c>
    </row>
    <row r="28" spans="2:19">
      <c r="B28" t="s">
        <v>374</v>
      </c>
      <c r="C28">
        <v>115090</v>
      </c>
      <c r="D28">
        <v>43.134</v>
      </c>
      <c r="E28" t="s">
        <v>427</v>
      </c>
      <c r="F28">
        <v>240</v>
      </c>
      <c r="G28">
        <v>540</v>
      </c>
      <c r="H28">
        <v>480</v>
      </c>
      <c r="I28">
        <v>88</v>
      </c>
      <c r="J28">
        <v>0</v>
      </c>
      <c r="K28">
        <v>152500</v>
      </c>
      <c r="L28">
        <v>0</v>
      </c>
      <c r="M28">
        <v>0</v>
      </c>
      <c r="N28">
        <v>37890</v>
      </c>
      <c r="O28">
        <v>1000</v>
      </c>
      <c r="P28">
        <v>0</v>
      </c>
      <c r="Q28" t="s">
        <v>428</v>
      </c>
      <c r="R28">
        <f t="shared" si="0"/>
        <v>152500</v>
      </c>
      <c r="S28" s="364">
        <f t="shared" si="1"/>
        <v>0</v>
      </c>
    </row>
    <row r="29" spans="2:19">
      <c r="B29" t="s">
        <v>374</v>
      </c>
      <c r="C29">
        <v>115090</v>
      </c>
      <c r="D29">
        <v>43.255000000000003</v>
      </c>
      <c r="E29" t="s">
        <v>429</v>
      </c>
      <c r="F29">
        <v>150</v>
      </c>
      <c r="G29">
        <v>0</v>
      </c>
      <c r="H29">
        <v>390</v>
      </c>
      <c r="I29">
        <v>110</v>
      </c>
      <c r="J29">
        <v>0</v>
      </c>
      <c r="K29">
        <v>155000</v>
      </c>
      <c r="L29">
        <v>0</v>
      </c>
      <c r="M29">
        <v>4</v>
      </c>
      <c r="N29">
        <v>40300</v>
      </c>
      <c r="O29">
        <v>1000</v>
      </c>
      <c r="P29">
        <v>0</v>
      </c>
      <c r="Q29" t="s">
        <v>430</v>
      </c>
      <c r="R29">
        <f t="shared" si="0"/>
        <v>155000</v>
      </c>
      <c r="S29" s="364">
        <f t="shared" si="1"/>
        <v>0</v>
      </c>
    </row>
    <row r="30" spans="2:19">
      <c r="B30" t="s">
        <v>374</v>
      </c>
      <c r="C30">
        <v>115090</v>
      </c>
      <c r="D30">
        <v>43.436</v>
      </c>
      <c r="E30" t="s">
        <v>431</v>
      </c>
      <c r="F30">
        <v>50</v>
      </c>
      <c r="G30">
        <v>12300</v>
      </c>
      <c r="H30">
        <v>320</v>
      </c>
      <c r="I30">
        <v>40</v>
      </c>
      <c r="J30">
        <v>0</v>
      </c>
      <c r="K30">
        <v>157500</v>
      </c>
      <c r="L30">
        <v>0</v>
      </c>
      <c r="M30">
        <v>6</v>
      </c>
      <c r="N30">
        <v>42730</v>
      </c>
      <c r="O30">
        <v>1000</v>
      </c>
      <c r="P30">
        <v>0</v>
      </c>
      <c r="Q30" t="s">
        <v>432</v>
      </c>
      <c r="R30">
        <f t="shared" si="0"/>
        <v>157500</v>
      </c>
      <c r="S30" s="364">
        <f t="shared" si="1"/>
        <v>0</v>
      </c>
    </row>
    <row r="31" spans="2:19">
      <c r="B31" t="s">
        <v>374</v>
      </c>
      <c r="C31">
        <v>115090</v>
      </c>
      <c r="D31">
        <v>43.671999999999997</v>
      </c>
      <c r="E31" t="s">
        <v>433</v>
      </c>
      <c r="F31">
        <v>80</v>
      </c>
      <c r="G31">
        <v>840</v>
      </c>
      <c r="H31">
        <v>260</v>
      </c>
      <c r="I31">
        <v>5164</v>
      </c>
      <c r="J31">
        <v>0</v>
      </c>
      <c r="K31">
        <v>160000</v>
      </c>
      <c r="L31">
        <v>0</v>
      </c>
      <c r="M31">
        <v>4</v>
      </c>
      <c r="N31">
        <v>45170</v>
      </c>
      <c r="O31">
        <v>1000</v>
      </c>
      <c r="P31">
        <v>0</v>
      </c>
      <c r="Q31" t="s">
        <v>434</v>
      </c>
      <c r="R31">
        <f t="shared" si="0"/>
        <v>160000</v>
      </c>
      <c r="S31" s="364">
        <f t="shared" si="1"/>
        <v>0</v>
      </c>
    </row>
    <row r="32" spans="2:19">
      <c r="B32" t="s">
        <v>374</v>
      </c>
      <c r="C32">
        <v>115090</v>
      </c>
      <c r="D32">
        <v>43.957999999999998</v>
      </c>
      <c r="E32" t="s">
        <v>435</v>
      </c>
      <c r="F32">
        <v>0</v>
      </c>
      <c r="G32">
        <v>0</v>
      </c>
      <c r="H32">
        <v>220</v>
      </c>
      <c r="I32">
        <v>4</v>
      </c>
      <c r="J32">
        <v>0</v>
      </c>
      <c r="K32">
        <v>162500</v>
      </c>
      <c r="L32">
        <v>0</v>
      </c>
      <c r="M32">
        <v>0</v>
      </c>
      <c r="N32">
        <v>47630</v>
      </c>
      <c r="O32">
        <v>0</v>
      </c>
      <c r="P32">
        <v>0</v>
      </c>
      <c r="Q32" t="s">
        <v>436</v>
      </c>
      <c r="R32">
        <f t="shared" si="0"/>
        <v>162500</v>
      </c>
      <c r="S32" s="364">
        <f t="shared" si="1"/>
        <v>0</v>
      </c>
    </row>
    <row r="33" spans="2:19">
      <c r="B33" t="s">
        <v>374</v>
      </c>
      <c r="C33">
        <v>115090</v>
      </c>
      <c r="D33">
        <v>44.292000000000002</v>
      </c>
      <c r="E33" t="s">
        <v>437</v>
      </c>
      <c r="F33">
        <v>0</v>
      </c>
      <c r="G33">
        <v>0</v>
      </c>
      <c r="H33">
        <v>180</v>
      </c>
      <c r="I33">
        <v>12</v>
      </c>
      <c r="J33">
        <v>0</v>
      </c>
      <c r="K33">
        <v>165000</v>
      </c>
      <c r="L33">
        <v>0</v>
      </c>
      <c r="M33">
        <v>2</v>
      </c>
      <c r="N33">
        <v>50090</v>
      </c>
      <c r="O33">
        <v>0</v>
      </c>
      <c r="P33">
        <v>0</v>
      </c>
      <c r="Q33" t="s">
        <v>438</v>
      </c>
      <c r="R33">
        <f t="shared" si="0"/>
        <v>165000</v>
      </c>
      <c r="S33" s="364">
        <f t="shared" si="1"/>
        <v>0</v>
      </c>
    </row>
    <row r="34" spans="2:19">
      <c r="B34" t="s">
        <v>374</v>
      </c>
      <c r="C34">
        <v>115090</v>
      </c>
      <c r="D34">
        <v>44.667999999999999</v>
      </c>
      <c r="E34" t="s">
        <v>439</v>
      </c>
      <c r="F34">
        <v>0</v>
      </c>
      <c r="G34">
        <v>450</v>
      </c>
      <c r="H34">
        <v>150</v>
      </c>
      <c r="I34">
        <v>6</v>
      </c>
      <c r="J34">
        <v>0</v>
      </c>
      <c r="K34">
        <v>167500</v>
      </c>
      <c r="L34">
        <v>0</v>
      </c>
      <c r="M34">
        <v>0</v>
      </c>
      <c r="N34">
        <v>52560</v>
      </c>
      <c r="O34">
        <v>0</v>
      </c>
      <c r="P34">
        <v>0</v>
      </c>
      <c r="Q34" t="s">
        <v>440</v>
      </c>
      <c r="R34">
        <f t="shared" si="0"/>
        <v>167500</v>
      </c>
      <c r="S34" s="364">
        <f t="shared" si="1"/>
        <v>0</v>
      </c>
    </row>
    <row r="35" spans="2:19">
      <c r="B35" t="s">
        <v>374</v>
      </c>
      <c r="C35">
        <v>115090</v>
      </c>
      <c r="D35">
        <v>45.085000000000001</v>
      </c>
      <c r="E35" t="s">
        <v>441</v>
      </c>
      <c r="F35">
        <v>150</v>
      </c>
      <c r="G35">
        <v>210</v>
      </c>
      <c r="H35">
        <v>130</v>
      </c>
      <c r="I35">
        <v>292</v>
      </c>
      <c r="J35">
        <v>0</v>
      </c>
      <c r="K35">
        <v>170000</v>
      </c>
      <c r="L35">
        <v>0</v>
      </c>
      <c r="M35">
        <v>0</v>
      </c>
      <c r="N35">
        <v>55040</v>
      </c>
      <c r="O35">
        <v>0</v>
      </c>
      <c r="P35">
        <v>0</v>
      </c>
      <c r="Q35" t="s">
        <v>442</v>
      </c>
      <c r="R35">
        <f t="shared" si="0"/>
        <v>170000</v>
      </c>
      <c r="S35" s="364">
        <f t="shared" si="1"/>
        <v>0</v>
      </c>
    </row>
    <row r="36" spans="2:19">
      <c r="B36" t="s">
        <v>374</v>
      </c>
      <c r="C36">
        <v>115090</v>
      </c>
      <c r="D36">
        <v>45.536999999999999</v>
      </c>
      <c r="E36" t="s">
        <v>443</v>
      </c>
      <c r="F36">
        <v>0</v>
      </c>
      <c r="G36">
        <v>0</v>
      </c>
      <c r="H36">
        <v>110</v>
      </c>
      <c r="I36">
        <v>26</v>
      </c>
      <c r="J36">
        <v>0</v>
      </c>
      <c r="K36">
        <v>172500</v>
      </c>
      <c r="L36">
        <v>0</v>
      </c>
      <c r="M36">
        <v>0</v>
      </c>
      <c r="N36">
        <v>57520</v>
      </c>
      <c r="O36">
        <v>0</v>
      </c>
      <c r="P36">
        <v>0</v>
      </c>
      <c r="Q36" t="s">
        <v>444</v>
      </c>
      <c r="R36">
        <f t="shared" si="0"/>
        <v>172500</v>
      </c>
      <c r="S36" s="364">
        <f t="shared" si="1"/>
        <v>0</v>
      </c>
    </row>
    <row r="37" spans="2:19">
      <c r="B37" t="s">
        <v>374</v>
      </c>
      <c r="C37">
        <v>115090</v>
      </c>
      <c r="D37">
        <v>46.023000000000003</v>
      </c>
      <c r="E37" t="s">
        <v>445</v>
      </c>
      <c r="F37">
        <v>0</v>
      </c>
      <c r="G37">
        <v>0</v>
      </c>
      <c r="H37">
        <v>100</v>
      </c>
      <c r="I37">
        <v>28</v>
      </c>
      <c r="J37">
        <v>0</v>
      </c>
      <c r="K37">
        <v>175000</v>
      </c>
      <c r="L37">
        <v>0</v>
      </c>
      <c r="M37">
        <v>20</v>
      </c>
      <c r="N37">
        <v>60010</v>
      </c>
      <c r="O37">
        <v>12240</v>
      </c>
      <c r="P37">
        <v>600000</v>
      </c>
      <c r="Q37" t="s">
        <v>446</v>
      </c>
      <c r="R37">
        <f t="shared" si="0"/>
        <v>175000</v>
      </c>
      <c r="S37" s="364">
        <f t="shared" si="1"/>
        <v>0</v>
      </c>
    </row>
    <row r="38" spans="2:19">
      <c r="B38" t="s">
        <v>10</v>
      </c>
      <c r="C38">
        <v>129450</v>
      </c>
      <c r="D38">
        <v>61.389000000000003</v>
      </c>
      <c r="E38" t="s">
        <v>93</v>
      </c>
      <c r="F38">
        <v>80</v>
      </c>
      <c r="G38">
        <v>260</v>
      </c>
      <c r="H38">
        <v>200</v>
      </c>
      <c r="I38">
        <v>3686</v>
      </c>
      <c r="J38">
        <v>11</v>
      </c>
      <c r="K38">
        <v>177500</v>
      </c>
      <c r="L38">
        <v>2</v>
      </c>
      <c r="M38">
        <v>1778</v>
      </c>
      <c r="N38">
        <v>48470</v>
      </c>
      <c r="O38">
        <v>0</v>
      </c>
      <c r="P38">
        <v>50000</v>
      </c>
      <c r="Q38" t="s">
        <v>94</v>
      </c>
      <c r="R38">
        <f t="shared" si="0"/>
        <v>177500</v>
      </c>
      <c r="S38" s="364">
        <f t="shared" si="1"/>
        <v>0</v>
      </c>
    </row>
    <row r="39" spans="2:19">
      <c r="B39" t="s">
        <v>10</v>
      </c>
      <c r="C39">
        <v>129450</v>
      </c>
      <c r="D39">
        <v>61.627000000000002</v>
      </c>
      <c r="E39" t="s">
        <v>95</v>
      </c>
      <c r="F39">
        <v>110</v>
      </c>
      <c r="G39">
        <v>150</v>
      </c>
      <c r="H39">
        <v>160</v>
      </c>
      <c r="I39">
        <v>6192</v>
      </c>
      <c r="J39">
        <v>9</v>
      </c>
      <c r="K39">
        <v>180000</v>
      </c>
      <c r="L39">
        <v>0</v>
      </c>
      <c r="M39">
        <v>446</v>
      </c>
      <c r="N39">
        <v>50930</v>
      </c>
      <c r="O39">
        <v>10</v>
      </c>
      <c r="P39">
        <v>0</v>
      </c>
      <c r="Q39" t="s">
        <v>96</v>
      </c>
      <c r="R39">
        <f t="shared" si="0"/>
        <v>180000</v>
      </c>
      <c r="S39" s="364">
        <f t="shared" si="1"/>
        <v>0</v>
      </c>
    </row>
    <row r="40" spans="2:19">
      <c r="B40" t="s">
        <v>10</v>
      </c>
      <c r="C40">
        <v>129450</v>
      </c>
      <c r="D40">
        <v>61.972000000000001</v>
      </c>
      <c r="E40" t="s">
        <v>97</v>
      </c>
      <c r="F40">
        <v>90</v>
      </c>
      <c r="G40">
        <v>150</v>
      </c>
      <c r="H40">
        <v>130</v>
      </c>
      <c r="I40">
        <v>498</v>
      </c>
      <c r="J40">
        <v>3</v>
      </c>
      <c r="K40">
        <v>182500</v>
      </c>
      <c r="L40">
        <v>0</v>
      </c>
      <c r="M40">
        <v>866</v>
      </c>
      <c r="N40">
        <v>53400</v>
      </c>
      <c r="O40">
        <v>0</v>
      </c>
      <c r="P40">
        <v>0</v>
      </c>
      <c r="Q40" t="s">
        <v>98</v>
      </c>
      <c r="R40">
        <f t="shared" si="0"/>
        <v>182500</v>
      </c>
      <c r="S40" s="364">
        <f t="shared" si="1"/>
        <v>0</v>
      </c>
    </row>
    <row r="41" spans="2:19">
      <c r="B41" t="s">
        <v>10</v>
      </c>
      <c r="C41">
        <v>129450</v>
      </c>
      <c r="D41">
        <v>62.415999999999997</v>
      </c>
      <c r="E41" t="s">
        <v>99</v>
      </c>
      <c r="F41">
        <v>80</v>
      </c>
      <c r="G41">
        <v>170</v>
      </c>
      <c r="H41">
        <v>110</v>
      </c>
      <c r="I41">
        <v>2552</v>
      </c>
      <c r="J41">
        <v>1</v>
      </c>
      <c r="K41">
        <v>185000</v>
      </c>
      <c r="L41">
        <v>0</v>
      </c>
      <c r="M41">
        <v>858</v>
      </c>
      <c r="N41">
        <v>55880</v>
      </c>
      <c r="O41">
        <v>10</v>
      </c>
      <c r="P41">
        <v>0</v>
      </c>
      <c r="Q41" t="s">
        <v>100</v>
      </c>
      <c r="R41">
        <f t="shared" si="0"/>
        <v>185000</v>
      </c>
      <c r="S41" s="364">
        <f t="shared" si="1"/>
        <v>0</v>
      </c>
    </row>
    <row r="42" spans="2:19">
      <c r="B42" t="s">
        <v>10</v>
      </c>
      <c r="C42">
        <v>129450</v>
      </c>
      <c r="D42">
        <v>62.947000000000003</v>
      </c>
      <c r="E42" t="s">
        <v>101</v>
      </c>
      <c r="F42">
        <v>30</v>
      </c>
      <c r="G42">
        <v>180</v>
      </c>
      <c r="H42">
        <v>90</v>
      </c>
      <c r="I42">
        <v>794</v>
      </c>
      <c r="J42">
        <v>0</v>
      </c>
      <c r="K42">
        <v>187500</v>
      </c>
      <c r="L42">
        <v>0</v>
      </c>
      <c r="M42">
        <v>232</v>
      </c>
      <c r="N42">
        <v>58360</v>
      </c>
      <c r="O42">
        <v>0</v>
      </c>
      <c r="P42">
        <v>0</v>
      </c>
      <c r="Q42" t="s">
        <v>102</v>
      </c>
      <c r="R42">
        <f t="shared" si="0"/>
        <v>187500</v>
      </c>
      <c r="S42" s="364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SR_Si</vt:lpstr>
      <vt:lpstr>Si01</vt:lpstr>
      <vt:lpstr>Si02</vt:lpstr>
      <vt:lpstr>Si03</vt:lpstr>
      <vt:lpstr>SR01</vt:lpstr>
      <vt:lpstr>Лист1</vt:lpstr>
      <vt:lpstr>Лист2</vt:lpstr>
      <vt:lpstr>Si_Ch01</vt:lpstr>
      <vt:lpstr>RI01</vt:lpstr>
      <vt:lpstr>RI02</vt:lpstr>
      <vt:lpstr>RI03</vt:lpstr>
      <vt:lpstr>Лист3</vt:lpstr>
      <vt:lpstr>RI_Ch01</vt:lpstr>
      <vt:lpstr>Лист5</vt:lpstr>
      <vt:lpstr>Лист4</vt:lpstr>
      <vt:lpstr>DeltaHedge</vt:lpstr>
      <vt:lpstr>Лист6</vt:lpstr>
      <vt:lpstr>Лист7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2021-10-12T08:50:36Z</dcterms:created>
  <dcterms:modified xsi:type="dcterms:W3CDTF">2023-08-30T16:58:10Z</dcterms:modified>
</cp:coreProperties>
</file>