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2510" activeTab="7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Mode6" sheetId="6" r:id="rId6"/>
    <sheet name="Лист7" sheetId="7" r:id="rId7"/>
    <sheet name="Gibson" sheetId="8" r:id="rId8"/>
  </sheets>
  <calcPr calcId="125725"/>
</workbook>
</file>

<file path=xl/calcChain.xml><?xml version="1.0" encoding="utf-8"?>
<calcChain xmlns="http://schemas.openxmlformats.org/spreadsheetml/2006/main">
  <c r="D13" i="8"/>
  <c r="D7"/>
  <c r="D8"/>
  <c r="D9"/>
  <c r="D6"/>
  <c r="J70" i="6"/>
  <c r="I70"/>
  <c r="H70"/>
  <c r="Y70"/>
  <c r="X70"/>
  <c r="W70"/>
  <c r="AD69"/>
  <c r="W68"/>
  <c r="AC68" s="1"/>
  <c r="W69"/>
  <c r="AB64"/>
  <c r="AC64"/>
  <c r="AD64"/>
  <c r="AB65"/>
  <c r="AC65"/>
  <c r="AD65"/>
  <c r="AB66"/>
  <c r="AC66"/>
  <c r="AD66"/>
  <c r="AB67"/>
  <c r="AC67"/>
  <c r="AD67"/>
  <c r="AD68"/>
  <c r="AD63"/>
  <c r="AC63"/>
  <c r="AB63"/>
  <c r="W64"/>
  <c r="X64"/>
  <c r="Y64"/>
  <c r="W65"/>
  <c r="X65"/>
  <c r="Y65"/>
  <c r="W66"/>
  <c r="X66"/>
  <c r="Y66"/>
  <c r="W67"/>
  <c r="X67"/>
  <c r="Y67"/>
  <c r="X68"/>
  <c r="Y68"/>
  <c r="X69"/>
  <c r="Y69"/>
  <c r="Y63"/>
  <c r="X63"/>
  <c r="W63"/>
  <c r="H68"/>
  <c r="H69"/>
  <c r="K68"/>
  <c r="K69"/>
  <c r="B68"/>
  <c r="C68"/>
  <c r="D68"/>
  <c r="E68"/>
  <c r="F68"/>
  <c r="G68"/>
  <c r="I68"/>
  <c r="J68"/>
  <c r="L68"/>
  <c r="M68"/>
  <c r="N68"/>
  <c r="O68"/>
  <c r="P68"/>
  <c r="Q68"/>
  <c r="R68"/>
  <c r="S68"/>
  <c r="T68"/>
  <c r="T70" s="1"/>
  <c r="U68"/>
  <c r="V68"/>
  <c r="B69"/>
  <c r="C69"/>
  <c r="D69"/>
  <c r="E69"/>
  <c r="F69"/>
  <c r="G69"/>
  <c r="I69"/>
  <c r="J69"/>
  <c r="L69"/>
  <c r="M69"/>
  <c r="N69"/>
  <c r="N70" s="1"/>
  <c r="O69"/>
  <c r="P69"/>
  <c r="Q69"/>
  <c r="R69"/>
  <c r="S69"/>
  <c r="T69"/>
  <c r="U69"/>
  <c r="V69"/>
  <c r="T64"/>
  <c r="U64"/>
  <c r="V64"/>
  <c r="T65"/>
  <c r="U65"/>
  <c r="V65"/>
  <c r="T66"/>
  <c r="U66"/>
  <c r="V66"/>
  <c r="T67"/>
  <c r="U67"/>
  <c r="V67"/>
  <c r="V63"/>
  <c r="U63"/>
  <c r="T63"/>
  <c r="Q63"/>
  <c r="Q64"/>
  <c r="Q70" s="1"/>
  <c r="R64"/>
  <c r="S64"/>
  <c r="Q65"/>
  <c r="R65"/>
  <c r="S65"/>
  <c r="Q66"/>
  <c r="R66"/>
  <c r="S66"/>
  <c r="Q67"/>
  <c r="R67"/>
  <c r="S67"/>
  <c r="S63"/>
  <c r="R63"/>
  <c r="N63"/>
  <c r="N66"/>
  <c r="O66"/>
  <c r="P66"/>
  <c r="N67"/>
  <c r="O67"/>
  <c r="P67"/>
  <c r="N64"/>
  <c r="O64"/>
  <c r="P64"/>
  <c r="N65"/>
  <c r="O65"/>
  <c r="P65"/>
  <c r="P63"/>
  <c r="O63"/>
  <c r="M67"/>
  <c r="K64"/>
  <c r="L64"/>
  <c r="M64"/>
  <c r="K65"/>
  <c r="L65"/>
  <c r="M65"/>
  <c r="K66"/>
  <c r="L66"/>
  <c r="M66"/>
  <c r="K67"/>
  <c r="L67"/>
  <c r="M63"/>
  <c r="L63"/>
  <c r="K63"/>
  <c r="H64"/>
  <c r="I64"/>
  <c r="J64"/>
  <c r="H65"/>
  <c r="I65"/>
  <c r="J65"/>
  <c r="H66"/>
  <c r="I66"/>
  <c r="J66"/>
  <c r="H67"/>
  <c r="I67"/>
  <c r="J67"/>
  <c r="J63"/>
  <c r="I63"/>
  <c r="H63"/>
  <c r="G64"/>
  <c r="G65"/>
  <c r="G66"/>
  <c r="G67"/>
  <c r="G63"/>
  <c r="F63"/>
  <c r="F64"/>
  <c r="F65"/>
  <c r="F66"/>
  <c r="F67"/>
  <c r="E64"/>
  <c r="E65"/>
  <c r="E66"/>
  <c r="E67"/>
  <c r="E63"/>
  <c r="D64"/>
  <c r="D65"/>
  <c r="D66"/>
  <c r="D67"/>
  <c r="D63"/>
  <c r="C64"/>
  <c r="C65"/>
  <c r="C66"/>
  <c r="C67"/>
  <c r="C63"/>
  <c r="B64"/>
  <c r="B65"/>
  <c r="B66"/>
  <c r="B67"/>
  <c r="B63"/>
  <c r="W11"/>
  <c r="W10"/>
  <c r="W8"/>
  <c r="W7"/>
  <c r="W6"/>
  <c r="W3"/>
  <c r="W4"/>
  <c r="W5"/>
  <c r="X61"/>
  <c r="X60"/>
  <c r="X59"/>
  <c r="X54"/>
  <c r="X53"/>
  <c r="X52"/>
  <c r="X47"/>
  <c r="X46"/>
  <c r="X45"/>
  <c r="X40"/>
  <c r="X39"/>
  <c r="X38"/>
  <c r="X33"/>
  <c r="X32"/>
  <c r="X31"/>
  <c r="X26"/>
  <c r="X25"/>
  <c r="X24"/>
  <c r="X19"/>
  <c r="X18"/>
  <c r="X17"/>
  <c r="T5"/>
  <c r="Q3"/>
  <c r="B10"/>
  <c r="T3"/>
  <c r="N3"/>
  <c r="K3"/>
  <c r="H3"/>
  <c r="E3"/>
  <c r="B3"/>
  <c r="T4"/>
  <c r="Q4"/>
  <c r="N4"/>
  <c r="K4"/>
  <c r="H4"/>
  <c r="E4"/>
  <c r="B4"/>
  <c r="Q5"/>
  <c r="N5"/>
  <c r="K5"/>
  <c r="H5"/>
  <c r="E5"/>
  <c r="B5"/>
  <c r="U61"/>
  <c r="U60"/>
  <c r="U59"/>
  <c r="U54"/>
  <c r="U53"/>
  <c r="U52"/>
  <c r="U47"/>
  <c r="U46"/>
  <c r="U45"/>
  <c r="U40"/>
  <c r="U39"/>
  <c r="U38"/>
  <c r="U33"/>
  <c r="U32"/>
  <c r="U31"/>
  <c r="U26"/>
  <c r="U25"/>
  <c r="U24"/>
  <c r="U19"/>
  <c r="U18"/>
  <c r="U17"/>
  <c r="T11"/>
  <c r="T10"/>
  <c r="T8"/>
  <c r="T7"/>
  <c r="T6"/>
  <c r="N11"/>
  <c r="N10"/>
  <c r="N8"/>
  <c r="N7"/>
  <c r="N6"/>
  <c r="O61"/>
  <c r="O60"/>
  <c r="O59"/>
  <c r="O54"/>
  <c r="O53"/>
  <c r="O52"/>
  <c r="O47"/>
  <c r="O46"/>
  <c r="O45"/>
  <c r="O40"/>
  <c r="O39"/>
  <c r="O38"/>
  <c r="O33"/>
  <c r="O32"/>
  <c r="O31"/>
  <c r="O26"/>
  <c r="O25"/>
  <c r="O24"/>
  <c r="O19"/>
  <c r="O18"/>
  <c r="O17"/>
  <c r="R61"/>
  <c r="R60"/>
  <c r="R59"/>
  <c r="R54"/>
  <c r="R53"/>
  <c r="R52"/>
  <c r="R47"/>
  <c r="R46"/>
  <c r="R45"/>
  <c r="R40"/>
  <c r="R39"/>
  <c r="R38"/>
  <c r="R33"/>
  <c r="R32"/>
  <c r="R31"/>
  <c r="R26"/>
  <c r="R25"/>
  <c r="R24"/>
  <c r="R19"/>
  <c r="R18"/>
  <c r="R17"/>
  <c r="Q11"/>
  <c r="Q10"/>
  <c r="Q8"/>
  <c r="Q7"/>
  <c r="Q6"/>
  <c r="G5" i="7"/>
  <c r="G6"/>
  <c r="G7"/>
  <c r="G8"/>
  <c r="G4"/>
  <c r="E8"/>
  <c r="F8" s="1"/>
  <c r="L61" i="6"/>
  <c r="L60"/>
  <c r="L59"/>
  <c r="L54"/>
  <c r="L53"/>
  <c r="L52"/>
  <c r="L47"/>
  <c r="L46"/>
  <c r="L45"/>
  <c r="L40"/>
  <c r="L39"/>
  <c r="L38"/>
  <c r="L33"/>
  <c r="L32"/>
  <c r="L31"/>
  <c r="L26"/>
  <c r="L25"/>
  <c r="L24"/>
  <c r="L19"/>
  <c r="L18"/>
  <c r="L17"/>
  <c r="K11"/>
  <c r="K10"/>
  <c r="K8"/>
  <c r="K7"/>
  <c r="K6"/>
  <c r="F7" i="7"/>
  <c r="E7"/>
  <c r="F6"/>
  <c r="E6"/>
  <c r="F5"/>
  <c r="E5"/>
  <c r="F4"/>
  <c r="E4"/>
  <c r="I19" i="6"/>
  <c r="C18"/>
  <c r="C17"/>
  <c r="C25"/>
  <c r="C24"/>
  <c r="C32"/>
  <c r="C31"/>
  <c r="C39"/>
  <c r="C38"/>
  <c r="C46"/>
  <c r="C45"/>
  <c r="C53"/>
  <c r="C52"/>
  <c r="F53"/>
  <c r="F52"/>
  <c r="F46"/>
  <c r="F45"/>
  <c r="F39"/>
  <c r="F38"/>
  <c r="F32"/>
  <c r="F31"/>
  <c r="F25"/>
  <c r="F24"/>
  <c r="F18"/>
  <c r="F17"/>
  <c r="I18"/>
  <c r="I17"/>
  <c r="I25"/>
  <c r="I24"/>
  <c r="I32"/>
  <c r="I31"/>
  <c r="I39"/>
  <c r="I38"/>
  <c r="I46"/>
  <c r="I45"/>
  <c r="I53"/>
  <c r="I52"/>
  <c r="C60"/>
  <c r="C59"/>
  <c r="F60"/>
  <c r="F59"/>
  <c r="I61"/>
  <c r="I59"/>
  <c r="I60"/>
  <c r="C61"/>
  <c r="C54"/>
  <c r="C47"/>
  <c r="C40"/>
  <c r="C33"/>
  <c r="C26"/>
  <c r="C19"/>
  <c r="F61"/>
  <c r="F54"/>
  <c r="F47"/>
  <c r="F40"/>
  <c r="F33"/>
  <c r="F26"/>
  <c r="F19"/>
  <c r="I54"/>
  <c r="I47"/>
  <c r="I40"/>
  <c r="I33"/>
  <c r="I26"/>
  <c r="H11"/>
  <c r="H10"/>
  <c r="H8"/>
  <c r="H7"/>
  <c r="H6"/>
  <c r="E11"/>
  <c r="E10"/>
  <c r="B11"/>
  <c r="E8"/>
  <c r="E7"/>
  <c r="E6"/>
  <c r="B8"/>
  <c r="B7"/>
  <c r="B6"/>
  <c r="D4" i="5"/>
  <c r="D5"/>
  <c r="E5" s="1"/>
  <c r="F5" s="1"/>
  <c r="E7"/>
  <c r="F7" s="1"/>
  <c r="E8"/>
  <c r="F8" s="1"/>
  <c r="E9"/>
  <c r="F9" s="1"/>
  <c r="E10"/>
  <c r="F10" s="1"/>
  <c r="E11"/>
  <c r="F11" s="1"/>
  <c r="E12"/>
  <c r="F12" s="1"/>
  <c r="E3"/>
  <c r="F3" s="1"/>
  <c r="B4"/>
  <c r="B5" s="1"/>
  <c r="B6" s="1"/>
  <c r="B7" s="1"/>
  <c r="B8" s="1"/>
  <c r="B9" s="1"/>
  <c r="B10" s="1"/>
  <c r="B11" s="1"/>
  <c r="B12" s="1"/>
  <c r="B3"/>
  <c r="D3"/>
  <c r="E4" s="1"/>
  <c r="F4" s="1"/>
  <c r="H260" i="2"/>
  <c r="I260" s="1"/>
  <c r="G260"/>
  <c r="J260" s="1"/>
  <c r="F260"/>
  <c r="J259"/>
  <c r="G259"/>
  <c r="H259" s="1"/>
  <c r="I259" s="1"/>
  <c r="F259"/>
  <c r="J258"/>
  <c r="I258"/>
  <c r="H258"/>
  <c r="G258"/>
  <c r="F258"/>
  <c r="H257"/>
  <c r="I257" s="1"/>
  <c r="G257"/>
  <c r="J257" s="1"/>
  <c r="F257"/>
  <c r="J256"/>
  <c r="I256"/>
  <c r="H256"/>
  <c r="G256"/>
  <c r="F256"/>
  <c r="H255"/>
  <c r="I255" s="1"/>
  <c r="G255"/>
  <c r="J255" s="1"/>
  <c r="F255"/>
  <c r="G254"/>
  <c r="J254" s="1"/>
  <c r="F254"/>
  <c r="G253"/>
  <c r="H253" s="1"/>
  <c r="I253" s="1"/>
  <c r="F253"/>
  <c r="I252"/>
  <c r="H252"/>
  <c r="G252"/>
  <c r="J252" s="1"/>
  <c r="F252"/>
  <c r="H251"/>
  <c r="I251" s="1"/>
  <c r="G251"/>
  <c r="J251" s="1"/>
  <c r="F251"/>
  <c r="J250"/>
  <c r="G250"/>
  <c r="H250" s="1"/>
  <c r="I250" s="1"/>
  <c r="F250"/>
  <c r="H249"/>
  <c r="G249"/>
  <c r="J249" s="1"/>
  <c r="F249"/>
  <c r="U63" i="4"/>
  <c r="U62"/>
  <c r="U61"/>
  <c r="U57"/>
  <c r="U56"/>
  <c r="U55"/>
  <c r="U51"/>
  <c r="U50"/>
  <c r="U49"/>
  <c r="U45"/>
  <c r="U44"/>
  <c r="U43"/>
  <c r="U34"/>
  <c r="U33"/>
  <c r="U32"/>
  <c r="U39"/>
  <c r="U38"/>
  <c r="U37"/>
  <c r="N63"/>
  <c r="N62"/>
  <c r="N61"/>
  <c r="N57"/>
  <c r="N56"/>
  <c r="N55"/>
  <c r="N51"/>
  <c r="N50"/>
  <c r="N49"/>
  <c r="N45"/>
  <c r="N44"/>
  <c r="N43"/>
  <c r="N34"/>
  <c r="N33"/>
  <c r="N32"/>
  <c r="I34"/>
  <c r="I33"/>
  <c r="I32"/>
  <c r="N39"/>
  <c r="N38"/>
  <c r="N37"/>
  <c r="I39"/>
  <c r="I38"/>
  <c r="I37"/>
  <c r="D39"/>
  <c r="D38"/>
  <c r="D37"/>
  <c r="D33"/>
  <c r="D32"/>
  <c r="D31"/>
  <c r="H27"/>
  <c r="H26"/>
  <c r="H25"/>
  <c r="P21"/>
  <c r="P20"/>
  <c r="P19"/>
  <c r="L21"/>
  <c r="L20"/>
  <c r="L19"/>
  <c r="H21"/>
  <c r="H20"/>
  <c r="H19"/>
  <c r="D27"/>
  <c r="D26"/>
  <c r="D25"/>
  <c r="D21"/>
  <c r="D20"/>
  <c r="D19"/>
  <c r="D15"/>
  <c r="D14"/>
  <c r="D13"/>
  <c r="D8"/>
  <c r="D9"/>
  <c r="D7"/>
  <c r="AL95" i="3"/>
  <c r="AM105"/>
  <c r="AN105" s="1"/>
  <c r="AO105" s="1"/>
  <c r="AL105"/>
  <c r="AP104"/>
  <c r="AO104"/>
  <c r="AN104"/>
  <c r="AM104"/>
  <c r="AL104"/>
  <c r="AM103"/>
  <c r="AN103" s="1"/>
  <c r="AO103" s="1"/>
  <c r="AL103"/>
  <c r="AP102"/>
  <c r="AN102"/>
  <c r="AO102" s="1"/>
  <c r="AM102"/>
  <c r="AL102"/>
  <c r="AO101"/>
  <c r="AN101"/>
  <c r="AM101"/>
  <c r="AP101" s="1"/>
  <c r="AL101"/>
  <c r="AN100"/>
  <c r="AO100" s="1"/>
  <c r="AM100"/>
  <c r="AP100" s="1"/>
  <c r="AL100"/>
  <c r="AM99"/>
  <c r="AN99" s="1"/>
  <c r="AO99" s="1"/>
  <c r="AL99"/>
  <c r="AM98"/>
  <c r="AP98" s="1"/>
  <c r="AL98"/>
  <c r="AM97"/>
  <c r="AN97" s="1"/>
  <c r="AO97" s="1"/>
  <c r="AL97"/>
  <c r="AM96"/>
  <c r="AN96" s="1"/>
  <c r="AO96" s="1"/>
  <c r="AL96"/>
  <c r="AM95"/>
  <c r="AN95" s="1"/>
  <c r="AO95" s="1"/>
  <c r="AM94"/>
  <c r="AN94" s="1"/>
  <c r="AL94"/>
  <c r="F216"/>
  <c r="G216" s="1"/>
  <c r="H216" s="1"/>
  <c r="E216"/>
  <c r="F215"/>
  <c r="I215" s="1"/>
  <c r="E215"/>
  <c r="F214"/>
  <c r="I214" s="1"/>
  <c r="E214"/>
  <c r="F213"/>
  <c r="I213" s="1"/>
  <c r="E213"/>
  <c r="F212"/>
  <c r="I212" s="1"/>
  <c r="E212"/>
  <c r="F211"/>
  <c r="G211" s="1"/>
  <c r="E211"/>
  <c r="F210"/>
  <c r="G210" s="1"/>
  <c r="H210" s="1"/>
  <c r="E210"/>
  <c r="F209"/>
  <c r="I209" s="1"/>
  <c r="E209"/>
  <c r="F208"/>
  <c r="G208" s="1"/>
  <c r="H208" s="1"/>
  <c r="E208"/>
  <c r="F207"/>
  <c r="I207" s="1"/>
  <c r="E207"/>
  <c r="F206"/>
  <c r="I206" s="1"/>
  <c r="E206"/>
  <c r="F205"/>
  <c r="I205" s="1"/>
  <c r="E205"/>
  <c r="AB105"/>
  <c r="AE105" s="1"/>
  <c r="AA105"/>
  <c r="AB104"/>
  <c r="AC104" s="1"/>
  <c r="AD104" s="1"/>
  <c r="AA104"/>
  <c r="AB103"/>
  <c r="AE103" s="1"/>
  <c r="AA103"/>
  <c r="AB102"/>
  <c r="AC102" s="1"/>
  <c r="AD102" s="1"/>
  <c r="AA102"/>
  <c r="AB101"/>
  <c r="AE101" s="1"/>
  <c r="AA101"/>
  <c r="AB100"/>
  <c r="AC100" s="1"/>
  <c r="AD100" s="1"/>
  <c r="AA100"/>
  <c r="AB99"/>
  <c r="AC99" s="1"/>
  <c r="AA99"/>
  <c r="AB98"/>
  <c r="AE98" s="1"/>
  <c r="AA98"/>
  <c r="AB97"/>
  <c r="AE97" s="1"/>
  <c r="AA97"/>
  <c r="AB96"/>
  <c r="AC96" s="1"/>
  <c r="AD96" s="1"/>
  <c r="AA96"/>
  <c r="AB95"/>
  <c r="AE95" s="1"/>
  <c r="AA95"/>
  <c r="AB94"/>
  <c r="AC94" s="1"/>
  <c r="AA94"/>
  <c r="AW17"/>
  <c r="AX17" s="1"/>
  <c r="AY17" s="1"/>
  <c r="AV17"/>
  <c r="AW16"/>
  <c r="AX16" s="1"/>
  <c r="AY16" s="1"/>
  <c r="AV16"/>
  <c r="AW15"/>
  <c r="AX15" s="1"/>
  <c r="AY15" s="1"/>
  <c r="AV15"/>
  <c r="AW14"/>
  <c r="AZ14" s="1"/>
  <c r="AV14"/>
  <c r="AW13"/>
  <c r="AZ13" s="1"/>
  <c r="AV13"/>
  <c r="AW12"/>
  <c r="AX12" s="1"/>
  <c r="AY12" s="1"/>
  <c r="AV12"/>
  <c r="AW11"/>
  <c r="AZ11" s="1"/>
  <c r="AV11"/>
  <c r="AW10"/>
  <c r="AX10" s="1"/>
  <c r="AV10"/>
  <c r="AW9"/>
  <c r="AX9" s="1"/>
  <c r="AY9" s="1"/>
  <c r="AV9"/>
  <c r="AW8"/>
  <c r="AX8" s="1"/>
  <c r="AV8"/>
  <c r="AW7"/>
  <c r="AX7" s="1"/>
  <c r="AV7"/>
  <c r="AW6"/>
  <c r="AZ6" s="1"/>
  <c r="AV6"/>
  <c r="AN17"/>
  <c r="AO17" s="1"/>
  <c r="AP17" s="1"/>
  <c r="AM17"/>
  <c r="AN16"/>
  <c r="AQ16" s="1"/>
  <c r="AM16"/>
  <c r="AN15"/>
  <c r="AQ15" s="1"/>
  <c r="AM15"/>
  <c r="AN14"/>
  <c r="AO14" s="1"/>
  <c r="AP14" s="1"/>
  <c r="AM14"/>
  <c r="AN13"/>
  <c r="AQ13" s="1"/>
  <c r="AM13"/>
  <c r="AN12"/>
  <c r="AO12" s="1"/>
  <c r="AP12" s="1"/>
  <c r="AM12"/>
  <c r="AN11"/>
  <c r="AO11" s="1"/>
  <c r="AM11"/>
  <c r="AN10"/>
  <c r="AQ10" s="1"/>
  <c r="AM10"/>
  <c r="AN9"/>
  <c r="AO9" s="1"/>
  <c r="AP9" s="1"/>
  <c r="AM9"/>
  <c r="AN8"/>
  <c r="AO8" s="1"/>
  <c r="AP8" s="1"/>
  <c r="AM8"/>
  <c r="AN7"/>
  <c r="AQ7" s="1"/>
  <c r="AM7"/>
  <c r="AN6"/>
  <c r="AO6" s="1"/>
  <c r="AM6"/>
  <c r="U2"/>
  <c r="F193"/>
  <c r="I193" s="1"/>
  <c r="E193"/>
  <c r="F192"/>
  <c r="G192" s="1"/>
  <c r="H192" s="1"/>
  <c r="E192"/>
  <c r="F191"/>
  <c r="G191" s="1"/>
  <c r="H191" s="1"/>
  <c r="E191"/>
  <c r="F190"/>
  <c r="I190" s="1"/>
  <c r="E190"/>
  <c r="F189"/>
  <c r="G189" s="1"/>
  <c r="H189" s="1"/>
  <c r="E189"/>
  <c r="F188"/>
  <c r="G188" s="1"/>
  <c r="H188" s="1"/>
  <c r="E188"/>
  <c r="F187"/>
  <c r="I187" s="1"/>
  <c r="E187"/>
  <c r="F186"/>
  <c r="G186" s="1"/>
  <c r="E186"/>
  <c r="F185"/>
  <c r="I185" s="1"/>
  <c r="E185"/>
  <c r="F184"/>
  <c r="G184" s="1"/>
  <c r="H184" s="1"/>
  <c r="E184"/>
  <c r="F183"/>
  <c r="G183" s="1"/>
  <c r="H183" s="1"/>
  <c r="E183"/>
  <c r="F182"/>
  <c r="I182" s="1"/>
  <c r="E182"/>
  <c r="F171"/>
  <c r="I171" s="1"/>
  <c r="E171"/>
  <c r="F170"/>
  <c r="G170" s="1"/>
  <c r="H170" s="1"/>
  <c r="E170"/>
  <c r="F169"/>
  <c r="I169" s="1"/>
  <c r="E169"/>
  <c r="F168"/>
  <c r="G168" s="1"/>
  <c r="H168" s="1"/>
  <c r="E168"/>
  <c r="F167"/>
  <c r="G167" s="1"/>
  <c r="H167" s="1"/>
  <c r="E167"/>
  <c r="F166"/>
  <c r="G166" s="1"/>
  <c r="H166" s="1"/>
  <c r="E166"/>
  <c r="F165"/>
  <c r="G165" s="1"/>
  <c r="E165"/>
  <c r="F164"/>
  <c r="I164" s="1"/>
  <c r="E164"/>
  <c r="F163"/>
  <c r="G163" s="1"/>
  <c r="H163" s="1"/>
  <c r="E163"/>
  <c r="F162"/>
  <c r="G162" s="1"/>
  <c r="AE23" s="1"/>
  <c r="E162"/>
  <c r="F161"/>
  <c r="I161" s="1"/>
  <c r="E161"/>
  <c r="F160"/>
  <c r="I160" s="1"/>
  <c r="E160"/>
  <c r="F149"/>
  <c r="I149" s="1"/>
  <c r="E149"/>
  <c r="F148"/>
  <c r="I148" s="1"/>
  <c r="E148"/>
  <c r="F147"/>
  <c r="I147" s="1"/>
  <c r="E147"/>
  <c r="F146"/>
  <c r="I146" s="1"/>
  <c r="E146"/>
  <c r="F145"/>
  <c r="I145" s="1"/>
  <c r="E145"/>
  <c r="F144"/>
  <c r="I144" s="1"/>
  <c r="E144"/>
  <c r="F143"/>
  <c r="G143" s="1"/>
  <c r="H143" s="1"/>
  <c r="E143"/>
  <c r="F142"/>
  <c r="G142" s="1"/>
  <c r="E142"/>
  <c r="F141"/>
  <c r="I141" s="1"/>
  <c r="E141"/>
  <c r="F140"/>
  <c r="G140" s="1"/>
  <c r="H140" s="1"/>
  <c r="E140"/>
  <c r="F139"/>
  <c r="G139" s="1"/>
  <c r="H139" s="1"/>
  <c r="E139"/>
  <c r="F138"/>
  <c r="I138" s="1"/>
  <c r="E138"/>
  <c r="O127"/>
  <c r="R127" s="1"/>
  <c r="N127"/>
  <c r="F127"/>
  <c r="G127" s="1"/>
  <c r="H127" s="1"/>
  <c r="E127"/>
  <c r="O126"/>
  <c r="R126" s="1"/>
  <c r="N126"/>
  <c r="F126"/>
  <c r="G126" s="1"/>
  <c r="H126" s="1"/>
  <c r="E126"/>
  <c r="O125"/>
  <c r="R125" s="1"/>
  <c r="N125"/>
  <c r="F125"/>
  <c r="G125" s="1"/>
  <c r="H125" s="1"/>
  <c r="E125"/>
  <c r="O124"/>
  <c r="P124" s="1"/>
  <c r="Q124" s="1"/>
  <c r="N124"/>
  <c r="F124"/>
  <c r="I124" s="1"/>
  <c r="E124"/>
  <c r="O123"/>
  <c r="R123" s="1"/>
  <c r="N123"/>
  <c r="F123"/>
  <c r="I123" s="1"/>
  <c r="E123"/>
  <c r="O122"/>
  <c r="R122" s="1"/>
  <c r="N122"/>
  <c r="F122"/>
  <c r="G122" s="1"/>
  <c r="H122" s="1"/>
  <c r="E122"/>
  <c r="O121"/>
  <c r="P121" s="1"/>
  <c r="Q121" s="1"/>
  <c r="N121"/>
  <c r="F121"/>
  <c r="G121" s="1"/>
  <c r="H121" s="1"/>
  <c r="E121"/>
  <c r="O120"/>
  <c r="P120" s="1"/>
  <c r="N120"/>
  <c r="F120"/>
  <c r="I120" s="1"/>
  <c r="E120"/>
  <c r="O119"/>
  <c r="R119" s="1"/>
  <c r="N119"/>
  <c r="F119"/>
  <c r="G119" s="1"/>
  <c r="H119" s="1"/>
  <c r="E119"/>
  <c r="O118"/>
  <c r="R118" s="1"/>
  <c r="N118"/>
  <c r="F118"/>
  <c r="G118" s="1"/>
  <c r="AE20" s="1"/>
  <c r="E118"/>
  <c r="O117"/>
  <c r="P117" s="1"/>
  <c r="Q117" s="1"/>
  <c r="N117"/>
  <c r="F117"/>
  <c r="G117" s="1"/>
  <c r="H117" s="1"/>
  <c r="E117"/>
  <c r="O116"/>
  <c r="P116" s="1"/>
  <c r="N116"/>
  <c r="F116"/>
  <c r="I116" s="1"/>
  <c r="E116"/>
  <c r="O105"/>
  <c r="R105" s="1"/>
  <c r="N105"/>
  <c r="F105"/>
  <c r="G105" s="1"/>
  <c r="E105"/>
  <c r="O104"/>
  <c r="R104" s="1"/>
  <c r="N104"/>
  <c r="F104"/>
  <c r="G104" s="1"/>
  <c r="H104" s="1"/>
  <c r="E104"/>
  <c r="O103"/>
  <c r="R103" s="1"/>
  <c r="N103"/>
  <c r="F103"/>
  <c r="G103" s="1"/>
  <c r="H103" s="1"/>
  <c r="E103"/>
  <c r="O102"/>
  <c r="P102" s="1"/>
  <c r="Q102" s="1"/>
  <c r="N102"/>
  <c r="F102"/>
  <c r="I102" s="1"/>
  <c r="E102"/>
  <c r="O101"/>
  <c r="R101" s="1"/>
  <c r="N101"/>
  <c r="F101"/>
  <c r="I101" s="1"/>
  <c r="E101"/>
  <c r="O100"/>
  <c r="R100" s="1"/>
  <c r="N100"/>
  <c r="F100"/>
  <c r="I100" s="1"/>
  <c r="E100"/>
  <c r="O99"/>
  <c r="R99" s="1"/>
  <c r="N99"/>
  <c r="F99"/>
  <c r="G99" s="1"/>
  <c r="H99" s="1"/>
  <c r="E99"/>
  <c r="O98"/>
  <c r="P98" s="1"/>
  <c r="N98"/>
  <c r="F98"/>
  <c r="I98" s="1"/>
  <c r="E98"/>
  <c r="O97"/>
  <c r="R97" s="1"/>
  <c r="N97"/>
  <c r="F97"/>
  <c r="I97" s="1"/>
  <c r="E97"/>
  <c r="O96"/>
  <c r="R96" s="1"/>
  <c r="N96"/>
  <c r="F96"/>
  <c r="I96" s="1"/>
  <c r="E96"/>
  <c r="O95"/>
  <c r="R95" s="1"/>
  <c r="N95"/>
  <c r="F95"/>
  <c r="G95" s="1"/>
  <c r="H95" s="1"/>
  <c r="E95"/>
  <c r="O94"/>
  <c r="P94" s="1"/>
  <c r="N94"/>
  <c r="F94"/>
  <c r="I94" s="1"/>
  <c r="E94"/>
  <c r="O83"/>
  <c r="R83" s="1"/>
  <c r="N83"/>
  <c r="F83"/>
  <c r="G83" s="1"/>
  <c r="H83" s="1"/>
  <c r="E83"/>
  <c r="O82"/>
  <c r="R82" s="1"/>
  <c r="N82"/>
  <c r="F82"/>
  <c r="I82" s="1"/>
  <c r="E82"/>
  <c r="O81"/>
  <c r="R81" s="1"/>
  <c r="N81"/>
  <c r="F81"/>
  <c r="G81" s="1"/>
  <c r="H81" s="1"/>
  <c r="E81"/>
  <c r="O80"/>
  <c r="R80" s="1"/>
  <c r="N80"/>
  <c r="F80"/>
  <c r="G80" s="1"/>
  <c r="H80" s="1"/>
  <c r="E80"/>
  <c r="O79"/>
  <c r="R79" s="1"/>
  <c r="N79"/>
  <c r="F79"/>
  <c r="G79" s="1"/>
  <c r="H79" s="1"/>
  <c r="E79"/>
  <c r="O78"/>
  <c r="R78" s="1"/>
  <c r="N78"/>
  <c r="F78"/>
  <c r="I78" s="1"/>
  <c r="E78"/>
  <c r="O77"/>
  <c r="P77" s="1"/>
  <c r="Q77" s="1"/>
  <c r="N77"/>
  <c r="F77"/>
  <c r="G77" s="1"/>
  <c r="H77" s="1"/>
  <c r="E77"/>
  <c r="O76"/>
  <c r="R76" s="1"/>
  <c r="N76"/>
  <c r="F76"/>
  <c r="G76" s="1"/>
  <c r="T76" s="1"/>
  <c r="U76" s="1"/>
  <c r="E76"/>
  <c r="O75"/>
  <c r="R75" s="1"/>
  <c r="N75"/>
  <c r="F75"/>
  <c r="G75" s="1"/>
  <c r="H75" s="1"/>
  <c r="E75"/>
  <c r="O74"/>
  <c r="P74" s="1"/>
  <c r="Q74" s="1"/>
  <c r="N74"/>
  <c r="F74"/>
  <c r="I74" s="1"/>
  <c r="E74"/>
  <c r="O73"/>
  <c r="P73" s="1"/>
  <c r="Q73" s="1"/>
  <c r="N73"/>
  <c r="F73"/>
  <c r="I73" s="1"/>
  <c r="E73"/>
  <c r="O72"/>
  <c r="R72" s="1"/>
  <c r="N72"/>
  <c r="F72"/>
  <c r="G72" s="1"/>
  <c r="E72"/>
  <c r="O61"/>
  <c r="P61" s="1"/>
  <c r="Q61" s="1"/>
  <c r="N61"/>
  <c r="O60"/>
  <c r="P60" s="1"/>
  <c r="Q60" s="1"/>
  <c r="N60"/>
  <c r="O59"/>
  <c r="R59" s="1"/>
  <c r="N59"/>
  <c r="O58"/>
  <c r="P58" s="1"/>
  <c r="Q58" s="1"/>
  <c r="N58"/>
  <c r="O57"/>
  <c r="P57" s="1"/>
  <c r="Q57" s="1"/>
  <c r="N57"/>
  <c r="O56"/>
  <c r="R56" s="1"/>
  <c r="N56"/>
  <c r="O55"/>
  <c r="R55" s="1"/>
  <c r="N55"/>
  <c r="O54"/>
  <c r="P54" s="1"/>
  <c r="N54"/>
  <c r="O53"/>
  <c r="P53" s="1"/>
  <c r="Q53" s="1"/>
  <c r="N53"/>
  <c r="O52"/>
  <c r="P52" s="1"/>
  <c r="N52"/>
  <c r="O51"/>
  <c r="R51" s="1"/>
  <c r="N51"/>
  <c r="O50"/>
  <c r="R50" s="1"/>
  <c r="N50"/>
  <c r="F61"/>
  <c r="I61" s="1"/>
  <c r="E61"/>
  <c r="F60"/>
  <c r="G60" s="1"/>
  <c r="H60" s="1"/>
  <c r="E60"/>
  <c r="F59"/>
  <c r="I59" s="1"/>
  <c r="E59"/>
  <c r="F58"/>
  <c r="I58" s="1"/>
  <c r="E58"/>
  <c r="F57"/>
  <c r="I57" s="1"/>
  <c r="E57"/>
  <c r="F56"/>
  <c r="G56" s="1"/>
  <c r="H56" s="1"/>
  <c r="E56"/>
  <c r="F55"/>
  <c r="G55" s="1"/>
  <c r="H55" s="1"/>
  <c r="E55"/>
  <c r="F54"/>
  <c r="G54" s="1"/>
  <c r="E54"/>
  <c r="F53"/>
  <c r="I53" s="1"/>
  <c r="E53"/>
  <c r="F52"/>
  <c r="G52" s="1"/>
  <c r="E52"/>
  <c r="F51"/>
  <c r="G51" s="1"/>
  <c r="H51" s="1"/>
  <c r="E51"/>
  <c r="F50"/>
  <c r="I50" s="1"/>
  <c r="E50"/>
  <c r="O39"/>
  <c r="R39" s="1"/>
  <c r="N39"/>
  <c r="F39"/>
  <c r="G39" s="1"/>
  <c r="H39" s="1"/>
  <c r="E39"/>
  <c r="O38"/>
  <c r="P38" s="1"/>
  <c r="Q38" s="1"/>
  <c r="N38"/>
  <c r="F38"/>
  <c r="G38" s="1"/>
  <c r="H38" s="1"/>
  <c r="E38"/>
  <c r="O37"/>
  <c r="R37" s="1"/>
  <c r="N37"/>
  <c r="F37"/>
  <c r="I37" s="1"/>
  <c r="E37"/>
  <c r="O36"/>
  <c r="P36" s="1"/>
  <c r="Q36" s="1"/>
  <c r="N36"/>
  <c r="F36"/>
  <c r="I36" s="1"/>
  <c r="E36"/>
  <c r="O35"/>
  <c r="R35" s="1"/>
  <c r="N35"/>
  <c r="F35"/>
  <c r="I35" s="1"/>
  <c r="E35"/>
  <c r="O34"/>
  <c r="P34" s="1"/>
  <c r="Q34" s="1"/>
  <c r="N34"/>
  <c r="F34"/>
  <c r="G34" s="1"/>
  <c r="H34" s="1"/>
  <c r="E34"/>
  <c r="O33"/>
  <c r="R33" s="1"/>
  <c r="N33"/>
  <c r="F33"/>
  <c r="G33" s="1"/>
  <c r="H33" s="1"/>
  <c r="E33"/>
  <c r="O32"/>
  <c r="P32" s="1"/>
  <c r="N32"/>
  <c r="F32"/>
  <c r="I32" s="1"/>
  <c r="E32"/>
  <c r="O31"/>
  <c r="R31" s="1"/>
  <c r="N31"/>
  <c r="F31"/>
  <c r="I31" s="1"/>
  <c r="E31"/>
  <c r="O30"/>
  <c r="P30" s="1"/>
  <c r="N30"/>
  <c r="F30"/>
  <c r="G30" s="1"/>
  <c r="E30"/>
  <c r="O29"/>
  <c r="R29" s="1"/>
  <c r="N29"/>
  <c r="F29"/>
  <c r="G29" s="1"/>
  <c r="H29" s="1"/>
  <c r="E29"/>
  <c r="O28"/>
  <c r="P28" s="1"/>
  <c r="N28"/>
  <c r="G28"/>
  <c r="H28" s="1"/>
  <c r="F28"/>
  <c r="I28" s="1"/>
  <c r="E28"/>
  <c r="O17"/>
  <c r="P17" s="1"/>
  <c r="Q17" s="1"/>
  <c r="N17"/>
  <c r="F17"/>
  <c r="I17" s="1"/>
  <c r="E17"/>
  <c r="O16"/>
  <c r="P16" s="1"/>
  <c r="Q16" s="1"/>
  <c r="N16"/>
  <c r="F16"/>
  <c r="G16" s="1"/>
  <c r="H16" s="1"/>
  <c r="E16"/>
  <c r="O15"/>
  <c r="R15" s="1"/>
  <c r="N15"/>
  <c r="F15"/>
  <c r="G15" s="1"/>
  <c r="H15" s="1"/>
  <c r="E15"/>
  <c r="O14"/>
  <c r="P14" s="1"/>
  <c r="Q14" s="1"/>
  <c r="N14"/>
  <c r="F14"/>
  <c r="G14" s="1"/>
  <c r="H14" s="1"/>
  <c r="E14"/>
  <c r="O13"/>
  <c r="P13" s="1"/>
  <c r="Q13" s="1"/>
  <c r="N13"/>
  <c r="F13"/>
  <c r="I13" s="1"/>
  <c r="E13"/>
  <c r="O12"/>
  <c r="P12" s="1"/>
  <c r="Q12" s="1"/>
  <c r="N12"/>
  <c r="F12"/>
  <c r="G12" s="1"/>
  <c r="H12" s="1"/>
  <c r="E12"/>
  <c r="O11"/>
  <c r="R11" s="1"/>
  <c r="N11"/>
  <c r="F11"/>
  <c r="G11" s="1"/>
  <c r="H11" s="1"/>
  <c r="E11"/>
  <c r="O10"/>
  <c r="P10" s="1"/>
  <c r="N10"/>
  <c r="F10"/>
  <c r="G10" s="1"/>
  <c r="E10"/>
  <c r="O9"/>
  <c r="P9" s="1"/>
  <c r="Q9" s="1"/>
  <c r="N9"/>
  <c r="F9"/>
  <c r="I9" s="1"/>
  <c r="E9"/>
  <c r="O8"/>
  <c r="P8" s="1"/>
  <c r="N8"/>
  <c r="F8"/>
  <c r="G8" s="1"/>
  <c r="E8"/>
  <c r="O7"/>
  <c r="R7" s="1"/>
  <c r="N7"/>
  <c r="F7"/>
  <c r="G7" s="1"/>
  <c r="E7"/>
  <c r="O6"/>
  <c r="P6" s="1"/>
  <c r="Q6" s="1"/>
  <c r="N6"/>
  <c r="F6"/>
  <c r="G6" s="1"/>
  <c r="E6"/>
  <c r="AJ236" i="2"/>
  <c r="AG236"/>
  <c r="AH236" s="1"/>
  <c r="AI236" s="1"/>
  <c r="AF236"/>
  <c r="X236"/>
  <c r="Y236" s="1"/>
  <c r="Z236" s="1"/>
  <c r="W236"/>
  <c r="O236"/>
  <c r="P236" s="1"/>
  <c r="Q236" s="1"/>
  <c r="N236"/>
  <c r="G236"/>
  <c r="H236" s="1"/>
  <c r="F236"/>
  <c r="I236" s="1"/>
  <c r="E236"/>
  <c r="AG235"/>
  <c r="AH235" s="1"/>
  <c r="AI235" s="1"/>
  <c r="AF235"/>
  <c r="X235"/>
  <c r="Y235" s="1"/>
  <c r="Z235" s="1"/>
  <c r="W235"/>
  <c r="O235"/>
  <c r="P235" s="1"/>
  <c r="Q235" s="1"/>
  <c r="N235"/>
  <c r="F235"/>
  <c r="I235" s="1"/>
  <c r="E235"/>
  <c r="AG234"/>
  <c r="AJ234" s="1"/>
  <c r="AF234"/>
  <c r="X234"/>
  <c r="Y234" s="1"/>
  <c r="Z234" s="1"/>
  <c r="W234"/>
  <c r="O234"/>
  <c r="R234" s="1"/>
  <c r="N234"/>
  <c r="F234"/>
  <c r="I234" s="1"/>
  <c r="E234"/>
  <c r="AG233"/>
  <c r="AJ233" s="1"/>
  <c r="AF233"/>
  <c r="X233"/>
  <c r="Y233" s="1"/>
  <c r="Z233" s="1"/>
  <c r="W233"/>
  <c r="O233"/>
  <c r="P233" s="1"/>
  <c r="Q233" s="1"/>
  <c r="N233"/>
  <c r="F233"/>
  <c r="I233" s="1"/>
  <c r="E233"/>
  <c r="AG232"/>
  <c r="AH232" s="1"/>
  <c r="AI232" s="1"/>
  <c r="AF232"/>
  <c r="X232"/>
  <c r="Y232" s="1"/>
  <c r="Z232" s="1"/>
  <c r="W232"/>
  <c r="O232"/>
  <c r="P232" s="1"/>
  <c r="Q232" s="1"/>
  <c r="N232"/>
  <c r="F232"/>
  <c r="I232" s="1"/>
  <c r="E232"/>
  <c r="AG231"/>
  <c r="AH231" s="1"/>
  <c r="AI231" s="1"/>
  <c r="AF231"/>
  <c r="X231"/>
  <c r="Y231" s="1"/>
  <c r="Z231" s="1"/>
  <c r="W231"/>
  <c r="O231"/>
  <c r="P231" s="1"/>
  <c r="Q231" s="1"/>
  <c r="N231"/>
  <c r="F231"/>
  <c r="I231" s="1"/>
  <c r="E231"/>
  <c r="AG230"/>
  <c r="AJ230" s="1"/>
  <c r="AF230"/>
  <c r="AA230"/>
  <c r="X230"/>
  <c r="Y230" s="1"/>
  <c r="Z230" s="1"/>
  <c r="W230"/>
  <c r="O230"/>
  <c r="R230" s="1"/>
  <c r="N230"/>
  <c r="F230"/>
  <c r="I230" s="1"/>
  <c r="E230"/>
  <c r="AG229"/>
  <c r="AH229" s="1"/>
  <c r="AF229"/>
  <c r="X229"/>
  <c r="Y229" s="1"/>
  <c r="W229"/>
  <c r="O229"/>
  <c r="P229" s="1"/>
  <c r="N229"/>
  <c r="F229"/>
  <c r="I229" s="1"/>
  <c r="E229"/>
  <c r="AG228"/>
  <c r="AH228" s="1"/>
  <c r="AI228" s="1"/>
  <c r="AF228"/>
  <c r="X228"/>
  <c r="Y228" s="1"/>
  <c r="Z228" s="1"/>
  <c r="W228"/>
  <c r="O228"/>
  <c r="P228" s="1"/>
  <c r="Q228" s="1"/>
  <c r="N228"/>
  <c r="F228"/>
  <c r="I228" s="1"/>
  <c r="E228"/>
  <c r="AJ227"/>
  <c r="AG227"/>
  <c r="AH227" s="1"/>
  <c r="AI227" s="1"/>
  <c r="AF227"/>
  <c r="X227"/>
  <c r="Y227" s="1"/>
  <c r="W227"/>
  <c r="O227"/>
  <c r="P227" s="1"/>
  <c r="N227"/>
  <c r="F227"/>
  <c r="I227" s="1"/>
  <c r="E227"/>
  <c r="AG226"/>
  <c r="AH226" s="1"/>
  <c r="AI226" s="1"/>
  <c r="AF226"/>
  <c r="X226"/>
  <c r="Y226" s="1"/>
  <c r="Z226" s="1"/>
  <c r="W226"/>
  <c r="O226"/>
  <c r="R226" s="1"/>
  <c r="N226"/>
  <c r="F226"/>
  <c r="I226" s="1"/>
  <c r="E226"/>
  <c r="AG225"/>
  <c r="AH225" s="1"/>
  <c r="AF225"/>
  <c r="X225"/>
  <c r="Y225" s="1"/>
  <c r="W225"/>
  <c r="O225"/>
  <c r="P225" s="1"/>
  <c r="N225"/>
  <c r="F225"/>
  <c r="I225" s="1"/>
  <c r="E225"/>
  <c r="AG214"/>
  <c r="AH214" s="1"/>
  <c r="AI214" s="1"/>
  <c r="AF214"/>
  <c r="X214"/>
  <c r="Y214" s="1"/>
  <c r="Z214" s="1"/>
  <c r="W214"/>
  <c r="AG213"/>
  <c r="AJ213" s="1"/>
  <c r="AF213"/>
  <c r="X213"/>
  <c r="Y213" s="1"/>
  <c r="Z213" s="1"/>
  <c r="W213"/>
  <c r="AG212"/>
  <c r="AH212" s="1"/>
  <c r="AI212" s="1"/>
  <c r="AF212"/>
  <c r="X212"/>
  <c r="Y212" s="1"/>
  <c r="Z212" s="1"/>
  <c r="W212"/>
  <c r="AG211"/>
  <c r="AJ211" s="1"/>
  <c r="AF211"/>
  <c r="X211"/>
  <c r="AA211" s="1"/>
  <c r="W211"/>
  <c r="AH210"/>
  <c r="AI210" s="1"/>
  <c r="AG210"/>
  <c r="AJ210" s="1"/>
  <c r="AF210"/>
  <c r="X210"/>
  <c r="Y210" s="1"/>
  <c r="Z210" s="1"/>
  <c r="W210"/>
  <c r="AG209"/>
  <c r="AJ209" s="1"/>
  <c r="AF209"/>
  <c r="X209"/>
  <c r="Y209" s="1"/>
  <c r="Z209" s="1"/>
  <c r="W209"/>
  <c r="AG208"/>
  <c r="AJ208" s="1"/>
  <c r="AF208"/>
  <c r="X208"/>
  <c r="Y208" s="1"/>
  <c r="Z208" s="1"/>
  <c r="W208"/>
  <c r="AG207"/>
  <c r="AH207" s="1"/>
  <c r="AI207" s="1"/>
  <c r="AF207"/>
  <c r="X207"/>
  <c r="AA207" s="1"/>
  <c r="W207"/>
  <c r="AG206"/>
  <c r="AJ206" s="1"/>
  <c r="AF206"/>
  <c r="X206"/>
  <c r="Y206" s="1"/>
  <c r="W206"/>
  <c r="AH205"/>
  <c r="AG205"/>
  <c r="AJ205" s="1"/>
  <c r="AF205"/>
  <c r="X205"/>
  <c r="AA205" s="1"/>
  <c r="W205"/>
  <c r="AG204"/>
  <c r="AJ204" s="1"/>
  <c r="AF204"/>
  <c r="X204"/>
  <c r="Y204" s="1"/>
  <c r="Z204" s="1"/>
  <c r="W204"/>
  <c r="AG203"/>
  <c r="AH203" s="1"/>
  <c r="AI203" s="1"/>
  <c r="AF203"/>
  <c r="Y203"/>
  <c r="Z203" s="1"/>
  <c r="X203"/>
  <c r="AA203" s="1"/>
  <c r="W203"/>
  <c r="AX42"/>
  <c r="AY42" s="1"/>
  <c r="AW42"/>
  <c r="AZ42" s="1"/>
  <c r="AV42"/>
  <c r="AN42"/>
  <c r="AO42" s="1"/>
  <c r="AP42" s="1"/>
  <c r="AM42"/>
  <c r="AX41"/>
  <c r="AY41" s="1"/>
  <c r="AW41"/>
  <c r="AZ41" s="1"/>
  <c r="AV41"/>
  <c r="AN41"/>
  <c r="AO41" s="1"/>
  <c r="AP41" s="1"/>
  <c r="AM41"/>
  <c r="AW40"/>
  <c r="AX40" s="1"/>
  <c r="AY40" s="1"/>
  <c r="AV40"/>
  <c r="AN40"/>
  <c r="AQ40" s="1"/>
  <c r="AM40"/>
  <c r="AW39"/>
  <c r="AZ39" s="1"/>
  <c r="AV39"/>
  <c r="AN39"/>
  <c r="AQ39" s="1"/>
  <c r="AM39"/>
  <c r="AW38"/>
  <c r="AZ38" s="1"/>
  <c r="AV38"/>
  <c r="AN38"/>
  <c r="AO38" s="1"/>
  <c r="AP38" s="1"/>
  <c r="AM38"/>
  <c r="AW37"/>
  <c r="AX37" s="1"/>
  <c r="AY37" s="1"/>
  <c r="AV37"/>
  <c r="AN37"/>
  <c r="AO37" s="1"/>
  <c r="AP37" s="1"/>
  <c r="AM37"/>
  <c r="AW36"/>
  <c r="AX36" s="1"/>
  <c r="AV36"/>
  <c r="AN36"/>
  <c r="AQ36" s="1"/>
  <c r="AM36"/>
  <c r="AW35"/>
  <c r="AZ35" s="1"/>
  <c r="AV35"/>
  <c r="AQ35"/>
  <c r="AN35"/>
  <c r="AO35" s="1"/>
  <c r="AP35" s="1"/>
  <c r="AM35"/>
  <c r="AX34"/>
  <c r="AY34" s="1"/>
  <c r="AW34"/>
  <c r="AZ34" s="1"/>
  <c r="AV34"/>
  <c r="AN34"/>
  <c r="AO34" s="1"/>
  <c r="AP34" s="1"/>
  <c r="AM34"/>
  <c r="AX33"/>
  <c r="AY33" s="1"/>
  <c r="AW33"/>
  <c r="AZ33" s="1"/>
  <c r="AV33"/>
  <c r="AN33"/>
  <c r="AO33" s="1"/>
  <c r="AM33"/>
  <c r="AW32"/>
  <c r="AX32" s="1"/>
  <c r="AV32"/>
  <c r="AN32"/>
  <c r="AQ32" s="1"/>
  <c r="AM32"/>
  <c r="AW31"/>
  <c r="AZ31" s="1"/>
  <c r="AV31"/>
  <c r="AN31"/>
  <c r="AO31" s="1"/>
  <c r="AP31" s="1"/>
  <c r="AM31"/>
  <c r="AG105"/>
  <c r="AH105" s="1"/>
  <c r="AI105" s="1"/>
  <c r="AF105"/>
  <c r="X105"/>
  <c r="AA105" s="1"/>
  <c r="W105"/>
  <c r="AG104"/>
  <c r="AH104" s="1"/>
  <c r="AI104" s="1"/>
  <c r="AF104"/>
  <c r="Y104"/>
  <c r="Z104" s="1"/>
  <c r="X104"/>
  <c r="AA104" s="1"/>
  <c r="W104"/>
  <c r="AG103"/>
  <c r="AJ103" s="1"/>
  <c r="AF103"/>
  <c r="X103"/>
  <c r="Y103" s="1"/>
  <c r="Z103" s="1"/>
  <c r="W103"/>
  <c r="AG102"/>
  <c r="AH102" s="1"/>
  <c r="AI102" s="1"/>
  <c r="AF102"/>
  <c r="X102"/>
  <c r="Y102" s="1"/>
  <c r="Z102" s="1"/>
  <c r="W102"/>
  <c r="AG101"/>
  <c r="AH101" s="1"/>
  <c r="AI101" s="1"/>
  <c r="AF101"/>
  <c r="X101"/>
  <c r="AA101" s="1"/>
  <c r="W101"/>
  <c r="AG100"/>
  <c r="AH100" s="1"/>
  <c r="AI100" s="1"/>
  <c r="AF100"/>
  <c r="X100"/>
  <c r="Y100" s="1"/>
  <c r="Z100" s="1"/>
  <c r="W100"/>
  <c r="AG99"/>
  <c r="AJ99" s="1"/>
  <c r="AF99"/>
  <c r="Y99"/>
  <c r="Z99" s="1"/>
  <c r="X99"/>
  <c r="AA99" s="1"/>
  <c r="W99"/>
  <c r="AJ98"/>
  <c r="AH98"/>
  <c r="AG98"/>
  <c r="AF98"/>
  <c r="X98"/>
  <c r="Y98" s="1"/>
  <c r="W98"/>
  <c r="AG97"/>
  <c r="AH97" s="1"/>
  <c r="AI97" s="1"/>
  <c r="AF97"/>
  <c r="X97"/>
  <c r="AA97" s="1"/>
  <c r="W97"/>
  <c r="AG96"/>
  <c r="AH96" s="1"/>
  <c r="AF96"/>
  <c r="X96"/>
  <c r="Y96" s="1"/>
  <c r="Z96" s="1"/>
  <c r="W96"/>
  <c r="AG95"/>
  <c r="AJ95" s="1"/>
  <c r="AF95"/>
  <c r="Y95"/>
  <c r="Z95" s="1"/>
  <c r="X95"/>
  <c r="AA95" s="1"/>
  <c r="W95"/>
  <c r="AG94"/>
  <c r="AJ94" s="1"/>
  <c r="AF94"/>
  <c r="X94"/>
  <c r="Y94" s="1"/>
  <c r="W94"/>
  <c r="R214"/>
  <c r="O214"/>
  <c r="P214" s="1"/>
  <c r="Q214" s="1"/>
  <c r="N214"/>
  <c r="F214"/>
  <c r="I214" s="1"/>
  <c r="E214"/>
  <c r="O213"/>
  <c r="R213" s="1"/>
  <c r="N213"/>
  <c r="F213"/>
  <c r="G213" s="1"/>
  <c r="H213" s="1"/>
  <c r="E213"/>
  <c r="O212"/>
  <c r="R212" s="1"/>
  <c r="N212"/>
  <c r="F212"/>
  <c r="G212" s="1"/>
  <c r="H212" s="1"/>
  <c r="E212"/>
  <c r="O211"/>
  <c r="R211" s="1"/>
  <c r="N211"/>
  <c r="F211"/>
  <c r="G211" s="1"/>
  <c r="H211" s="1"/>
  <c r="E211"/>
  <c r="O210"/>
  <c r="P210" s="1"/>
  <c r="Q210" s="1"/>
  <c r="N210"/>
  <c r="F210"/>
  <c r="I210" s="1"/>
  <c r="E210"/>
  <c r="O209"/>
  <c r="R209" s="1"/>
  <c r="N209"/>
  <c r="F209"/>
  <c r="I209" s="1"/>
  <c r="E209"/>
  <c r="O208"/>
  <c r="R208" s="1"/>
  <c r="N208"/>
  <c r="F208"/>
  <c r="G208" s="1"/>
  <c r="H208" s="1"/>
  <c r="E208"/>
  <c r="O207"/>
  <c r="P207" s="1"/>
  <c r="Q207" s="1"/>
  <c r="N207"/>
  <c r="F207"/>
  <c r="G207" s="1"/>
  <c r="E207"/>
  <c r="O206"/>
  <c r="P206" s="1"/>
  <c r="N206"/>
  <c r="F206"/>
  <c r="I206" s="1"/>
  <c r="E206"/>
  <c r="O205"/>
  <c r="R205" s="1"/>
  <c r="N205"/>
  <c r="F205"/>
  <c r="G205" s="1"/>
  <c r="H205" s="1"/>
  <c r="E205"/>
  <c r="O204"/>
  <c r="R204" s="1"/>
  <c r="N204"/>
  <c r="F204"/>
  <c r="G204" s="1"/>
  <c r="H204" s="1"/>
  <c r="E204"/>
  <c r="P203"/>
  <c r="Q203" s="1"/>
  <c r="O203"/>
  <c r="R203" s="1"/>
  <c r="N203"/>
  <c r="F203"/>
  <c r="G203" s="1"/>
  <c r="E203"/>
  <c r="O192"/>
  <c r="P192" s="1"/>
  <c r="Q192" s="1"/>
  <c r="N192"/>
  <c r="F192"/>
  <c r="I192" s="1"/>
  <c r="E192"/>
  <c r="O191"/>
  <c r="P191" s="1"/>
  <c r="Q191" s="1"/>
  <c r="N191"/>
  <c r="G191"/>
  <c r="H191" s="1"/>
  <c r="F191"/>
  <c r="I191" s="1"/>
  <c r="E191"/>
  <c r="P190"/>
  <c r="Q190" s="1"/>
  <c r="O190"/>
  <c r="R190" s="1"/>
  <c r="N190"/>
  <c r="F190"/>
  <c r="G190" s="1"/>
  <c r="H190" s="1"/>
  <c r="E190"/>
  <c r="O189"/>
  <c r="P189" s="1"/>
  <c r="Q189" s="1"/>
  <c r="N189"/>
  <c r="F189"/>
  <c r="G189" s="1"/>
  <c r="H189" s="1"/>
  <c r="E189"/>
  <c r="O188"/>
  <c r="R188" s="1"/>
  <c r="N188"/>
  <c r="F188"/>
  <c r="I188" s="1"/>
  <c r="E188"/>
  <c r="O187"/>
  <c r="P187" s="1"/>
  <c r="Q187" s="1"/>
  <c r="N187"/>
  <c r="F187"/>
  <c r="G187" s="1"/>
  <c r="H187" s="1"/>
  <c r="E187"/>
  <c r="O186"/>
  <c r="R186" s="1"/>
  <c r="N186"/>
  <c r="I186"/>
  <c r="F186"/>
  <c r="G186" s="1"/>
  <c r="H186" s="1"/>
  <c r="E186"/>
  <c r="O185"/>
  <c r="P185" s="1"/>
  <c r="N185"/>
  <c r="F185"/>
  <c r="G185" s="1"/>
  <c r="E185"/>
  <c r="O184"/>
  <c r="P184" s="1"/>
  <c r="Q184" s="1"/>
  <c r="N184"/>
  <c r="F184"/>
  <c r="I184" s="1"/>
  <c r="E184"/>
  <c r="O183"/>
  <c r="P183" s="1"/>
  <c r="N183"/>
  <c r="F183"/>
  <c r="G183" s="1"/>
  <c r="H183" s="1"/>
  <c r="E183"/>
  <c r="O182"/>
  <c r="R182" s="1"/>
  <c r="N182"/>
  <c r="F182"/>
  <c r="G182" s="1"/>
  <c r="H182" s="1"/>
  <c r="E182"/>
  <c r="O181"/>
  <c r="P181" s="1"/>
  <c r="N181"/>
  <c r="F181"/>
  <c r="G181" s="1"/>
  <c r="E181"/>
  <c r="O170"/>
  <c r="P170" s="1"/>
  <c r="Q170" s="1"/>
  <c r="N170"/>
  <c r="F170"/>
  <c r="I170" s="1"/>
  <c r="E170"/>
  <c r="O169"/>
  <c r="P169" s="1"/>
  <c r="Q169" s="1"/>
  <c r="N169"/>
  <c r="F169"/>
  <c r="I169" s="1"/>
  <c r="E169"/>
  <c r="O168"/>
  <c r="R168" s="1"/>
  <c r="N168"/>
  <c r="F168"/>
  <c r="G168" s="1"/>
  <c r="H168" s="1"/>
  <c r="E168"/>
  <c r="O167"/>
  <c r="P167" s="1"/>
  <c r="Q167" s="1"/>
  <c r="N167"/>
  <c r="F167"/>
  <c r="G167" s="1"/>
  <c r="H167" s="1"/>
  <c r="E167"/>
  <c r="R166"/>
  <c r="O166"/>
  <c r="P166" s="1"/>
  <c r="Q166" s="1"/>
  <c r="N166"/>
  <c r="F166"/>
  <c r="I166" s="1"/>
  <c r="E166"/>
  <c r="O165"/>
  <c r="P165" s="1"/>
  <c r="Q165" s="1"/>
  <c r="N165"/>
  <c r="F165"/>
  <c r="G165" s="1"/>
  <c r="H165" s="1"/>
  <c r="E165"/>
  <c r="O164"/>
  <c r="R164" s="1"/>
  <c r="N164"/>
  <c r="F164"/>
  <c r="G164" s="1"/>
  <c r="H164" s="1"/>
  <c r="E164"/>
  <c r="O163"/>
  <c r="P163" s="1"/>
  <c r="Q163" s="1"/>
  <c r="N163"/>
  <c r="F163"/>
  <c r="G163" s="1"/>
  <c r="E163"/>
  <c r="O162"/>
  <c r="P162" s="1"/>
  <c r="Q162" s="1"/>
  <c r="N162"/>
  <c r="F162"/>
  <c r="I162" s="1"/>
  <c r="E162"/>
  <c r="O161"/>
  <c r="P161" s="1"/>
  <c r="N161"/>
  <c r="F161"/>
  <c r="I161" s="1"/>
  <c r="E161"/>
  <c r="O160"/>
  <c r="R160" s="1"/>
  <c r="N160"/>
  <c r="F160"/>
  <c r="G160" s="1"/>
  <c r="H160" s="1"/>
  <c r="E160"/>
  <c r="O159"/>
  <c r="R159" s="1"/>
  <c r="N159"/>
  <c r="F159"/>
  <c r="G159" s="1"/>
  <c r="E159"/>
  <c r="P148"/>
  <c r="Q148" s="1"/>
  <c r="O148"/>
  <c r="R148" s="1"/>
  <c r="N148"/>
  <c r="O147"/>
  <c r="P147" s="1"/>
  <c r="Q147" s="1"/>
  <c r="N147"/>
  <c r="O146"/>
  <c r="R146" s="1"/>
  <c r="N146"/>
  <c r="O145"/>
  <c r="R145" s="1"/>
  <c r="N145"/>
  <c r="O144"/>
  <c r="P144" s="1"/>
  <c r="Q144" s="1"/>
  <c r="N144"/>
  <c r="O143"/>
  <c r="P143" s="1"/>
  <c r="Q143" s="1"/>
  <c r="N143"/>
  <c r="O142"/>
  <c r="P142" s="1"/>
  <c r="N142"/>
  <c r="O141"/>
  <c r="R141" s="1"/>
  <c r="N141"/>
  <c r="O140"/>
  <c r="P140" s="1"/>
  <c r="Q140" s="1"/>
  <c r="N140"/>
  <c r="O139"/>
  <c r="R139" s="1"/>
  <c r="N139"/>
  <c r="O138"/>
  <c r="R138" s="1"/>
  <c r="N138"/>
  <c r="P137"/>
  <c r="Q137" s="1"/>
  <c r="O137"/>
  <c r="R137" s="1"/>
  <c r="N137"/>
  <c r="F148"/>
  <c r="I148" s="1"/>
  <c r="E148"/>
  <c r="F147"/>
  <c r="I147" s="1"/>
  <c r="E147"/>
  <c r="F146"/>
  <c r="G146" s="1"/>
  <c r="H146" s="1"/>
  <c r="E146"/>
  <c r="F145"/>
  <c r="I145" s="1"/>
  <c r="E145"/>
  <c r="F144"/>
  <c r="G144" s="1"/>
  <c r="H144" s="1"/>
  <c r="E144"/>
  <c r="F143"/>
  <c r="G143" s="1"/>
  <c r="H143" s="1"/>
  <c r="E143"/>
  <c r="F142"/>
  <c r="G142" s="1"/>
  <c r="H142" s="1"/>
  <c r="E142"/>
  <c r="F141"/>
  <c r="G141" s="1"/>
  <c r="E141"/>
  <c r="F140"/>
  <c r="I140" s="1"/>
  <c r="E140"/>
  <c r="F139"/>
  <c r="I139" s="1"/>
  <c r="E139"/>
  <c r="F138"/>
  <c r="I138" s="1"/>
  <c r="E138"/>
  <c r="F137"/>
  <c r="I137" s="1"/>
  <c r="E137"/>
  <c r="N105"/>
  <c r="O105"/>
  <c r="R105" s="1"/>
  <c r="N104"/>
  <c r="O104"/>
  <c r="R104" s="1"/>
  <c r="N103"/>
  <c r="O103"/>
  <c r="R103" s="1"/>
  <c r="E105"/>
  <c r="F105"/>
  <c r="G105" s="1"/>
  <c r="H105" s="1"/>
  <c r="E104"/>
  <c r="F104"/>
  <c r="G104" s="1"/>
  <c r="H104" s="1"/>
  <c r="E103"/>
  <c r="F103"/>
  <c r="I103" s="1"/>
  <c r="N84"/>
  <c r="O84"/>
  <c r="P84" s="1"/>
  <c r="Q84" s="1"/>
  <c r="N83"/>
  <c r="O83"/>
  <c r="R83" s="1"/>
  <c r="N82"/>
  <c r="R82"/>
  <c r="O82"/>
  <c r="P82" s="1"/>
  <c r="Q82" s="1"/>
  <c r="E84"/>
  <c r="F84"/>
  <c r="I84" s="1"/>
  <c r="E83"/>
  <c r="F83"/>
  <c r="G83" s="1"/>
  <c r="E82"/>
  <c r="F82"/>
  <c r="I82" s="1"/>
  <c r="N63"/>
  <c r="O63"/>
  <c r="P63" s="1"/>
  <c r="Q63" s="1"/>
  <c r="N62"/>
  <c r="O62"/>
  <c r="R62" s="1"/>
  <c r="N61"/>
  <c r="O61"/>
  <c r="P61" s="1"/>
  <c r="Q61" s="1"/>
  <c r="E63"/>
  <c r="F63"/>
  <c r="I63" s="1"/>
  <c r="E62"/>
  <c r="F62"/>
  <c r="I62" s="1"/>
  <c r="E61"/>
  <c r="F61"/>
  <c r="I61" s="1"/>
  <c r="O126"/>
  <c r="P126" s="1"/>
  <c r="Q126" s="1"/>
  <c r="N126"/>
  <c r="Q125"/>
  <c r="P125"/>
  <c r="O125"/>
  <c r="R125" s="1"/>
  <c r="N125"/>
  <c r="O124"/>
  <c r="R124" s="1"/>
  <c r="N124"/>
  <c r="O123"/>
  <c r="P123" s="1"/>
  <c r="Q123" s="1"/>
  <c r="N123"/>
  <c r="O122"/>
  <c r="P122" s="1"/>
  <c r="Q122" s="1"/>
  <c r="N122"/>
  <c r="O121"/>
  <c r="P121" s="1"/>
  <c r="Q121" s="1"/>
  <c r="N121"/>
  <c r="R120"/>
  <c r="O120"/>
  <c r="P120" s="1"/>
  <c r="Q120" s="1"/>
  <c r="N120"/>
  <c r="P119"/>
  <c r="Q119" s="1"/>
  <c r="O119"/>
  <c r="R119" s="1"/>
  <c r="N119"/>
  <c r="O118"/>
  <c r="P118" s="1"/>
  <c r="Q118" s="1"/>
  <c r="N118"/>
  <c r="O117"/>
  <c r="P117" s="1"/>
  <c r="N117"/>
  <c r="O116"/>
  <c r="R116" s="1"/>
  <c r="N116"/>
  <c r="O115"/>
  <c r="P115" s="1"/>
  <c r="Q115" s="1"/>
  <c r="N115"/>
  <c r="E116"/>
  <c r="F116"/>
  <c r="I116" s="1"/>
  <c r="E117"/>
  <c r="F117"/>
  <c r="G117" s="1"/>
  <c r="H117" s="1"/>
  <c r="E118"/>
  <c r="F118"/>
  <c r="I118" s="1"/>
  <c r="E119"/>
  <c r="F119"/>
  <c r="I119" s="1"/>
  <c r="E120"/>
  <c r="F120"/>
  <c r="G120" s="1"/>
  <c r="H120" s="1"/>
  <c r="E121"/>
  <c r="F121"/>
  <c r="G121" s="1"/>
  <c r="H121" s="1"/>
  <c r="E122"/>
  <c r="F122"/>
  <c r="I122" s="1"/>
  <c r="E123"/>
  <c r="F123"/>
  <c r="I123" s="1"/>
  <c r="E124"/>
  <c r="F124"/>
  <c r="I124" s="1"/>
  <c r="E125"/>
  <c r="F125"/>
  <c r="G125" s="1"/>
  <c r="H125" s="1"/>
  <c r="E126"/>
  <c r="F126"/>
  <c r="G126" s="1"/>
  <c r="H126" s="1"/>
  <c r="F115"/>
  <c r="G115" s="1"/>
  <c r="H115" s="1"/>
  <c r="E115"/>
  <c r="O102"/>
  <c r="R102" s="1"/>
  <c r="N102"/>
  <c r="O101"/>
  <c r="P101" s="1"/>
  <c r="Q101" s="1"/>
  <c r="N101"/>
  <c r="O100"/>
  <c r="P100" s="1"/>
  <c r="Q100" s="1"/>
  <c r="N100"/>
  <c r="O99"/>
  <c r="R99" s="1"/>
  <c r="N99"/>
  <c r="O98"/>
  <c r="P98" s="1"/>
  <c r="Q98" s="1"/>
  <c r="N98"/>
  <c r="R97"/>
  <c r="O97"/>
  <c r="P97" s="1"/>
  <c r="Q97" s="1"/>
  <c r="N97"/>
  <c r="O96"/>
  <c r="R96" s="1"/>
  <c r="N96"/>
  <c r="O95"/>
  <c r="P95" s="1"/>
  <c r="Q95" s="1"/>
  <c r="N95"/>
  <c r="O94"/>
  <c r="P94" s="1"/>
  <c r="Q94" s="1"/>
  <c r="N94"/>
  <c r="F102"/>
  <c r="G102" s="1"/>
  <c r="H102" s="1"/>
  <c r="E102"/>
  <c r="G101"/>
  <c r="H101" s="1"/>
  <c r="F101"/>
  <c r="I101" s="1"/>
  <c r="E101"/>
  <c r="F100"/>
  <c r="I100" s="1"/>
  <c r="E100"/>
  <c r="F99"/>
  <c r="G99" s="1"/>
  <c r="H99" s="1"/>
  <c r="E99"/>
  <c r="F98"/>
  <c r="G98" s="1"/>
  <c r="H98" s="1"/>
  <c r="E98"/>
  <c r="F97"/>
  <c r="G97" s="1"/>
  <c r="H97" s="1"/>
  <c r="E97"/>
  <c r="F96"/>
  <c r="G96" s="1"/>
  <c r="H96" s="1"/>
  <c r="E96"/>
  <c r="F95"/>
  <c r="I95" s="1"/>
  <c r="E95"/>
  <c r="F94"/>
  <c r="G94" s="1"/>
  <c r="H94" s="1"/>
  <c r="E94"/>
  <c r="O81"/>
  <c r="P81" s="1"/>
  <c r="Q81" s="1"/>
  <c r="N81"/>
  <c r="O80"/>
  <c r="R80" s="1"/>
  <c r="N80"/>
  <c r="O79"/>
  <c r="R79" s="1"/>
  <c r="N79"/>
  <c r="O78"/>
  <c r="P78" s="1"/>
  <c r="Q78" s="1"/>
  <c r="N78"/>
  <c r="O77"/>
  <c r="R77" s="1"/>
  <c r="N77"/>
  <c r="O76"/>
  <c r="R76" s="1"/>
  <c r="N76"/>
  <c r="P75"/>
  <c r="Q75" s="1"/>
  <c r="O75"/>
  <c r="R75" s="1"/>
  <c r="N75"/>
  <c r="O74"/>
  <c r="P74" s="1"/>
  <c r="Q74" s="1"/>
  <c r="N74"/>
  <c r="O73"/>
  <c r="P73" s="1"/>
  <c r="Q73" s="1"/>
  <c r="N73"/>
  <c r="F81"/>
  <c r="G81" s="1"/>
  <c r="H81" s="1"/>
  <c r="E81"/>
  <c r="F80"/>
  <c r="I80" s="1"/>
  <c r="E80"/>
  <c r="F79"/>
  <c r="I79" s="1"/>
  <c r="E79"/>
  <c r="F78"/>
  <c r="G78" s="1"/>
  <c r="H78" s="1"/>
  <c r="E78"/>
  <c r="F77"/>
  <c r="G77" s="1"/>
  <c r="E77"/>
  <c r="F76"/>
  <c r="G76" s="1"/>
  <c r="H76" s="1"/>
  <c r="E76"/>
  <c r="G75"/>
  <c r="H75" s="1"/>
  <c r="F75"/>
  <c r="I75" s="1"/>
  <c r="E75"/>
  <c r="F74"/>
  <c r="I74" s="1"/>
  <c r="E74"/>
  <c r="F73"/>
  <c r="G73" s="1"/>
  <c r="H73" s="1"/>
  <c r="E73"/>
  <c r="O60"/>
  <c r="P60" s="1"/>
  <c r="Q60" s="1"/>
  <c r="N60"/>
  <c r="O59"/>
  <c r="P59" s="1"/>
  <c r="Q59" s="1"/>
  <c r="N59"/>
  <c r="O58"/>
  <c r="R58" s="1"/>
  <c r="N58"/>
  <c r="O57"/>
  <c r="P57" s="1"/>
  <c r="Q57" s="1"/>
  <c r="N57"/>
  <c r="O56"/>
  <c r="R56" s="1"/>
  <c r="N56"/>
  <c r="O55"/>
  <c r="R55" s="1"/>
  <c r="N55"/>
  <c r="O54"/>
  <c r="P54" s="1"/>
  <c r="Q54" s="1"/>
  <c r="N54"/>
  <c r="R53"/>
  <c r="O53"/>
  <c r="P53" s="1"/>
  <c r="Q53" s="1"/>
  <c r="N53"/>
  <c r="O52"/>
  <c r="P52" s="1"/>
  <c r="Q52" s="1"/>
  <c r="N52"/>
  <c r="F60"/>
  <c r="G60" s="1"/>
  <c r="H60" s="1"/>
  <c r="E60"/>
  <c r="F59"/>
  <c r="G59" s="1"/>
  <c r="H59" s="1"/>
  <c r="E59"/>
  <c r="F58"/>
  <c r="G58" s="1"/>
  <c r="H58" s="1"/>
  <c r="E58"/>
  <c r="F57"/>
  <c r="G57" s="1"/>
  <c r="E57"/>
  <c r="F56"/>
  <c r="I56" s="1"/>
  <c r="E56"/>
  <c r="F55"/>
  <c r="G55" s="1"/>
  <c r="H55" s="1"/>
  <c r="E55"/>
  <c r="F54"/>
  <c r="I54" s="1"/>
  <c r="E54"/>
  <c r="F53"/>
  <c r="I53" s="1"/>
  <c r="E53"/>
  <c r="F52"/>
  <c r="G52" s="1"/>
  <c r="H52" s="1"/>
  <c r="E52"/>
  <c r="E42"/>
  <c r="F42"/>
  <c r="G42" s="1"/>
  <c r="H42" s="1"/>
  <c r="E41"/>
  <c r="F41"/>
  <c r="I41" s="1"/>
  <c r="E40"/>
  <c r="F40"/>
  <c r="G40" s="1"/>
  <c r="H40" s="1"/>
  <c r="N42"/>
  <c r="O42"/>
  <c r="R42" s="1"/>
  <c r="N41"/>
  <c r="O41"/>
  <c r="R41" s="1"/>
  <c r="N40"/>
  <c r="O40"/>
  <c r="R40" s="1"/>
  <c r="N39"/>
  <c r="O39"/>
  <c r="R39" s="1"/>
  <c r="E39"/>
  <c r="F39"/>
  <c r="I39" s="1"/>
  <c r="AD39"/>
  <c r="AE39"/>
  <c r="AH39" s="1"/>
  <c r="V39"/>
  <c r="W39"/>
  <c r="Z39" s="1"/>
  <c r="AD38"/>
  <c r="AE38"/>
  <c r="AH38" s="1"/>
  <c r="V38"/>
  <c r="W38"/>
  <c r="Z38" s="1"/>
  <c r="F38"/>
  <c r="I38" s="1"/>
  <c r="E38"/>
  <c r="O38"/>
  <c r="P38" s="1"/>
  <c r="N38"/>
  <c r="AE31"/>
  <c r="AF31" s="1"/>
  <c r="AG31" s="1"/>
  <c r="AE37"/>
  <c r="AF37" s="1"/>
  <c r="AG37" s="1"/>
  <c r="AD37"/>
  <c r="AE36"/>
  <c r="AF36" s="1"/>
  <c r="AG36" s="1"/>
  <c r="AD36"/>
  <c r="AE35"/>
  <c r="AH35" s="1"/>
  <c r="AD35"/>
  <c r="AE34"/>
  <c r="AF34" s="1"/>
  <c r="AG34" s="1"/>
  <c r="AD34"/>
  <c r="AE33"/>
  <c r="AH33" s="1"/>
  <c r="AD33"/>
  <c r="AE32"/>
  <c r="AF32" s="1"/>
  <c r="AG32" s="1"/>
  <c r="AD32"/>
  <c r="AD31"/>
  <c r="W37"/>
  <c r="Z37" s="1"/>
  <c r="V37"/>
  <c r="W36"/>
  <c r="X36" s="1"/>
  <c r="Y36" s="1"/>
  <c r="V36"/>
  <c r="W35"/>
  <c r="X35" s="1"/>
  <c r="Y35" s="1"/>
  <c r="V35"/>
  <c r="W34"/>
  <c r="Z34" s="1"/>
  <c r="V34"/>
  <c r="W33"/>
  <c r="Z33" s="1"/>
  <c r="V33"/>
  <c r="W32"/>
  <c r="Z32" s="1"/>
  <c r="V32"/>
  <c r="W31"/>
  <c r="Z31" s="1"/>
  <c r="V31"/>
  <c r="O37"/>
  <c r="P37" s="1"/>
  <c r="Q37" s="1"/>
  <c r="N37"/>
  <c r="O36"/>
  <c r="R36" s="1"/>
  <c r="N36"/>
  <c r="O35"/>
  <c r="R35" s="1"/>
  <c r="N35"/>
  <c r="O34"/>
  <c r="P34" s="1"/>
  <c r="Q34" s="1"/>
  <c r="N34"/>
  <c r="O33"/>
  <c r="P33" s="1"/>
  <c r="Q33" s="1"/>
  <c r="N33"/>
  <c r="O32"/>
  <c r="P32" s="1"/>
  <c r="Q32" s="1"/>
  <c r="N32"/>
  <c r="O31"/>
  <c r="P31" s="1"/>
  <c r="Q31" s="1"/>
  <c r="N31"/>
  <c r="O28"/>
  <c r="R28" s="1"/>
  <c r="N28"/>
  <c r="O27"/>
  <c r="P27" s="1"/>
  <c r="Q27" s="1"/>
  <c r="N27"/>
  <c r="O26"/>
  <c r="P26" s="1"/>
  <c r="Q26" s="1"/>
  <c r="N26"/>
  <c r="O25"/>
  <c r="R25" s="1"/>
  <c r="N25"/>
  <c r="O24"/>
  <c r="P24" s="1"/>
  <c r="Q24" s="1"/>
  <c r="N24"/>
  <c r="O23"/>
  <c r="R23" s="1"/>
  <c r="N23"/>
  <c r="O22"/>
  <c r="P22" s="1"/>
  <c r="Q22" s="1"/>
  <c r="N22"/>
  <c r="O20"/>
  <c r="P20" s="1"/>
  <c r="Q20" s="1"/>
  <c r="N20"/>
  <c r="O19"/>
  <c r="R19" s="1"/>
  <c r="N19"/>
  <c r="O18"/>
  <c r="P18" s="1"/>
  <c r="Q18" s="1"/>
  <c r="N18"/>
  <c r="O17"/>
  <c r="P17" s="1"/>
  <c r="Q17" s="1"/>
  <c r="N17"/>
  <c r="O16"/>
  <c r="R16" s="1"/>
  <c r="N16"/>
  <c r="O15"/>
  <c r="P15" s="1"/>
  <c r="Q15" s="1"/>
  <c r="N15"/>
  <c r="O14"/>
  <c r="R14" s="1"/>
  <c r="N14"/>
  <c r="O12"/>
  <c r="P12" s="1"/>
  <c r="Q12" s="1"/>
  <c r="N12"/>
  <c r="O11"/>
  <c r="P11" s="1"/>
  <c r="Q11" s="1"/>
  <c r="N11"/>
  <c r="O10"/>
  <c r="R10" s="1"/>
  <c r="N10"/>
  <c r="O9"/>
  <c r="P9" s="1"/>
  <c r="Q9" s="1"/>
  <c r="N9"/>
  <c r="O8"/>
  <c r="R8" s="1"/>
  <c r="N8"/>
  <c r="O7"/>
  <c r="R7" s="1"/>
  <c r="N7"/>
  <c r="O6"/>
  <c r="P6" s="1"/>
  <c r="Q6" s="1"/>
  <c r="N6"/>
  <c r="F16"/>
  <c r="I16" s="1"/>
  <c r="F37"/>
  <c r="I37" s="1"/>
  <c r="F36"/>
  <c r="G36" s="1"/>
  <c r="H36" s="1"/>
  <c r="F35"/>
  <c r="I35" s="1"/>
  <c r="F34"/>
  <c r="G34" s="1"/>
  <c r="H34" s="1"/>
  <c r="F33"/>
  <c r="G33" s="1"/>
  <c r="H33" s="1"/>
  <c r="F32"/>
  <c r="I32" s="1"/>
  <c r="F31"/>
  <c r="G31" s="1"/>
  <c r="H31" s="1"/>
  <c r="F28"/>
  <c r="G28" s="1"/>
  <c r="H28" s="1"/>
  <c r="F27"/>
  <c r="G27" s="1"/>
  <c r="H27" s="1"/>
  <c r="F26"/>
  <c r="G26" s="1"/>
  <c r="H26" s="1"/>
  <c r="F25"/>
  <c r="I25" s="1"/>
  <c r="F24"/>
  <c r="I24" s="1"/>
  <c r="F23"/>
  <c r="G23" s="1"/>
  <c r="H23" s="1"/>
  <c r="F22"/>
  <c r="I22" s="1"/>
  <c r="F20"/>
  <c r="G20" s="1"/>
  <c r="H20" s="1"/>
  <c r="F19"/>
  <c r="G19" s="1"/>
  <c r="H19" s="1"/>
  <c r="F18"/>
  <c r="I18" s="1"/>
  <c r="F17"/>
  <c r="I17" s="1"/>
  <c r="F15"/>
  <c r="G15" s="1"/>
  <c r="H15" s="1"/>
  <c r="F14"/>
  <c r="I14" s="1"/>
  <c r="F7"/>
  <c r="G7" s="1"/>
  <c r="H7" s="1"/>
  <c r="F8"/>
  <c r="G8" s="1"/>
  <c r="H8" s="1"/>
  <c r="F9"/>
  <c r="G9" s="1"/>
  <c r="H9" s="1"/>
  <c r="F10"/>
  <c r="I10" s="1"/>
  <c r="F11"/>
  <c r="I11" s="1"/>
  <c r="F12"/>
  <c r="G12" s="1"/>
  <c r="H12" s="1"/>
  <c r="F6"/>
  <c r="G6" s="1"/>
  <c r="H6" s="1"/>
  <c r="E37"/>
  <c r="E36"/>
  <c r="E35"/>
  <c r="E34"/>
  <c r="E33"/>
  <c r="E32"/>
  <c r="E31"/>
  <c r="E28"/>
  <c r="E27"/>
  <c r="E26"/>
  <c r="E25"/>
  <c r="E24"/>
  <c r="E23"/>
  <c r="E22"/>
  <c r="E20"/>
  <c r="E19"/>
  <c r="E18"/>
  <c r="E17"/>
  <c r="E16"/>
  <c r="E15"/>
  <c r="E14"/>
  <c r="E12"/>
  <c r="E11"/>
  <c r="E10"/>
  <c r="E9"/>
  <c r="E8"/>
  <c r="E7"/>
  <c r="E6"/>
  <c r="X97" i="1"/>
  <c r="Y97" s="1"/>
  <c r="W97"/>
  <c r="Z97" s="1"/>
  <c r="V97"/>
  <c r="Y96"/>
  <c r="X96"/>
  <c r="W96"/>
  <c r="Z96" s="1"/>
  <c r="V96"/>
  <c r="Z95"/>
  <c r="X95"/>
  <c r="Y95" s="1"/>
  <c r="W95"/>
  <c r="V95"/>
  <c r="W94"/>
  <c r="X94" s="1"/>
  <c r="Y94" s="1"/>
  <c r="V94"/>
  <c r="Z93"/>
  <c r="X93"/>
  <c r="Y93" s="1"/>
  <c r="W93"/>
  <c r="V93"/>
  <c r="W92"/>
  <c r="X92" s="1"/>
  <c r="Y92" s="1"/>
  <c r="V92"/>
  <c r="Z91"/>
  <c r="W91"/>
  <c r="X91" s="1"/>
  <c r="Y91" s="1"/>
  <c r="V91"/>
  <c r="R3"/>
  <c r="R2"/>
  <c r="W84"/>
  <c r="Z84" s="1"/>
  <c r="W85"/>
  <c r="X85" s="1"/>
  <c r="Y85" s="1"/>
  <c r="W86"/>
  <c r="W87"/>
  <c r="X87" s="1"/>
  <c r="Y87" s="1"/>
  <c r="W88"/>
  <c r="X88" s="1"/>
  <c r="Y88" s="1"/>
  <c r="W89"/>
  <c r="W83"/>
  <c r="X83" s="1"/>
  <c r="Y83" s="1"/>
  <c r="V89"/>
  <c r="X89"/>
  <c r="Y89" s="1"/>
  <c r="Z89"/>
  <c r="V88"/>
  <c r="V87"/>
  <c r="X86"/>
  <c r="Y86" s="1"/>
  <c r="Z86"/>
  <c r="V86"/>
  <c r="Z85"/>
  <c r="V85"/>
  <c r="X84"/>
  <c r="Y84" s="1"/>
  <c r="V84"/>
  <c r="V83"/>
  <c r="Q88"/>
  <c r="P88"/>
  <c r="O88"/>
  <c r="N88"/>
  <c r="M88"/>
  <c r="N87"/>
  <c r="O87" s="1"/>
  <c r="P87" s="1"/>
  <c r="M87"/>
  <c r="Q86"/>
  <c r="P86"/>
  <c r="O86"/>
  <c r="N86"/>
  <c r="M86"/>
  <c r="P85"/>
  <c r="O85"/>
  <c r="N85"/>
  <c r="Q85" s="1"/>
  <c r="M85"/>
  <c r="Q84"/>
  <c r="O84"/>
  <c r="P84" s="1"/>
  <c r="N84"/>
  <c r="M84"/>
  <c r="Q83"/>
  <c r="P83"/>
  <c r="O83"/>
  <c r="N83"/>
  <c r="M83"/>
  <c r="P71"/>
  <c r="O71"/>
  <c r="N71"/>
  <c r="Q71" s="1"/>
  <c r="M71"/>
  <c r="N70"/>
  <c r="O70" s="1"/>
  <c r="P70" s="1"/>
  <c r="M70"/>
  <c r="Q69"/>
  <c r="P69"/>
  <c r="O69"/>
  <c r="N69"/>
  <c r="M69"/>
  <c r="O68"/>
  <c r="P68" s="1"/>
  <c r="N68"/>
  <c r="Q68" s="1"/>
  <c r="M68"/>
  <c r="Q67"/>
  <c r="O67"/>
  <c r="P67" s="1"/>
  <c r="N67"/>
  <c r="M67"/>
  <c r="Q66"/>
  <c r="P66"/>
  <c r="O66"/>
  <c r="N66"/>
  <c r="M66"/>
  <c r="Q53"/>
  <c r="N53"/>
  <c r="O53" s="1"/>
  <c r="P53" s="1"/>
  <c r="M53"/>
  <c r="Q52"/>
  <c r="N52"/>
  <c r="O52" s="1"/>
  <c r="P52" s="1"/>
  <c r="M52"/>
  <c r="N51"/>
  <c r="O51" s="1"/>
  <c r="P51" s="1"/>
  <c r="M51"/>
  <c r="P50"/>
  <c r="O50"/>
  <c r="N50"/>
  <c r="Q50" s="1"/>
  <c r="M50"/>
  <c r="Q49"/>
  <c r="P49"/>
  <c r="O49"/>
  <c r="N49"/>
  <c r="M49"/>
  <c r="Q48"/>
  <c r="O48"/>
  <c r="P48" s="1"/>
  <c r="N48"/>
  <c r="M48"/>
  <c r="Q36"/>
  <c r="N36"/>
  <c r="O36" s="1"/>
  <c r="P36" s="1"/>
  <c r="M36"/>
  <c r="Q35"/>
  <c r="P35"/>
  <c r="O35"/>
  <c r="N35"/>
  <c r="M35"/>
  <c r="O34"/>
  <c r="P34" s="1"/>
  <c r="N34"/>
  <c r="Q34" s="1"/>
  <c r="M34"/>
  <c r="Q33"/>
  <c r="P33"/>
  <c r="O33"/>
  <c r="N33"/>
  <c r="M33"/>
  <c r="Q32"/>
  <c r="P32"/>
  <c r="O32"/>
  <c r="N32"/>
  <c r="M32"/>
  <c r="N31"/>
  <c r="O31" s="1"/>
  <c r="P31" s="1"/>
  <c r="M31"/>
  <c r="E84"/>
  <c r="E85"/>
  <c r="E86"/>
  <c r="E87"/>
  <c r="E88"/>
  <c r="E91"/>
  <c r="E92"/>
  <c r="E93"/>
  <c r="E94"/>
  <c r="E95"/>
  <c r="E96"/>
  <c r="E83"/>
  <c r="F96"/>
  <c r="G96" s="1"/>
  <c r="H96" s="1"/>
  <c r="I95"/>
  <c r="G95"/>
  <c r="H95" s="1"/>
  <c r="F95"/>
  <c r="F94"/>
  <c r="G94" s="1"/>
  <c r="H94" s="1"/>
  <c r="I93"/>
  <c r="G93"/>
  <c r="H93" s="1"/>
  <c r="F93"/>
  <c r="F92"/>
  <c r="G92" s="1"/>
  <c r="H92" s="1"/>
  <c r="I91"/>
  <c r="G91"/>
  <c r="H91" s="1"/>
  <c r="F91"/>
  <c r="F88"/>
  <c r="I88" s="1"/>
  <c r="G87"/>
  <c r="H87" s="1"/>
  <c r="F87"/>
  <c r="I87" s="1"/>
  <c r="F86"/>
  <c r="I86" s="1"/>
  <c r="G85"/>
  <c r="H85" s="1"/>
  <c r="F85"/>
  <c r="I85" s="1"/>
  <c r="H84"/>
  <c r="G84"/>
  <c r="F84"/>
  <c r="I84" s="1"/>
  <c r="G83"/>
  <c r="H83" s="1"/>
  <c r="F83"/>
  <c r="I83" s="1"/>
  <c r="F79"/>
  <c r="G79" s="1"/>
  <c r="H79" s="1"/>
  <c r="E79"/>
  <c r="F78"/>
  <c r="G78" s="1"/>
  <c r="H78" s="1"/>
  <c r="E78"/>
  <c r="F77"/>
  <c r="G77" s="1"/>
  <c r="H77" s="1"/>
  <c r="E77"/>
  <c r="G76"/>
  <c r="H76" s="1"/>
  <c r="F76"/>
  <c r="I76" s="1"/>
  <c r="E76"/>
  <c r="F75"/>
  <c r="I75" s="1"/>
  <c r="E75"/>
  <c r="H74"/>
  <c r="G74"/>
  <c r="F74"/>
  <c r="I74" s="1"/>
  <c r="E74"/>
  <c r="F71"/>
  <c r="I71" s="1"/>
  <c r="E71"/>
  <c r="G70"/>
  <c r="H70" s="1"/>
  <c r="F70"/>
  <c r="I70" s="1"/>
  <c r="E70"/>
  <c r="I69"/>
  <c r="G69"/>
  <c r="H69" s="1"/>
  <c r="F69"/>
  <c r="E69"/>
  <c r="F68"/>
  <c r="G68" s="1"/>
  <c r="H68" s="1"/>
  <c r="E68"/>
  <c r="I67"/>
  <c r="F67"/>
  <c r="G67" s="1"/>
  <c r="H67" s="1"/>
  <c r="E67"/>
  <c r="H66"/>
  <c r="G66"/>
  <c r="F66"/>
  <c r="I66" s="1"/>
  <c r="E66"/>
  <c r="I61"/>
  <c r="H61"/>
  <c r="G61"/>
  <c r="F61"/>
  <c r="E61"/>
  <c r="F60"/>
  <c r="G60" s="1"/>
  <c r="H60" s="1"/>
  <c r="E60"/>
  <c r="I59"/>
  <c r="H59"/>
  <c r="G59"/>
  <c r="F59"/>
  <c r="E59"/>
  <c r="H58"/>
  <c r="G58"/>
  <c r="F58"/>
  <c r="I58" s="1"/>
  <c r="E58"/>
  <c r="I57"/>
  <c r="F57"/>
  <c r="G57" s="1"/>
  <c r="H57" s="1"/>
  <c r="E57"/>
  <c r="H56"/>
  <c r="G56"/>
  <c r="F56"/>
  <c r="I56" s="1"/>
  <c r="E56"/>
  <c r="H53"/>
  <c r="G53"/>
  <c r="F53"/>
  <c r="I53" s="1"/>
  <c r="E53"/>
  <c r="F52"/>
  <c r="G52" s="1"/>
  <c r="H52" s="1"/>
  <c r="E52"/>
  <c r="I51"/>
  <c r="F51"/>
  <c r="G51" s="1"/>
  <c r="H51" s="1"/>
  <c r="E51"/>
  <c r="F50"/>
  <c r="I50" s="1"/>
  <c r="E50"/>
  <c r="I49"/>
  <c r="F49"/>
  <c r="G49" s="1"/>
  <c r="H49" s="1"/>
  <c r="E49"/>
  <c r="H48"/>
  <c r="G48"/>
  <c r="F48"/>
  <c r="I48" s="1"/>
  <c r="E48"/>
  <c r="F44"/>
  <c r="G44" s="1"/>
  <c r="H44" s="1"/>
  <c r="E44"/>
  <c r="G43"/>
  <c r="H43" s="1"/>
  <c r="F43"/>
  <c r="I43" s="1"/>
  <c r="E43"/>
  <c r="G42"/>
  <c r="H42" s="1"/>
  <c r="F42"/>
  <c r="I42" s="1"/>
  <c r="E42"/>
  <c r="F41"/>
  <c r="G41" s="1"/>
  <c r="H41" s="1"/>
  <c r="E41"/>
  <c r="I40"/>
  <c r="F40"/>
  <c r="G40" s="1"/>
  <c r="H40" s="1"/>
  <c r="E40"/>
  <c r="F39"/>
  <c r="G39" s="1"/>
  <c r="H39" s="1"/>
  <c r="E39"/>
  <c r="I36"/>
  <c r="F36"/>
  <c r="G36" s="1"/>
  <c r="H36" s="1"/>
  <c r="E36"/>
  <c r="G35"/>
  <c r="H35" s="1"/>
  <c r="F35"/>
  <c r="I35" s="1"/>
  <c r="E35"/>
  <c r="F34"/>
  <c r="G34" s="1"/>
  <c r="H34" s="1"/>
  <c r="E34"/>
  <c r="I33"/>
  <c r="F33"/>
  <c r="G33" s="1"/>
  <c r="H33" s="1"/>
  <c r="E33"/>
  <c r="F32"/>
  <c r="I32" s="1"/>
  <c r="E32"/>
  <c r="I31"/>
  <c r="G31"/>
  <c r="H31" s="1"/>
  <c r="F31"/>
  <c r="E31"/>
  <c r="V45"/>
  <c r="W45" s="1"/>
  <c r="X45" s="1"/>
  <c r="U45"/>
  <c r="V44"/>
  <c r="W44" s="1"/>
  <c r="X44" s="1"/>
  <c r="U44"/>
  <c r="V43"/>
  <c r="Y43" s="1"/>
  <c r="U43"/>
  <c r="W42"/>
  <c r="X42" s="1"/>
  <c r="V42"/>
  <c r="Y42" s="1"/>
  <c r="U42"/>
  <c r="Y41"/>
  <c r="W41"/>
  <c r="X41" s="1"/>
  <c r="V41"/>
  <c r="U41"/>
  <c r="W40"/>
  <c r="X40" s="1"/>
  <c r="V40"/>
  <c r="Y40" s="1"/>
  <c r="U40"/>
  <c r="W37"/>
  <c r="X37" s="1"/>
  <c r="V37"/>
  <c r="Y37" s="1"/>
  <c r="U37"/>
  <c r="V36"/>
  <c r="W36" s="1"/>
  <c r="X36" s="1"/>
  <c r="U36"/>
  <c r="V35"/>
  <c r="W35" s="1"/>
  <c r="X35" s="1"/>
  <c r="U35"/>
  <c r="V34"/>
  <c r="W34" s="1"/>
  <c r="X34" s="1"/>
  <c r="U34"/>
  <c r="V33"/>
  <c r="Y33" s="1"/>
  <c r="U33"/>
  <c r="V32"/>
  <c r="Y32" s="1"/>
  <c r="U32"/>
  <c r="V27"/>
  <c r="W27" s="1"/>
  <c r="X27" s="1"/>
  <c r="U27"/>
  <c r="W26"/>
  <c r="X26" s="1"/>
  <c r="V26"/>
  <c r="Y26" s="1"/>
  <c r="U26"/>
  <c r="V25"/>
  <c r="Y25" s="1"/>
  <c r="U25"/>
  <c r="V24"/>
  <c r="W24" s="1"/>
  <c r="X24" s="1"/>
  <c r="U24"/>
  <c r="Y23"/>
  <c r="W23"/>
  <c r="X23" s="1"/>
  <c r="V23"/>
  <c r="U23"/>
  <c r="V22"/>
  <c r="W22" s="1"/>
  <c r="X22" s="1"/>
  <c r="U22"/>
  <c r="Y19"/>
  <c r="V19"/>
  <c r="W19" s="1"/>
  <c r="X19" s="1"/>
  <c r="U19"/>
  <c r="Y18"/>
  <c r="X18"/>
  <c r="W18"/>
  <c r="V18"/>
  <c r="U18"/>
  <c r="V17"/>
  <c r="W17" s="1"/>
  <c r="X17" s="1"/>
  <c r="U17"/>
  <c r="Y16"/>
  <c r="X16"/>
  <c r="W16"/>
  <c r="V16"/>
  <c r="U16"/>
  <c r="V15"/>
  <c r="Y15" s="1"/>
  <c r="U15"/>
  <c r="V14"/>
  <c r="W14" s="1"/>
  <c r="X14" s="1"/>
  <c r="U14"/>
  <c r="L15"/>
  <c r="L16"/>
  <c r="L17"/>
  <c r="L18"/>
  <c r="L19"/>
  <c r="L22"/>
  <c r="L23"/>
  <c r="L24"/>
  <c r="L25"/>
  <c r="L26"/>
  <c r="L27"/>
  <c r="L14"/>
  <c r="M27"/>
  <c r="N27" s="1"/>
  <c r="O27" s="1"/>
  <c r="M26"/>
  <c r="P26" s="1"/>
  <c r="M25"/>
  <c r="N25" s="1"/>
  <c r="O25" s="1"/>
  <c r="N24"/>
  <c r="O24" s="1"/>
  <c r="M24"/>
  <c r="P24" s="1"/>
  <c r="P23"/>
  <c r="M23"/>
  <c r="N23" s="1"/>
  <c r="O23" s="1"/>
  <c r="M22"/>
  <c r="P22" s="1"/>
  <c r="M19"/>
  <c r="N19" s="1"/>
  <c r="O19" s="1"/>
  <c r="M18"/>
  <c r="N18" s="1"/>
  <c r="O18" s="1"/>
  <c r="M17"/>
  <c r="N17" s="1"/>
  <c r="O17" s="1"/>
  <c r="M16"/>
  <c r="N16" s="1"/>
  <c r="O16" s="1"/>
  <c r="M15"/>
  <c r="N15" s="1"/>
  <c r="O15" s="1"/>
  <c r="M14"/>
  <c r="N14" s="1"/>
  <c r="O14" s="1"/>
  <c r="E23"/>
  <c r="F23" s="1"/>
  <c r="G23" s="1"/>
  <c r="E24"/>
  <c r="H24" s="1"/>
  <c r="E25"/>
  <c r="H25" s="1"/>
  <c r="E26"/>
  <c r="H26" s="1"/>
  <c r="E27"/>
  <c r="H27" s="1"/>
  <c r="E15"/>
  <c r="F15" s="1"/>
  <c r="G15" s="1"/>
  <c r="E16"/>
  <c r="F16" s="1"/>
  <c r="G16" s="1"/>
  <c r="E17"/>
  <c r="H17" s="1"/>
  <c r="E18"/>
  <c r="F18" s="1"/>
  <c r="G18" s="1"/>
  <c r="E19"/>
  <c r="F19" s="1"/>
  <c r="G19" s="1"/>
  <c r="E20"/>
  <c r="E21"/>
  <c r="E22"/>
  <c r="F22" s="1"/>
  <c r="G22" s="1"/>
  <c r="F25"/>
  <c r="G25" s="1"/>
  <c r="E14"/>
  <c r="F14" s="1"/>
  <c r="G14" s="1"/>
  <c r="G11"/>
  <c r="F11"/>
  <c r="C11"/>
  <c r="D11"/>
  <c r="AB68" i="6" l="1"/>
  <c r="AB69"/>
  <c r="AC69"/>
  <c r="K70"/>
  <c r="E70"/>
  <c r="B70"/>
  <c r="E6" i="5"/>
  <c r="F6" s="1"/>
  <c r="J253" i="2"/>
  <c r="H261"/>
  <c r="H266"/>
  <c r="I249"/>
  <c r="H254"/>
  <c r="H265" s="1"/>
  <c r="H268"/>
  <c r="H263"/>
  <c r="H262"/>
  <c r="I40"/>
  <c r="AP99" i="3"/>
  <c r="AN98"/>
  <c r="AN109" s="1"/>
  <c r="AP94"/>
  <c r="AP96"/>
  <c r="AO94"/>
  <c r="AP97"/>
  <c r="AP105"/>
  <c r="AN113"/>
  <c r="AP95"/>
  <c r="AP103"/>
  <c r="AC98"/>
  <c r="AD98" s="1"/>
  <c r="G26"/>
  <c r="G53"/>
  <c r="H53" s="1"/>
  <c r="AQ8"/>
  <c r="AE102"/>
  <c r="I208"/>
  <c r="G215"/>
  <c r="H215" s="1"/>
  <c r="AC101"/>
  <c r="AD101" s="1"/>
  <c r="G214"/>
  <c r="H214" s="1"/>
  <c r="AX13"/>
  <c r="AY13" s="1"/>
  <c r="G206"/>
  <c r="H206" s="1"/>
  <c r="AO7"/>
  <c r="AP7" s="1"/>
  <c r="G213"/>
  <c r="H213" s="1"/>
  <c r="AE96"/>
  <c r="AE104"/>
  <c r="P35"/>
  <c r="Q35" s="1"/>
  <c r="P99"/>
  <c r="Q99" s="1"/>
  <c r="I184"/>
  <c r="AO13"/>
  <c r="AP13" s="1"/>
  <c r="P79"/>
  <c r="Q79" s="1"/>
  <c r="AQ6"/>
  <c r="AO16"/>
  <c r="AP16" s="1"/>
  <c r="AZ10"/>
  <c r="AZ17"/>
  <c r="G212"/>
  <c r="H212" s="1"/>
  <c r="I79"/>
  <c r="AE22"/>
  <c r="AX6"/>
  <c r="AX20" s="1"/>
  <c r="AZ9"/>
  <c r="AC95"/>
  <c r="AD95" s="1"/>
  <c r="AC103"/>
  <c r="AD103" s="1"/>
  <c r="AC105"/>
  <c r="AD105" s="1"/>
  <c r="G124"/>
  <c r="H124" s="1"/>
  <c r="AX14"/>
  <c r="AY14" s="1"/>
  <c r="AZ12"/>
  <c r="AX11"/>
  <c r="AY11" s="1"/>
  <c r="I208" i="2"/>
  <c r="I99"/>
  <c r="P83"/>
  <c r="Q83" s="1"/>
  <c r="G206"/>
  <c r="H206" s="1"/>
  <c r="P211"/>
  <c r="Q211" s="1"/>
  <c r="AA206"/>
  <c r="G229"/>
  <c r="R123"/>
  <c r="I83"/>
  <c r="P105"/>
  <c r="Q105" s="1"/>
  <c r="P138"/>
  <c r="Q138" s="1"/>
  <c r="P188"/>
  <c r="Q188" s="1"/>
  <c r="G227"/>
  <c r="AA235"/>
  <c r="P50"/>
  <c r="AQ31"/>
  <c r="P7"/>
  <c r="Q7" s="1"/>
  <c r="P28"/>
  <c r="Q28" s="1"/>
  <c r="P79"/>
  <c r="Q79" s="1"/>
  <c r="G138"/>
  <c r="H138" s="1"/>
  <c r="P160"/>
  <c r="Q160" s="1"/>
  <c r="I168"/>
  <c r="AJ229"/>
  <c r="AA233"/>
  <c r="P56"/>
  <c r="Q56" s="1"/>
  <c r="P8"/>
  <c r="Q8" s="1"/>
  <c r="I105"/>
  <c r="R184"/>
  <c r="G188"/>
  <c r="H188" s="1"/>
  <c r="G210"/>
  <c r="H210" s="1"/>
  <c r="Y105"/>
  <c r="Z105" s="1"/>
  <c r="AJ203"/>
  <c r="AH234"/>
  <c r="AI234" s="1"/>
  <c r="P131"/>
  <c r="G103"/>
  <c r="H103" s="1"/>
  <c r="R163"/>
  <c r="I59"/>
  <c r="G162"/>
  <c r="H162" s="1"/>
  <c r="I205"/>
  <c r="I213"/>
  <c r="AZ36"/>
  <c r="AO40"/>
  <c r="AP40" s="1"/>
  <c r="Y211"/>
  <c r="Z211" s="1"/>
  <c r="G230"/>
  <c r="H230" s="1"/>
  <c r="G222"/>
  <c r="G54"/>
  <c r="H54" s="1"/>
  <c r="R84"/>
  <c r="I141"/>
  <c r="AA96"/>
  <c r="G200"/>
  <c r="I104"/>
  <c r="I144"/>
  <c r="I164"/>
  <c r="R167"/>
  <c r="G169"/>
  <c r="H169" s="1"/>
  <c r="R170"/>
  <c r="R207"/>
  <c r="G209"/>
  <c r="H209" s="1"/>
  <c r="R210"/>
  <c r="AJ97"/>
  <c r="AZ40"/>
  <c r="AH208"/>
  <c r="AI208" s="1"/>
  <c r="P58"/>
  <c r="Q58" s="1"/>
  <c r="I77"/>
  <c r="R78"/>
  <c r="P80"/>
  <c r="Q80" s="1"/>
  <c r="G137"/>
  <c r="H137" s="1"/>
  <c r="G184"/>
  <c r="H184" s="1"/>
  <c r="AO39"/>
  <c r="AP39" s="1"/>
  <c r="AH213"/>
  <c r="AI213" s="1"/>
  <c r="G234"/>
  <c r="H234" s="1"/>
  <c r="H77"/>
  <c r="P103"/>
  <c r="Q103" s="1"/>
  <c r="P132"/>
  <c r="R181"/>
  <c r="I187"/>
  <c r="R189"/>
  <c r="Y97"/>
  <c r="Z97" s="1"/>
  <c r="AA103"/>
  <c r="AJ105"/>
  <c r="AZ37"/>
  <c r="AH206"/>
  <c r="AI206" s="1"/>
  <c r="AA209"/>
  <c r="AJ214"/>
  <c r="AA225"/>
  <c r="AJ231"/>
  <c r="AA232"/>
  <c r="P133"/>
  <c r="R6"/>
  <c r="G53"/>
  <c r="G56"/>
  <c r="G68" s="1"/>
  <c r="G74"/>
  <c r="G87" s="1"/>
  <c r="G61"/>
  <c r="H61" s="1"/>
  <c r="I143"/>
  <c r="R147"/>
  <c r="P205"/>
  <c r="Q205" s="1"/>
  <c r="AH94"/>
  <c r="AI94" s="1"/>
  <c r="AX38"/>
  <c r="AY38" s="1"/>
  <c r="AJ207"/>
  <c r="G233"/>
  <c r="H233" s="1"/>
  <c r="AH233"/>
  <c r="AI233" s="1"/>
  <c r="AA234"/>
  <c r="G235"/>
  <c r="H235" s="1"/>
  <c r="X39"/>
  <c r="Y39" s="1"/>
  <c r="P99"/>
  <c r="P112" s="1"/>
  <c r="P102"/>
  <c r="Q102" s="1"/>
  <c r="R61"/>
  <c r="P130"/>
  <c r="G140"/>
  <c r="H140" s="1"/>
  <c r="R140"/>
  <c r="G192"/>
  <c r="H192" s="1"/>
  <c r="R206"/>
  <c r="G214"/>
  <c r="H214" s="1"/>
  <c r="AH95"/>
  <c r="AI95" s="1"/>
  <c r="AO36"/>
  <c r="AP36" s="1"/>
  <c r="AX39"/>
  <c r="AY39" s="1"/>
  <c r="AQ42"/>
  <c r="AA210"/>
  <c r="AA213"/>
  <c r="G226"/>
  <c r="H226" s="1"/>
  <c r="AJ226"/>
  <c r="AA227"/>
  <c r="G228"/>
  <c r="H228" s="1"/>
  <c r="AJ228"/>
  <c r="AA229"/>
  <c r="G231"/>
  <c r="H231" s="1"/>
  <c r="AA236"/>
  <c r="P92"/>
  <c r="G111"/>
  <c r="P104"/>
  <c r="Q104" s="1"/>
  <c r="G90"/>
  <c r="AQ38"/>
  <c r="AJ232"/>
  <c r="P71"/>
  <c r="G22"/>
  <c r="H22" s="1"/>
  <c r="I57"/>
  <c r="I60"/>
  <c r="R54"/>
  <c r="R63"/>
  <c r="G139"/>
  <c r="H139" s="1"/>
  <c r="P139"/>
  <c r="Q139" s="1"/>
  <c r="P146"/>
  <c r="Q146" s="1"/>
  <c r="P164"/>
  <c r="Q164" s="1"/>
  <c r="I182"/>
  <c r="P186"/>
  <c r="Q186" s="1"/>
  <c r="Y207"/>
  <c r="Y221" s="1"/>
  <c r="AH209"/>
  <c r="AI209" s="1"/>
  <c r="AJ212"/>
  <c r="G225"/>
  <c r="AJ225"/>
  <c r="AA226"/>
  <c r="AA228"/>
  <c r="AA231"/>
  <c r="G232"/>
  <c r="H232" s="1"/>
  <c r="G205" i="3"/>
  <c r="H205" s="1"/>
  <c r="I210"/>
  <c r="G209"/>
  <c r="H209" s="1"/>
  <c r="G207"/>
  <c r="H207" s="1"/>
  <c r="H211"/>
  <c r="I216"/>
  <c r="I211"/>
  <c r="AE99"/>
  <c r="AC97"/>
  <c r="AD97" s="1"/>
  <c r="AE94"/>
  <c r="AC113"/>
  <c r="AD94"/>
  <c r="AD99"/>
  <c r="AE100"/>
  <c r="AO15"/>
  <c r="AP15" s="1"/>
  <c r="AQ14"/>
  <c r="AQ11"/>
  <c r="AO10"/>
  <c r="AX25"/>
  <c r="AY7"/>
  <c r="AY8"/>
  <c r="AX23"/>
  <c r="AZ7"/>
  <c r="AZ15"/>
  <c r="AY10"/>
  <c r="AZ8"/>
  <c r="AZ16"/>
  <c r="AP11"/>
  <c r="AP6"/>
  <c r="AQ9"/>
  <c r="AQ17"/>
  <c r="AQ12"/>
  <c r="P55"/>
  <c r="Q55" s="1"/>
  <c r="G78"/>
  <c r="H78" s="1"/>
  <c r="G160"/>
  <c r="U23" s="1"/>
  <c r="P127"/>
  <c r="Q127" s="1"/>
  <c r="G57"/>
  <c r="H57" s="1"/>
  <c r="P56"/>
  <c r="Q56" s="1"/>
  <c r="P78"/>
  <c r="Q78" s="1"/>
  <c r="R117"/>
  <c r="T54"/>
  <c r="U54" s="1"/>
  <c r="I140"/>
  <c r="I165"/>
  <c r="G185"/>
  <c r="H185" s="1"/>
  <c r="T8"/>
  <c r="U8" s="1"/>
  <c r="G171"/>
  <c r="H171" s="1"/>
  <c r="T7"/>
  <c r="U7" s="1"/>
  <c r="Z22"/>
  <c r="I80"/>
  <c r="P83"/>
  <c r="Q83" s="1"/>
  <c r="P126"/>
  <c r="Q126" s="1"/>
  <c r="I83"/>
  <c r="T77"/>
  <c r="U77" s="1"/>
  <c r="T52"/>
  <c r="U52" s="1"/>
  <c r="G147"/>
  <c r="H147" s="1"/>
  <c r="G73"/>
  <c r="G102"/>
  <c r="P103"/>
  <c r="Q103" s="1"/>
  <c r="G144"/>
  <c r="H144" s="1"/>
  <c r="T51"/>
  <c r="Z21"/>
  <c r="Z20"/>
  <c r="AE21"/>
  <c r="G32"/>
  <c r="H32" s="1"/>
  <c r="I76"/>
  <c r="I122"/>
  <c r="P125"/>
  <c r="Q125" s="1"/>
  <c r="I186"/>
  <c r="T56"/>
  <c r="U56" s="1"/>
  <c r="I52"/>
  <c r="P97"/>
  <c r="Q97" s="1"/>
  <c r="G101"/>
  <c r="H101" s="1"/>
  <c r="G116"/>
  <c r="U20" s="1"/>
  <c r="I142"/>
  <c r="I162"/>
  <c r="H105"/>
  <c r="I105"/>
  <c r="T104"/>
  <c r="U104" s="1"/>
  <c r="T99"/>
  <c r="U99" s="1"/>
  <c r="T16"/>
  <c r="U16" s="1"/>
  <c r="T15"/>
  <c r="U15" s="1"/>
  <c r="T12"/>
  <c r="U12" s="1"/>
  <c r="T11"/>
  <c r="U11" s="1"/>
  <c r="R57"/>
  <c r="G74"/>
  <c r="G89" s="1"/>
  <c r="P95"/>
  <c r="Q95" s="1"/>
  <c r="G97"/>
  <c r="P118"/>
  <c r="Q118" s="1"/>
  <c r="I183"/>
  <c r="G100"/>
  <c r="P101"/>
  <c r="Q101" s="1"/>
  <c r="R121"/>
  <c r="R124"/>
  <c r="I127"/>
  <c r="G37"/>
  <c r="H37" s="1"/>
  <c r="P50"/>
  <c r="Q50" s="1"/>
  <c r="P59"/>
  <c r="Q59" s="1"/>
  <c r="I72"/>
  <c r="R73"/>
  <c r="I75"/>
  <c r="P96"/>
  <c r="Q96" s="1"/>
  <c r="P105"/>
  <c r="Q105" s="1"/>
  <c r="I118"/>
  <c r="P122"/>
  <c r="Q122" s="1"/>
  <c r="G148"/>
  <c r="H148" s="1"/>
  <c r="R58"/>
  <c r="G9"/>
  <c r="G82"/>
  <c r="R102"/>
  <c r="I104"/>
  <c r="R116"/>
  <c r="I119"/>
  <c r="R120"/>
  <c r="G123"/>
  <c r="H123" s="1"/>
  <c r="G169"/>
  <c r="H169" s="1"/>
  <c r="I189"/>
  <c r="H7"/>
  <c r="R77"/>
  <c r="I170"/>
  <c r="I8"/>
  <c r="I51"/>
  <c r="P51"/>
  <c r="Q51" s="1"/>
  <c r="R54"/>
  <c r="I81"/>
  <c r="P82"/>
  <c r="Q82" s="1"/>
  <c r="G98"/>
  <c r="P100"/>
  <c r="Q100" s="1"/>
  <c r="P119"/>
  <c r="Q119" s="1"/>
  <c r="P123"/>
  <c r="Q123" s="1"/>
  <c r="I126"/>
  <c r="G164"/>
  <c r="G182"/>
  <c r="H182" s="1"/>
  <c r="G193"/>
  <c r="H193" s="1"/>
  <c r="I192"/>
  <c r="I191"/>
  <c r="G190"/>
  <c r="H190" s="1"/>
  <c r="I188"/>
  <c r="G187"/>
  <c r="T55" s="1"/>
  <c r="U55" s="1"/>
  <c r="H186"/>
  <c r="I168"/>
  <c r="I167"/>
  <c r="H162"/>
  <c r="G161"/>
  <c r="T95" s="1"/>
  <c r="H165"/>
  <c r="I163"/>
  <c r="I166"/>
  <c r="G149"/>
  <c r="H149" s="1"/>
  <c r="G145"/>
  <c r="I143"/>
  <c r="G141"/>
  <c r="I139"/>
  <c r="H142"/>
  <c r="G138"/>
  <c r="U22" s="1"/>
  <c r="G146"/>
  <c r="H146" s="1"/>
  <c r="G120"/>
  <c r="G133" s="1"/>
  <c r="Q120"/>
  <c r="Q116"/>
  <c r="H118"/>
  <c r="I117"/>
  <c r="I121"/>
  <c r="I125"/>
  <c r="P104"/>
  <c r="Q104" s="1"/>
  <c r="R98"/>
  <c r="R94"/>
  <c r="G96"/>
  <c r="G94"/>
  <c r="Q94"/>
  <c r="Q98"/>
  <c r="I95"/>
  <c r="I99"/>
  <c r="I103"/>
  <c r="P81"/>
  <c r="Q81" s="1"/>
  <c r="P75"/>
  <c r="Q75" s="1"/>
  <c r="R74"/>
  <c r="I77"/>
  <c r="H76"/>
  <c r="H72"/>
  <c r="P72"/>
  <c r="P76"/>
  <c r="P80"/>
  <c r="Q80" s="1"/>
  <c r="G61"/>
  <c r="H61" s="1"/>
  <c r="G59"/>
  <c r="H59" s="1"/>
  <c r="G58"/>
  <c r="H58" s="1"/>
  <c r="I56"/>
  <c r="G50"/>
  <c r="Q54"/>
  <c r="Q52"/>
  <c r="P67"/>
  <c r="R53"/>
  <c r="R61"/>
  <c r="R52"/>
  <c r="R60"/>
  <c r="I60"/>
  <c r="G66"/>
  <c r="H52"/>
  <c r="G68"/>
  <c r="H54"/>
  <c r="I55"/>
  <c r="I54"/>
  <c r="R36"/>
  <c r="R32"/>
  <c r="P29"/>
  <c r="Q29" s="1"/>
  <c r="I33"/>
  <c r="I29"/>
  <c r="I39"/>
  <c r="P31"/>
  <c r="Q31" s="1"/>
  <c r="P37"/>
  <c r="Q37" s="1"/>
  <c r="R6"/>
  <c r="G31"/>
  <c r="H31" s="1"/>
  <c r="I11"/>
  <c r="P33"/>
  <c r="Q33" s="1"/>
  <c r="G35"/>
  <c r="H35" s="1"/>
  <c r="G36"/>
  <c r="H36" s="1"/>
  <c r="P39"/>
  <c r="Q39" s="1"/>
  <c r="I15"/>
  <c r="R28"/>
  <c r="Q28"/>
  <c r="Q30"/>
  <c r="H30"/>
  <c r="Q32"/>
  <c r="I34"/>
  <c r="I30"/>
  <c r="I38"/>
  <c r="G47"/>
  <c r="R34"/>
  <c r="R30"/>
  <c r="R38"/>
  <c r="G25"/>
  <c r="R10"/>
  <c r="R13"/>
  <c r="I16"/>
  <c r="P11"/>
  <c r="Q11" s="1"/>
  <c r="R17"/>
  <c r="G13"/>
  <c r="R14"/>
  <c r="P15"/>
  <c r="Q15" s="1"/>
  <c r="Q10"/>
  <c r="R9"/>
  <c r="P7"/>
  <c r="Q7" s="1"/>
  <c r="G17"/>
  <c r="I12"/>
  <c r="H8"/>
  <c r="I7"/>
  <c r="H6"/>
  <c r="H10"/>
  <c r="G24"/>
  <c r="P23"/>
  <c r="Q8"/>
  <c r="R8"/>
  <c r="R12"/>
  <c r="R16"/>
  <c r="I6"/>
  <c r="I10"/>
  <c r="I14"/>
  <c r="P39" i="2"/>
  <c r="Q39" s="1"/>
  <c r="AJ235"/>
  <c r="AH230"/>
  <c r="AI230" s="1"/>
  <c r="AI229"/>
  <c r="AH242"/>
  <c r="AI225"/>
  <c r="Y240"/>
  <c r="Y243"/>
  <c r="Z229"/>
  <c r="Y241"/>
  <c r="Z227"/>
  <c r="Y242"/>
  <c r="Q229"/>
  <c r="Z225"/>
  <c r="Y238"/>
  <c r="Y237"/>
  <c r="Y239"/>
  <c r="P242"/>
  <c r="Q227"/>
  <c r="Q225"/>
  <c r="R228"/>
  <c r="R232"/>
  <c r="R236"/>
  <c r="P226"/>
  <c r="Q226" s="1"/>
  <c r="H227"/>
  <c r="H229"/>
  <c r="P230"/>
  <c r="Q230" s="1"/>
  <c r="P234"/>
  <c r="Q234" s="1"/>
  <c r="AH239"/>
  <c r="R227"/>
  <c r="R229"/>
  <c r="R231"/>
  <c r="R233"/>
  <c r="R225"/>
  <c r="R235"/>
  <c r="AA214"/>
  <c r="Y205"/>
  <c r="AH211"/>
  <c r="AI211" s="1"/>
  <c r="AH204"/>
  <c r="AI204" s="1"/>
  <c r="Z206"/>
  <c r="AA212"/>
  <c r="AA204"/>
  <c r="AA208"/>
  <c r="AI205"/>
  <c r="AQ34"/>
  <c r="AO32"/>
  <c r="AP32" s="1"/>
  <c r="I42"/>
  <c r="AX35"/>
  <c r="AY35" s="1"/>
  <c r="AZ32"/>
  <c r="AX31"/>
  <c r="AY31" s="1"/>
  <c r="AY32"/>
  <c r="AY36"/>
  <c r="AP33"/>
  <c r="AO48"/>
  <c r="AX48"/>
  <c r="AQ33"/>
  <c r="AQ37"/>
  <c r="AQ41"/>
  <c r="AH103"/>
  <c r="AI103" s="1"/>
  <c r="AJ102"/>
  <c r="AJ101"/>
  <c r="AH99"/>
  <c r="AI99" s="1"/>
  <c r="AI98"/>
  <c r="Y101"/>
  <c r="Z101" s="1"/>
  <c r="AA100"/>
  <c r="Z94"/>
  <c r="Z98"/>
  <c r="Y112"/>
  <c r="AH111"/>
  <c r="AI96"/>
  <c r="AJ96"/>
  <c r="AJ100"/>
  <c r="AJ104"/>
  <c r="AA94"/>
  <c r="AA98"/>
  <c r="AA102"/>
  <c r="P213"/>
  <c r="Q213" s="1"/>
  <c r="P212"/>
  <c r="Q212" s="1"/>
  <c r="P209"/>
  <c r="Q209" s="1"/>
  <c r="P208"/>
  <c r="Q208" s="1"/>
  <c r="P204"/>
  <c r="Q204" s="1"/>
  <c r="I212"/>
  <c r="I204"/>
  <c r="Q206"/>
  <c r="H203"/>
  <c r="H207"/>
  <c r="I203"/>
  <c r="I207"/>
  <c r="I211"/>
  <c r="R192"/>
  <c r="Q185"/>
  <c r="R185"/>
  <c r="P182"/>
  <c r="Q182" s="1"/>
  <c r="Q181"/>
  <c r="I190"/>
  <c r="I183"/>
  <c r="H185"/>
  <c r="G199"/>
  <c r="G196"/>
  <c r="P198"/>
  <c r="Q183"/>
  <c r="G194"/>
  <c r="G193"/>
  <c r="H181"/>
  <c r="R183"/>
  <c r="R187"/>
  <c r="R191"/>
  <c r="I181"/>
  <c r="I185"/>
  <c r="I189"/>
  <c r="P168"/>
  <c r="Q168" s="1"/>
  <c r="R162"/>
  <c r="P159"/>
  <c r="G170"/>
  <c r="H170" s="1"/>
  <c r="G166"/>
  <c r="H166" s="1"/>
  <c r="I165"/>
  <c r="G161"/>
  <c r="H161" s="1"/>
  <c r="I160"/>
  <c r="H163"/>
  <c r="G177"/>
  <c r="P176"/>
  <c r="Q161"/>
  <c r="H159"/>
  <c r="R161"/>
  <c r="R165"/>
  <c r="R169"/>
  <c r="I159"/>
  <c r="I163"/>
  <c r="I167"/>
  <c r="P145"/>
  <c r="Q145" s="1"/>
  <c r="R144"/>
  <c r="P141"/>
  <c r="Q141" s="1"/>
  <c r="G148"/>
  <c r="H148" s="1"/>
  <c r="G147"/>
  <c r="H147" s="1"/>
  <c r="I146"/>
  <c r="G145"/>
  <c r="H145" s="1"/>
  <c r="Q142"/>
  <c r="R143"/>
  <c r="R142"/>
  <c r="G155"/>
  <c r="H141"/>
  <c r="I142"/>
  <c r="G38"/>
  <c r="H38" s="1"/>
  <c r="G79"/>
  <c r="H79" s="1"/>
  <c r="I96"/>
  <c r="P116"/>
  <c r="G62"/>
  <c r="H62" s="1"/>
  <c r="G95"/>
  <c r="H95" s="1"/>
  <c r="R94"/>
  <c r="G122"/>
  <c r="H122" s="1"/>
  <c r="P41"/>
  <c r="Q41" s="1"/>
  <c r="G63"/>
  <c r="H63" s="1"/>
  <c r="P62"/>
  <c r="Q62" s="1"/>
  <c r="G82"/>
  <c r="H82" s="1"/>
  <c r="G84"/>
  <c r="H84" s="1"/>
  <c r="G80"/>
  <c r="H80" s="1"/>
  <c r="P77"/>
  <c r="H83"/>
  <c r="H57"/>
  <c r="Q117"/>
  <c r="P14"/>
  <c r="Q14" s="1"/>
  <c r="R59"/>
  <c r="I98"/>
  <c r="P96"/>
  <c r="P108" s="1"/>
  <c r="I121"/>
  <c r="R115"/>
  <c r="R117"/>
  <c r="R122"/>
  <c r="I117"/>
  <c r="G39"/>
  <c r="H39" s="1"/>
  <c r="P40"/>
  <c r="Q40" s="1"/>
  <c r="P42"/>
  <c r="Q42" s="1"/>
  <c r="G41"/>
  <c r="H41" s="1"/>
  <c r="I52"/>
  <c r="P55"/>
  <c r="R57"/>
  <c r="I78"/>
  <c r="R74"/>
  <c r="P76"/>
  <c r="R98"/>
  <c r="R100"/>
  <c r="I120"/>
  <c r="G100"/>
  <c r="H100" s="1"/>
  <c r="I125"/>
  <c r="P124"/>
  <c r="Q124" s="1"/>
  <c r="R118"/>
  <c r="R126"/>
  <c r="R121"/>
  <c r="G119"/>
  <c r="G124"/>
  <c r="H124" s="1"/>
  <c r="G116"/>
  <c r="G123"/>
  <c r="H123" s="1"/>
  <c r="G118"/>
  <c r="I126"/>
  <c r="I115"/>
  <c r="R95"/>
  <c r="R101"/>
  <c r="I94"/>
  <c r="I102"/>
  <c r="I97"/>
  <c r="R73"/>
  <c r="R81"/>
  <c r="I73"/>
  <c r="I81"/>
  <c r="I76"/>
  <c r="R52"/>
  <c r="R60"/>
  <c r="I55"/>
  <c r="I58"/>
  <c r="G18"/>
  <c r="H18" s="1"/>
  <c r="G11"/>
  <c r="H11" s="1"/>
  <c r="I9"/>
  <c r="I23"/>
  <c r="R24"/>
  <c r="X37"/>
  <c r="Y37" s="1"/>
  <c r="AF38"/>
  <c r="AG38" s="1"/>
  <c r="G14"/>
  <c r="H14" s="1"/>
  <c r="G32"/>
  <c r="G50" s="1"/>
  <c r="AF39"/>
  <c r="AG39" s="1"/>
  <c r="R17"/>
  <c r="AF35"/>
  <c r="AH31"/>
  <c r="I15"/>
  <c r="I26"/>
  <c r="AH36"/>
  <c r="R15"/>
  <c r="P23"/>
  <c r="Q23" s="1"/>
  <c r="AF33"/>
  <c r="R38"/>
  <c r="X38"/>
  <c r="Y38" s="1"/>
  <c r="Z35"/>
  <c r="X33"/>
  <c r="X32"/>
  <c r="Y32" s="1"/>
  <c r="AH34"/>
  <c r="X34"/>
  <c r="Y34" s="1"/>
  <c r="X31"/>
  <c r="G35"/>
  <c r="I33"/>
  <c r="Q38"/>
  <c r="P36"/>
  <c r="Q36" s="1"/>
  <c r="AH37"/>
  <c r="AH32"/>
  <c r="Z36"/>
  <c r="R31"/>
  <c r="P19"/>
  <c r="Q19" s="1"/>
  <c r="R11"/>
  <c r="P25"/>
  <c r="Q25" s="1"/>
  <c r="R34"/>
  <c r="G16"/>
  <c r="H16" s="1"/>
  <c r="I31"/>
  <c r="P10"/>
  <c r="Q10" s="1"/>
  <c r="P16"/>
  <c r="Q16" s="1"/>
  <c r="R33"/>
  <c r="G24"/>
  <c r="H24" s="1"/>
  <c r="R20"/>
  <c r="R26"/>
  <c r="I8"/>
  <c r="P35"/>
  <c r="P45" s="1"/>
  <c r="R9"/>
  <c r="R18"/>
  <c r="R27"/>
  <c r="R37"/>
  <c r="R12"/>
  <c r="R22"/>
  <c r="R32"/>
  <c r="I34"/>
  <c r="G37"/>
  <c r="H37" s="1"/>
  <c r="G25"/>
  <c r="H25" s="1"/>
  <c r="G17"/>
  <c r="H17" s="1"/>
  <c r="G10"/>
  <c r="H10" s="1"/>
  <c r="I6"/>
  <c r="I36"/>
  <c r="I28"/>
  <c r="I27"/>
  <c r="I20"/>
  <c r="I19"/>
  <c r="I12"/>
  <c r="I7"/>
  <c r="Z94" i="1"/>
  <c r="Z92"/>
  <c r="Z87"/>
  <c r="Z88"/>
  <c r="Z83"/>
  <c r="Q87"/>
  <c r="Q70"/>
  <c r="Q51"/>
  <c r="Q31"/>
  <c r="W32"/>
  <c r="X32" s="1"/>
  <c r="G71"/>
  <c r="H71" s="1"/>
  <c r="G75"/>
  <c r="H75" s="1"/>
  <c r="I77"/>
  <c r="G86"/>
  <c r="H86" s="1"/>
  <c r="W15"/>
  <c r="X15" s="1"/>
  <c r="I52"/>
  <c r="I79"/>
  <c r="I41"/>
  <c r="P18"/>
  <c r="G32"/>
  <c r="H32" s="1"/>
  <c r="G50"/>
  <c r="H50" s="1"/>
  <c r="G88"/>
  <c r="H88" s="1"/>
  <c r="I92"/>
  <c r="I94"/>
  <c r="I96"/>
  <c r="I68"/>
  <c r="I78"/>
  <c r="I60"/>
  <c r="I34"/>
  <c r="I44"/>
  <c r="I39"/>
  <c r="W43"/>
  <c r="X43" s="1"/>
  <c r="Y36"/>
  <c r="W33"/>
  <c r="X33" s="1"/>
  <c r="Y35"/>
  <c r="Y45"/>
  <c r="Y34"/>
  <c r="Y44"/>
  <c r="W25"/>
  <c r="X25" s="1"/>
  <c r="Y27"/>
  <c r="Y14"/>
  <c r="Y24"/>
  <c r="Y17"/>
  <c r="Y22"/>
  <c r="P25"/>
  <c r="H22"/>
  <c r="P14"/>
  <c r="H15"/>
  <c r="P27"/>
  <c r="P16"/>
  <c r="N22"/>
  <c r="O22" s="1"/>
  <c r="N26"/>
  <c r="O26" s="1"/>
  <c r="P15"/>
  <c r="P17"/>
  <c r="P19"/>
  <c r="F26"/>
  <c r="G26" s="1"/>
  <c r="H16"/>
  <c r="F17"/>
  <c r="G17" s="1"/>
  <c r="H18"/>
  <c r="H19"/>
  <c r="H14"/>
  <c r="F24"/>
  <c r="G24" s="1"/>
  <c r="F27"/>
  <c r="G27" s="1"/>
  <c r="H23"/>
  <c r="I254" i="2" l="1"/>
  <c r="H264"/>
  <c r="H267"/>
  <c r="AN106" i="3"/>
  <c r="AN111"/>
  <c r="AN110"/>
  <c r="AO98"/>
  <c r="AN108"/>
  <c r="AN112"/>
  <c r="AN107"/>
  <c r="AO20"/>
  <c r="AC109"/>
  <c r="AC112"/>
  <c r="G67"/>
  <c r="P26"/>
  <c r="T94"/>
  <c r="V23" s="1"/>
  <c r="W23" s="1"/>
  <c r="P66"/>
  <c r="AO26"/>
  <c r="T14"/>
  <c r="U14" s="1"/>
  <c r="T57"/>
  <c r="U57" s="1"/>
  <c r="AY6"/>
  <c r="AX18"/>
  <c r="AX26"/>
  <c r="H160"/>
  <c r="AO25"/>
  <c r="G87"/>
  <c r="AX21"/>
  <c r="AX19"/>
  <c r="AX22"/>
  <c r="AX24"/>
  <c r="P66" i="2"/>
  <c r="G197"/>
  <c r="P199"/>
  <c r="G217"/>
  <c r="G220"/>
  <c r="G219"/>
  <c r="G64"/>
  <c r="P127"/>
  <c r="Y108"/>
  <c r="Y218"/>
  <c r="Z207"/>
  <c r="AH243"/>
  <c r="G240"/>
  <c r="P67"/>
  <c r="AF44"/>
  <c r="P197"/>
  <c r="Y216"/>
  <c r="G112"/>
  <c r="G66"/>
  <c r="G128"/>
  <c r="P175"/>
  <c r="G218"/>
  <c r="P69"/>
  <c r="P155"/>
  <c r="G195"/>
  <c r="P220"/>
  <c r="G216"/>
  <c r="Y110"/>
  <c r="Y215"/>
  <c r="G243"/>
  <c r="G71"/>
  <c r="P70"/>
  <c r="P113"/>
  <c r="G221"/>
  <c r="G132"/>
  <c r="P174"/>
  <c r="G198"/>
  <c r="P194"/>
  <c r="Y107"/>
  <c r="G156"/>
  <c r="P106"/>
  <c r="P177"/>
  <c r="P193"/>
  <c r="Y106"/>
  <c r="AO49"/>
  <c r="G91"/>
  <c r="P107"/>
  <c r="Y109"/>
  <c r="P196"/>
  <c r="AH109"/>
  <c r="AO46"/>
  <c r="AX47"/>
  <c r="G85"/>
  <c r="Y111"/>
  <c r="G88"/>
  <c r="G130"/>
  <c r="G133"/>
  <c r="P91"/>
  <c r="P88"/>
  <c r="G67"/>
  <c r="G70"/>
  <c r="H56"/>
  <c r="Q159"/>
  <c r="P178"/>
  <c r="P109"/>
  <c r="Q99"/>
  <c r="H74"/>
  <c r="G92"/>
  <c r="G131"/>
  <c r="P86"/>
  <c r="P68"/>
  <c r="P64"/>
  <c r="P65"/>
  <c r="P90"/>
  <c r="AX49"/>
  <c r="AH221"/>
  <c r="AH238"/>
  <c r="P222"/>
  <c r="P156"/>
  <c r="G69"/>
  <c r="G106"/>
  <c r="G178"/>
  <c r="G238"/>
  <c r="G244"/>
  <c r="H53"/>
  <c r="G65"/>
  <c r="P128"/>
  <c r="P129"/>
  <c r="P85"/>
  <c r="G154"/>
  <c r="AH220"/>
  <c r="G237"/>
  <c r="AH237"/>
  <c r="G86"/>
  <c r="P200"/>
  <c r="H116"/>
  <c r="G129"/>
  <c r="G127"/>
  <c r="AH240"/>
  <c r="X46"/>
  <c r="G215"/>
  <c r="AH108"/>
  <c r="P89"/>
  <c r="G153"/>
  <c r="AO47"/>
  <c r="G239"/>
  <c r="G109"/>
  <c r="G110"/>
  <c r="G134"/>
  <c r="P87"/>
  <c r="P244"/>
  <c r="AG35"/>
  <c r="AF46"/>
  <c r="AF49"/>
  <c r="Y33"/>
  <c r="X47"/>
  <c r="X48"/>
  <c r="Y31"/>
  <c r="X45"/>
  <c r="X44"/>
  <c r="X43"/>
  <c r="AG33"/>
  <c r="AF47"/>
  <c r="AF48"/>
  <c r="AF45"/>
  <c r="P110"/>
  <c r="P111"/>
  <c r="AX46"/>
  <c r="G107"/>
  <c r="G151"/>
  <c r="AH219"/>
  <c r="G241"/>
  <c r="AH241"/>
  <c r="H225"/>
  <c r="G89"/>
  <c r="G113"/>
  <c r="X49"/>
  <c r="G242"/>
  <c r="P134"/>
  <c r="AF43"/>
  <c r="G108"/>
  <c r="G223" i="3"/>
  <c r="G220"/>
  <c r="G224"/>
  <c r="G217"/>
  <c r="G222"/>
  <c r="G218"/>
  <c r="G221"/>
  <c r="G219"/>
  <c r="AC107"/>
  <c r="AC111"/>
  <c r="AC106"/>
  <c r="AC108"/>
  <c r="AC110"/>
  <c r="AO24"/>
  <c r="AP10"/>
  <c r="AO23"/>
  <c r="AO18"/>
  <c r="AO19"/>
  <c r="AO22"/>
  <c r="AO21"/>
  <c r="AF20"/>
  <c r="AG20" s="1"/>
  <c r="G90"/>
  <c r="P65"/>
  <c r="P68"/>
  <c r="T105"/>
  <c r="U105" s="1"/>
  <c r="G199"/>
  <c r="AF21"/>
  <c r="AG21" s="1"/>
  <c r="T101"/>
  <c r="U101" s="1"/>
  <c r="G156"/>
  <c r="G196"/>
  <c r="T53"/>
  <c r="U53" s="1"/>
  <c r="U95"/>
  <c r="AA23"/>
  <c r="P133"/>
  <c r="P134"/>
  <c r="T80"/>
  <c r="U80" s="1"/>
  <c r="T83"/>
  <c r="U83" s="1"/>
  <c r="AA20"/>
  <c r="AB20" s="1"/>
  <c r="T81"/>
  <c r="U81" s="1"/>
  <c r="G86"/>
  <c r="H116"/>
  <c r="G46"/>
  <c r="P132"/>
  <c r="P130"/>
  <c r="P109"/>
  <c r="P135"/>
  <c r="AA21"/>
  <c r="AB21" s="1"/>
  <c r="U51"/>
  <c r="H145"/>
  <c r="T79"/>
  <c r="U79" s="1"/>
  <c r="G130"/>
  <c r="T78"/>
  <c r="U78" s="1"/>
  <c r="T72"/>
  <c r="T102"/>
  <c r="U102" s="1"/>
  <c r="H102"/>
  <c r="P110"/>
  <c r="T103"/>
  <c r="U103" s="1"/>
  <c r="H161"/>
  <c r="Z23"/>
  <c r="H73"/>
  <c r="T73"/>
  <c r="G201"/>
  <c r="U21"/>
  <c r="H82"/>
  <c r="T82"/>
  <c r="U82" s="1"/>
  <c r="T6"/>
  <c r="V20" s="1"/>
  <c r="W20" s="1"/>
  <c r="H141"/>
  <c r="T75"/>
  <c r="U75" s="1"/>
  <c r="G69"/>
  <c r="T50"/>
  <c r="G85"/>
  <c r="T74"/>
  <c r="P112"/>
  <c r="G135"/>
  <c r="T10"/>
  <c r="U10" s="1"/>
  <c r="H100"/>
  <c r="T100"/>
  <c r="U100" s="1"/>
  <c r="H98"/>
  <c r="T98"/>
  <c r="U98" s="1"/>
  <c r="G109"/>
  <c r="H97"/>
  <c r="T97"/>
  <c r="U97" s="1"/>
  <c r="H96"/>
  <c r="T96"/>
  <c r="U94"/>
  <c r="H17"/>
  <c r="T17"/>
  <c r="U17" s="1"/>
  <c r="H13"/>
  <c r="T13"/>
  <c r="U13" s="1"/>
  <c r="H9"/>
  <c r="T9"/>
  <c r="U9" s="1"/>
  <c r="G23"/>
  <c r="G22"/>
  <c r="P64"/>
  <c r="P111"/>
  <c r="H50"/>
  <c r="P63"/>
  <c r="G91"/>
  <c r="G112"/>
  <c r="G131"/>
  <c r="G88"/>
  <c r="P108"/>
  <c r="P62"/>
  <c r="G20"/>
  <c r="P69"/>
  <c r="H74"/>
  <c r="P113"/>
  <c r="G129"/>
  <c r="G178"/>
  <c r="H164"/>
  <c r="G84"/>
  <c r="G172"/>
  <c r="P107"/>
  <c r="G132"/>
  <c r="P131"/>
  <c r="G154"/>
  <c r="G177"/>
  <c r="G176"/>
  <c r="G128"/>
  <c r="G175"/>
  <c r="P106"/>
  <c r="P128"/>
  <c r="P88"/>
  <c r="P129"/>
  <c r="G194"/>
  <c r="G197"/>
  <c r="G195"/>
  <c r="H187"/>
  <c r="G200"/>
  <c r="G198"/>
  <c r="G174"/>
  <c r="G179"/>
  <c r="G173"/>
  <c r="G155"/>
  <c r="G150"/>
  <c r="G151"/>
  <c r="G152"/>
  <c r="G157"/>
  <c r="H138"/>
  <c r="G153"/>
  <c r="G134"/>
  <c r="H120"/>
  <c r="G106"/>
  <c r="G110"/>
  <c r="G111"/>
  <c r="G113"/>
  <c r="G107"/>
  <c r="G108"/>
  <c r="H94"/>
  <c r="P89"/>
  <c r="Q72"/>
  <c r="P86"/>
  <c r="P84"/>
  <c r="P85"/>
  <c r="P91"/>
  <c r="Q76"/>
  <c r="P87"/>
  <c r="P90"/>
  <c r="G62"/>
  <c r="G65"/>
  <c r="G64"/>
  <c r="G63"/>
  <c r="P47"/>
  <c r="G43"/>
  <c r="G42"/>
  <c r="G45"/>
  <c r="G44"/>
  <c r="P42"/>
  <c r="P21"/>
  <c r="P45"/>
  <c r="P46"/>
  <c r="G40"/>
  <c r="P40"/>
  <c r="G41"/>
  <c r="P44"/>
  <c r="P43"/>
  <c r="P41"/>
  <c r="P24"/>
  <c r="P25"/>
  <c r="P22"/>
  <c r="G19"/>
  <c r="G21"/>
  <c r="P20"/>
  <c r="P18"/>
  <c r="P19"/>
  <c r="G18"/>
  <c r="P237" i="2"/>
  <c r="P240"/>
  <c r="P239"/>
  <c r="P238"/>
  <c r="P241"/>
  <c r="P243"/>
  <c r="Y217"/>
  <c r="Y220"/>
  <c r="Y219"/>
  <c r="Z205"/>
  <c r="AH215"/>
  <c r="AH216"/>
  <c r="AH218"/>
  <c r="AH217"/>
  <c r="AO45"/>
  <c r="AO43"/>
  <c r="AO44"/>
  <c r="P44"/>
  <c r="P47"/>
  <c r="P46"/>
  <c r="P49"/>
  <c r="P48"/>
  <c r="P43"/>
  <c r="G43"/>
  <c r="G47"/>
  <c r="G46"/>
  <c r="G49"/>
  <c r="G48"/>
  <c r="G44"/>
  <c r="G45"/>
  <c r="AX44"/>
  <c r="AX45"/>
  <c r="AX43"/>
  <c r="AH106"/>
  <c r="AH107"/>
  <c r="AH112"/>
  <c r="AH110"/>
  <c r="P218"/>
  <c r="P221"/>
  <c r="P219"/>
  <c r="P215"/>
  <c r="P217"/>
  <c r="P216"/>
  <c r="P195"/>
  <c r="P173"/>
  <c r="P171"/>
  <c r="P172"/>
  <c r="G174"/>
  <c r="G175"/>
  <c r="G176"/>
  <c r="G172"/>
  <c r="G171"/>
  <c r="G173"/>
  <c r="P154"/>
  <c r="P153"/>
  <c r="P151"/>
  <c r="P150"/>
  <c r="P149"/>
  <c r="P152"/>
  <c r="G150"/>
  <c r="G149"/>
  <c r="G152"/>
  <c r="Q77"/>
  <c r="Q116"/>
  <c r="H119"/>
  <c r="Q55"/>
  <c r="H118"/>
  <c r="Q76"/>
  <c r="H32"/>
  <c r="Q96"/>
  <c r="Q35"/>
  <c r="H35"/>
  <c r="U6" i="3" l="1"/>
  <c r="AB23"/>
  <c r="U73"/>
  <c r="AA22"/>
  <c r="AB22" s="1"/>
  <c r="V22"/>
  <c r="W22" s="1"/>
  <c r="U72"/>
  <c r="V21"/>
  <c r="W21" s="1"/>
  <c r="U50"/>
  <c r="U74"/>
  <c r="AF22"/>
  <c r="AG22" s="1"/>
  <c r="U96"/>
  <c r="AF23"/>
  <c r="AG23" s="1"/>
</calcChain>
</file>

<file path=xl/sharedStrings.xml><?xml version="1.0" encoding="utf-8"?>
<sst xmlns="http://schemas.openxmlformats.org/spreadsheetml/2006/main" count="734" uniqueCount="142">
  <si>
    <t>735.FE</t>
  </si>
  <si>
    <t>RIZ6</t>
  </si>
  <si>
    <t>RIH6</t>
  </si>
  <si>
    <t>RIU5</t>
  </si>
  <si>
    <t>RIZ5</t>
  </si>
  <si>
    <t xml:space="preserve"> </t>
  </si>
  <si>
    <t>LastTradeMa Filter</t>
  </si>
  <si>
    <t>SiZ5</t>
  </si>
  <si>
    <t>Commission</t>
  </si>
  <si>
    <t>SiZ3</t>
  </si>
  <si>
    <t xml:space="preserve">go </t>
  </si>
  <si>
    <t xml:space="preserve">Si </t>
  </si>
  <si>
    <t>Fees</t>
  </si>
  <si>
    <t>Ticker</t>
  </si>
  <si>
    <t>SiU5</t>
  </si>
  <si>
    <t>SiH6</t>
  </si>
  <si>
    <t>SiZ6</t>
  </si>
  <si>
    <t>N</t>
  </si>
  <si>
    <t>Profit</t>
  </si>
  <si>
    <t>AvgTrade</t>
  </si>
  <si>
    <t>Net</t>
  </si>
  <si>
    <t>AvgNet</t>
  </si>
  <si>
    <t>%</t>
  </si>
  <si>
    <t>TimeInt</t>
  </si>
  <si>
    <t>16,11,2016</t>
  </si>
  <si>
    <t>18,11,2016</t>
  </si>
  <si>
    <t>Atr(100,1000)</t>
  </si>
  <si>
    <t>Atr(1000,1000)</t>
  </si>
  <si>
    <t>Atr(100,500)</t>
  </si>
  <si>
    <t>Atr(50,1000)</t>
  </si>
  <si>
    <t>Atr(250,1000)</t>
  </si>
  <si>
    <t>All</t>
  </si>
  <si>
    <t>[5,120]</t>
  </si>
  <si>
    <t>[15,60]</t>
  </si>
  <si>
    <t>[5,30]</t>
  </si>
  <si>
    <t>[30,120]</t>
  </si>
  <si>
    <t>Short Term</t>
  </si>
  <si>
    <t>ST and LT Balanse</t>
  </si>
  <si>
    <t>[15,30]</t>
  </si>
  <si>
    <t>[30,60]</t>
  </si>
  <si>
    <t>Atr(500,500)</t>
  </si>
  <si>
    <t>Atr(300,300)</t>
  </si>
  <si>
    <t>Atr(50,500)</t>
  </si>
  <si>
    <t>Atr(25,1000)</t>
  </si>
  <si>
    <t>Atr(25,500)</t>
  </si>
  <si>
    <t>23,11,16</t>
  </si>
  <si>
    <t>RI</t>
  </si>
  <si>
    <t>24,11,16</t>
  </si>
  <si>
    <t>[5,15]</t>
  </si>
  <si>
    <t>[1,25]</t>
  </si>
  <si>
    <t>[1,38]</t>
  </si>
  <si>
    <t>[1,5]</t>
  </si>
  <si>
    <t>[0,75]</t>
  </si>
  <si>
    <t>Only Morning</t>
  </si>
  <si>
    <t>[1.38]</t>
  </si>
  <si>
    <t>[1.5]</t>
  </si>
  <si>
    <t>[1.25]</t>
  </si>
  <si>
    <t>%SessionTime:</t>
  </si>
  <si>
    <t>M</t>
  </si>
  <si>
    <t>E</t>
  </si>
  <si>
    <t>M + E</t>
  </si>
  <si>
    <t>29,11,16</t>
  </si>
  <si>
    <t>[9.1]</t>
  </si>
  <si>
    <t>[9.2]</t>
  </si>
  <si>
    <t>[1.0]</t>
  </si>
  <si>
    <t>736.5</t>
  </si>
  <si>
    <t>110,230,m5</t>
  </si>
  <si>
    <t>110,210,m0</t>
  </si>
  <si>
    <t>110,230,m0</t>
  </si>
  <si>
    <t>120,210,m0</t>
  </si>
  <si>
    <t>120,230.m0</t>
  </si>
  <si>
    <t>110,210,m5</t>
  </si>
  <si>
    <t>120,210,m5</t>
  </si>
  <si>
    <t>120,230.m5</t>
  </si>
  <si>
    <t>30,11,16</t>
  </si>
  <si>
    <t>[5,10]</t>
  </si>
  <si>
    <t>08,12,16</t>
  </si>
  <si>
    <t>[1,0]</t>
  </si>
  <si>
    <t>[50,1000]</t>
  </si>
  <si>
    <t>736s</t>
  </si>
  <si>
    <t>kAtrStop</t>
  </si>
  <si>
    <t>kAtrStop2</t>
  </si>
  <si>
    <t>44=25</t>
  </si>
  <si>
    <t>44=0</t>
  </si>
  <si>
    <t>20,01,17</t>
  </si>
  <si>
    <t>27,01,17</t>
  </si>
  <si>
    <t>Only Mode 8 in 4</t>
  </si>
  <si>
    <t>Mode3 b Mod8 Delay</t>
  </si>
  <si>
    <t>without Delay</t>
  </si>
  <si>
    <t>3 and 4 Delay</t>
  </si>
  <si>
    <t>4 Delay</t>
  </si>
  <si>
    <t>0.75</t>
  </si>
  <si>
    <t>with 45 Delay</t>
  </si>
  <si>
    <t>with 3 45 Delay</t>
  </si>
  <si>
    <t>02,02,17</t>
  </si>
  <si>
    <t>no stop</t>
  </si>
  <si>
    <t>stop</t>
  </si>
  <si>
    <t>stop delay</t>
  </si>
  <si>
    <t>stop=10</t>
  </si>
  <si>
    <t>stop=15</t>
  </si>
  <si>
    <t>SiH7</t>
  </si>
  <si>
    <t>26,03,17</t>
  </si>
  <si>
    <t>Mode 3,6</t>
  </si>
  <si>
    <t>Mode=4,6</t>
  </si>
  <si>
    <t>Mode=4,4</t>
  </si>
  <si>
    <t>RIH7</t>
  </si>
  <si>
    <t>RIM7</t>
  </si>
  <si>
    <t>RIU7</t>
  </si>
  <si>
    <t>Duim</t>
  </si>
  <si>
    <t>Sm</t>
  </si>
  <si>
    <t>Sum</t>
  </si>
  <si>
    <t>Avg</t>
  </si>
  <si>
    <t>Std</t>
  </si>
  <si>
    <t>Max</t>
  </si>
  <si>
    <t>Min</t>
  </si>
  <si>
    <t>Rosin</t>
  </si>
  <si>
    <t>Мой Note</t>
  </si>
  <si>
    <t>2.2.3.4</t>
  </si>
  <si>
    <t>Real 2.3.3,4 (11,01) 311</t>
  </si>
  <si>
    <t>Real 2.3.3,4 (10,01) 310</t>
  </si>
  <si>
    <t>300 Sum</t>
  </si>
  <si>
    <t xml:space="preserve">  </t>
  </si>
  <si>
    <t>STD</t>
  </si>
  <si>
    <t>311,4,4</t>
  </si>
  <si>
    <t>738C</t>
  </si>
  <si>
    <t>????</t>
  </si>
  <si>
    <t>SF Tribute</t>
  </si>
  <si>
    <t>60's MET</t>
  </si>
  <si>
    <t>Frets</t>
  </si>
  <si>
    <t>W 1st Fr</t>
  </si>
  <si>
    <t>W 12 fr</t>
  </si>
  <si>
    <t>W Porojek</t>
  </si>
  <si>
    <t>Menzure</t>
  </si>
  <si>
    <t>70's MET</t>
  </si>
  <si>
    <t>Burstbucker 1, Alnico II</t>
  </si>
  <si>
    <t>Dirty Fingers</t>
  </si>
  <si>
    <t>Future MET</t>
  </si>
  <si>
    <t>57 Classic Humbucker</t>
  </si>
  <si>
    <t>SGM</t>
  </si>
  <si>
    <t>61 Zebra Humbucker, Alnico V</t>
  </si>
  <si>
    <t>Ibanez</t>
  </si>
  <si>
    <t>RGAIX6FM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</si>
</sst>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333333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2" borderId="0" xfId="0" applyNumberFormat="1" applyFill="1"/>
    <xf numFmtId="2" fontId="0" fillId="6" borderId="0" xfId="0" applyNumberFormat="1" applyFill="1"/>
    <xf numFmtId="0" fontId="0" fillId="7" borderId="0" xfId="0" applyFill="1"/>
    <xf numFmtId="10" fontId="0" fillId="8" borderId="0" xfId="0" applyNumberFormat="1" applyFill="1"/>
    <xf numFmtId="3" fontId="0" fillId="0" borderId="0" xfId="0" applyNumberFormat="1"/>
    <xf numFmtId="3" fontId="0" fillId="3" borderId="0" xfId="0" applyNumberFormat="1" applyFill="1"/>
    <xf numFmtId="3" fontId="0" fillId="5" borderId="0" xfId="0" applyNumberFormat="1" applyFill="1"/>
    <xf numFmtId="3" fontId="0" fillId="9" borderId="0" xfId="0" applyNumberFormat="1" applyFill="1"/>
    <xf numFmtId="10" fontId="0" fillId="9" borderId="0" xfId="0" applyNumberFormat="1" applyFill="1"/>
    <xf numFmtId="3" fontId="0" fillId="6" borderId="0" xfId="0" applyNumberForma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0" fillId="3" borderId="3" xfId="0" applyNumberFormat="1" applyFill="1" applyBorder="1"/>
    <xf numFmtId="2" fontId="0" fillId="2" borderId="0" xfId="0" applyNumberFormat="1" applyFill="1" applyBorder="1"/>
    <xf numFmtId="0" fontId="0" fillId="8" borderId="0" xfId="0" applyFill="1"/>
    <xf numFmtId="3" fontId="0" fillId="8" borderId="0" xfId="0" applyNumberFormat="1" applyFill="1"/>
    <xf numFmtId="2" fontId="0" fillId="8" borderId="0" xfId="0" applyNumberFormat="1" applyFill="1"/>
    <xf numFmtId="10" fontId="0" fillId="6" borderId="0" xfId="0" applyNumberFormat="1" applyFill="1"/>
    <xf numFmtId="0" fontId="0" fillId="0" borderId="4" xfId="0" applyBorder="1"/>
    <xf numFmtId="3" fontId="0" fillId="0" borderId="5" xfId="0" applyNumberFormat="1" applyBorder="1"/>
    <xf numFmtId="3" fontId="0" fillId="3" borderId="5" xfId="0" applyNumberFormat="1" applyFill="1" applyBorder="1"/>
    <xf numFmtId="2" fontId="0" fillId="2" borderId="5" xfId="0" applyNumberFormat="1" applyFill="1" applyBorder="1"/>
    <xf numFmtId="3" fontId="0" fillId="9" borderId="5" xfId="0" applyNumberFormat="1" applyFill="1" applyBorder="1"/>
    <xf numFmtId="10" fontId="0" fillId="9" borderId="6" xfId="0" applyNumberFormat="1" applyFill="1" applyBorder="1"/>
    <xf numFmtId="0" fontId="0" fillId="0" borderId="7" xfId="0" applyBorder="1"/>
    <xf numFmtId="3" fontId="0" fillId="0" borderId="0" xfId="0" applyNumberFormat="1" applyBorder="1"/>
    <xf numFmtId="3" fontId="0" fillId="3" borderId="0" xfId="0" applyNumberFormat="1" applyFill="1" applyBorder="1"/>
    <xf numFmtId="3" fontId="0" fillId="9" borderId="0" xfId="0" applyNumberFormat="1" applyFill="1" applyBorder="1"/>
    <xf numFmtId="10" fontId="0" fillId="9" borderId="8" xfId="0" applyNumberFormat="1" applyFill="1" applyBorder="1"/>
    <xf numFmtId="0" fontId="0" fillId="0" borderId="9" xfId="0" applyBorder="1"/>
    <xf numFmtId="3" fontId="0" fillId="0" borderId="10" xfId="0" applyNumberFormat="1" applyBorder="1"/>
    <xf numFmtId="2" fontId="0" fillId="2" borderId="10" xfId="0" applyNumberFormat="1" applyFill="1" applyBorder="1"/>
    <xf numFmtId="10" fontId="0" fillId="9" borderId="11" xfId="0" applyNumberFormat="1" applyFill="1" applyBorder="1"/>
    <xf numFmtId="0" fontId="0" fillId="0" borderId="0" xfId="0" applyBorder="1"/>
    <xf numFmtId="0" fontId="0" fillId="0" borderId="10" xfId="0" applyBorder="1"/>
    <xf numFmtId="3" fontId="0" fillId="9" borderId="10" xfId="0" applyNumberFormat="1" applyFill="1" applyBorder="1"/>
    <xf numFmtId="3" fontId="0" fillId="3" borderId="10" xfId="0" applyNumberFormat="1" applyFill="1" applyBorder="1"/>
    <xf numFmtId="0" fontId="0" fillId="6" borderId="0" xfId="0" applyFill="1"/>
    <xf numFmtId="2" fontId="0" fillId="6" borderId="0" xfId="0" applyNumberFormat="1" applyFill="1" applyBorder="1"/>
    <xf numFmtId="10" fontId="0" fillId="6" borderId="0" xfId="0" applyNumberFormat="1" applyFill="1" applyBorder="1"/>
    <xf numFmtId="3" fontId="0" fillId="0" borderId="12" xfId="0" applyNumberFormat="1" applyBorder="1"/>
    <xf numFmtId="0" fontId="0" fillId="0" borderId="12" xfId="0" applyBorder="1"/>
    <xf numFmtId="3" fontId="0" fillId="6" borderId="12" xfId="0" applyNumberFormat="1" applyFill="1" applyBorder="1"/>
    <xf numFmtId="3" fontId="0" fillId="10" borderId="5" xfId="0" applyNumberFormat="1" applyFill="1" applyBorder="1"/>
    <xf numFmtId="2" fontId="0" fillId="10" borderId="5" xfId="0" applyNumberFormat="1" applyFill="1" applyBorder="1"/>
    <xf numFmtId="2" fontId="0" fillId="10" borderId="0" xfId="0" applyNumberFormat="1" applyFill="1" applyBorder="1"/>
    <xf numFmtId="2" fontId="0" fillId="5" borderId="0" xfId="0" applyNumberFormat="1" applyFill="1" applyBorder="1"/>
    <xf numFmtId="3" fontId="0" fillId="5" borderId="12" xfId="0" applyNumberFormat="1" applyFill="1" applyBorder="1"/>
    <xf numFmtId="2" fontId="0" fillId="10" borderId="0" xfId="0" applyNumberFormat="1" applyFill="1"/>
    <xf numFmtId="3" fontId="0" fillId="10" borderId="0" xfId="0" applyNumberFormat="1" applyFill="1"/>
    <xf numFmtId="3" fontId="0" fillId="0" borderId="13" xfId="0" applyNumberFormat="1" applyFill="1" applyBorder="1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3" fontId="0" fillId="6" borderId="0" xfId="0" applyNumberFormat="1" applyFill="1" applyBorder="1"/>
    <xf numFmtId="0" fontId="0" fillId="11" borderId="0" xfId="0" applyFill="1"/>
    <xf numFmtId="2" fontId="0" fillId="0" borderId="6" xfId="0" applyNumberForma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5" xfId="0" applyBorder="1"/>
    <xf numFmtId="2" fontId="0" fillId="0" borderId="15" xfId="0" applyNumberFormat="1" applyBorder="1"/>
    <xf numFmtId="0" fontId="0" fillId="0" borderId="16" xfId="0" applyBorder="1"/>
    <xf numFmtId="4" fontId="0" fillId="0" borderId="0" xfId="0" applyNumberFormat="1"/>
    <xf numFmtId="2" fontId="0" fillId="4" borderId="0" xfId="0" applyNumberFormat="1" applyFill="1" applyBorder="1"/>
    <xf numFmtId="2" fontId="0" fillId="4" borderId="10" xfId="0" applyNumberForma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10" xfId="0" applyFill="1" applyBorder="1"/>
    <xf numFmtId="2" fontId="0" fillId="3" borderId="0" xfId="0" applyNumberFormat="1" applyFill="1" applyBorder="1"/>
    <xf numFmtId="2" fontId="0" fillId="3" borderId="10" xfId="0" applyNumberFormat="1" applyFill="1" applyBorder="1"/>
    <xf numFmtId="0" fontId="0" fillId="12" borderId="0" xfId="0" applyFill="1"/>
    <xf numFmtId="2" fontId="0" fillId="12" borderId="0" xfId="0" applyNumberFormat="1" applyFill="1" applyBorder="1"/>
    <xf numFmtId="2" fontId="0" fillId="12" borderId="10" xfId="0" applyNumberFormat="1" applyFill="1" applyBorder="1"/>
    <xf numFmtId="0" fontId="0" fillId="2" borderId="0" xfId="0" applyFill="1"/>
    <xf numFmtId="2" fontId="0" fillId="13" borderId="0" xfId="0" applyNumberFormat="1" applyFill="1"/>
    <xf numFmtId="0" fontId="0" fillId="13" borderId="0" xfId="0" applyFill="1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10" xfId="0" applyFill="1" applyBorder="1"/>
    <xf numFmtId="2" fontId="0" fillId="8" borderId="14" xfId="0" applyNumberFormat="1" applyFill="1" applyBorder="1"/>
    <xf numFmtId="2" fontId="0" fillId="8" borderId="7" xfId="0" applyNumberFormat="1" applyFill="1" applyBorder="1"/>
    <xf numFmtId="2" fontId="0" fillId="8" borderId="9" xfId="0" applyNumberFormat="1" applyFill="1" applyBorder="1"/>
    <xf numFmtId="2" fontId="0" fillId="8" borderId="4" xfId="0" applyNumberFormat="1" applyFill="1" applyBorder="1"/>
    <xf numFmtId="2" fontId="0" fillId="14" borderId="11" xfId="0" applyNumberFormat="1" applyFill="1" applyBorder="1"/>
    <xf numFmtId="2" fontId="0" fillId="15" borderId="11" xfId="0" applyNumberFormat="1" applyFill="1" applyBorder="1"/>
    <xf numFmtId="2" fontId="0" fillId="14" borderId="10" xfId="0" applyNumberFormat="1" applyFill="1" applyBorder="1"/>
    <xf numFmtId="0" fontId="0" fillId="15" borderId="0" xfId="0" applyFill="1"/>
    <xf numFmtId="0" fontId="0" fillId="14" borderId="0" xfId="0" applyFill="1"/>
    <xf numFmtId="2" fontId="0" fillId="5" borderId="7" xfId="0" applyNumberFormat="1" applyFill="1" applyBorder="1"/>
    <xf numFmtId="0" fontId="0" fillId="5" borderId="0" xfId="0" applyFill="1" applyBorder="1"/>
    <xf numFmtId="0" fontId="0" fillId="5" borderId="8" xfId="0" applyFill="1" applyBorder="1"/>
    <xf numFmtId="0" fontId="0" fillId="3" borderId="0" xfId="0" applyFill="1" applyBorder="1"/>
    <xf numFmtId="0" fontId="0" fillId="15" borderId="0" xfId="0" applyFill="1" applyBorder="1"/>
    <xf numFmtId="0" fontId="0" fillId="3" borderId="5" xfId="0" applyFill="1" applyBorder="1"/>
    <xf numFmtId="0" fontId="0" fillId="2" borderId="5" xfId="0" applyFill="1" applyBorder="1"/>
    <xf numFmtId="0" fontId="0" fillId="12" borderId="5" xfId="0" applyFill="1" applyBorder="1"/>
    <xf numFmtId="0" fontId="0" fillId="2" borderId="0" xfId="0" applyFill="1" applyBorder="1"/>
    <xf numFmtId="0" fontId="0" fillId="12" borderId="0" xfId="0" applyFill="1" applyBorder="1"/>
    <xf numFmtId="0" fontId="0" fillId="3" borderId="10" xfId="0" applyFill="1" applyBorder="1"/>
    <xf numFmtId="0" fontId="0" fillId="2" borderId="10" xfId="0" applyFill="1" applyBorder="1"/>
    <xf numFmtId="0" fontId="0" fillId="12" borderId="10" xfId="0" applyFill="1" applyBorder="1"/>
    <xf numFmtId="0" fontId="0" fillId="0" borderId="0" xfId="0" applyFill="1" applyBorder="1"/>
    <xf numFmtId="0" fontId="0" fillId="10" borderId="0" xfId="0" applyFill="1"/>
    <xf numFmtId="2" fontId="0" fillId="0" borderId="5" xfId="0" applyNumberFormat="1" applyBorder="1"/>
    <xf numFmtId="2" fontId="0" fillId="15" borderId="0" xfId="0" applyNumberFormat="1" applyFill="1" applyBorder="1"/>
    <xf numFmtId="2" fontId="0" fillId="3" borderId="0" xfId="0" applyNumberFormat="1" applyFill="1"/>
    <xf numFmtId="2" fontId="0" fillId="14" borderId="0" xfId="0" applyNumberFormat="1" applyFill="1" applyBorder="1"/>
    <xf numFmtId="2" fontId="0" fillId="9" borderId="0" xfId="0" applyNumberFormat="1" applyFill="1"/>
    <xf numFmtId="0" fontId="0" fillId="9" borderId="0" xfId="0" applyFill="1"/>
    <xf numFmtId="2" fontId="0" fillId="12" borderId="0" xfId="0" applyNumberFormat="1" applyFill="1"/>
    <xf numFmtId="2" fontId="0" fillId="8" borderId="12" xfId="0" applyNumberFormat="1" applyFill="1" applyBorder="1"/>
    <xf numFmtId="2" fontId="0" fillId="3" borderId="12" xfId="0" applyNumberFormat="1" applyFill="1" applyBorder="1"/>
    <xf numFmtId="2" fontId="0" fillId="2" borderId="12" xfId="0" applyNumberFormat="1" applyFill="1" applyBorder="1"/>
    <xf numFmtId="2" fontId="0" fillId="9" borderId="12" xfId="0" applyNumberFormat="1" applyFill="1" applyBorder="1"/>
    <xf numFmtId="2" fontId="0" fillId="12" borderId="12" xfId="0" applyNumberFormat="1" applyFill="1" applyBorder="1"/>
    <xf numFmtId="2" fontId="0" fillId="10" borderId="12" xfId="0" applyNumberFormat="1" applyFill="1" applyBorder="1"/>
    <xf numFmtId="2" fontId="0" fillId="8" borderId="17" xfId="0" applyNumberFormat="1" applyFill="1" applyBorder="1"/>
    <xf numFmtId="2" fontId="0" fillId="8" borderId="18" xfId="0" applyNumberFormat="1" applyFill="1" applyBorder="1"/>
    <xf numFmtId="2" fontId="0" fillId="3" borderId="18" xfId="0" applyNumberFormat="1" applyFill="1" applyBorder="1"/>
    <xf numFmtId="2" fontId="0" fillId="2" borderId="18" xfId="0" applyNumberFormat="1" applyFill="1" applyBorder="1"/>
    <xf numFmtId="2" fontId="0" fillId="9" borderId="18" xfId="0" applyNumberFormat="1" applyFill="1" applyBorder="1"/>
    <xf numFmtId="2" fontId="0" fillId="12" borderId="18" xfId="0" applyNumberFormat="1" applyFill="1" applyBorder="1"/>
    <xf numFmtId="2" fontId="0" fillId="8" borderId="19" xfId="0" applyNumberFormat="1" applyFill="1" applyBorder="1"/>
    <xf numFmtId="2" fontId="0" fillId="10" borderId="19" xfId="0" applyNumberFormat="1" applyFill="1" applyBorder="1"/>
    <xf numFmtId="2" fontId="0" fillId="8" borderId="20" xfId="0" applyNumberFormat="1" applyFill="1" applyBorder="1"/>
    <xf numFmtId="2" fontId="0" fillId="8" borderId="21" xfId="0" applyNumberFormat="1" applyFill="1" applyBorder="1"/>
    <xf numFmtId="2" fontId="0" fillId="3" borderId="21" xfId="0" applyNumberFormat="1" applyFill="1" applyBorder="1"/>
    <xf numFmtId="2" fontId="0" fillId="2" borderId="21" xfId="0" applyNumberFormat="1" applyFill="1" applyBorder="1"/>
    <xf numFmtId="2" fontId="0" fillId="9" borderId="21" xfId="0" applyNumberFormat="1" applyFill="1" applyBorder="1"/>
    <xf numFmtId="2" fontId="0" fillId="12" borderId="21" xfId="0" applyNumberFormat="1" applyFill="1" applyBorder="1"/>
    <xf numFmtId="2" fontId="0" fillId="16" borderId="18" xfId="0" applyNumberFormat="1" applyFill="1" applyBorder="1"/>
    <xf numFmtId="2" fontId="0" fillId="16" borderId="12" xfId="0" applyNumberFormat="1" applyFill="1" applyBorder="1"/>
    <xf numFmtId="2" fontId="0" fillId="16" borderId="21" xfId="0" applyNumberFormat="1" applyFill="1" applyBorder="1"/>
    <xf numFmtId="0" fontId="0" fillId="17" borderId="0" xfId="0" applyFill="1"/>
    <xf numFmtId="2" fontId="0" fillId="7" borderId="18" xfId="0" applyNumberFormat="1" applyFill="1" applyBorder="1"/>
    <xf numFmtId="2" fontId="0" fillId="2" borderId="11" xfId="0" applyNumberFormat="1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97"/>
  <sheetViews>
    <sheetView topLeftCell="A64" workbookViewId="0">
      <selection activeCell="G84" sqref="G84"/>
    </sheetView>
  </sheetViews>
  <sheetFormatPr defaultRowHeight="15"/>
  <cols>
    <col min="3" max="3" width="12" customWidth="1"/>
    <col min="4" max="4" width="9.7109375" customWidth="1"/>
    <col min="5" max="5" width="8.42578125" customWidth="1"/>
    <col min="6" max="6" width="7.85546875" customWidth="1"/>
    <col min="7" max="7" width="8.42578125" customWidth="1"/>
    <col min="11" max="11" width="10" bestFit="1" customWidth="1"/>
    <col min="14" max="14" width="9" customWidth="1"/>
  </cols>
  <sheetData>
    <row r="1" spans="2:25">
      <c r="C1">
        <v>736</v>
      </c>
      <c r="D1" t="s">
        <v>0</v>
      </c>
      <c r="F1">
        <v>736</v>
      </c>
      <c r="G1" t="s">
        <v>0</v>
      </c>
    </row>
    <row r="2" spans="2:25">
      <c r="B2">
        <v>5</v>
      </c>
      <c r="C2">
        <v>28.5</v>
      </c>
      <c r="D2">
        <v>-2</v>
      </c>
      <c r="F2">
        <v>23.2</v>
      </c>
      <c r="G2">
        <v>-9.6</v>
      </c>
      <c r="J2" t="s">
        <v>8</v>
      </c>
      <c r="O2" t="s">
        <v>10</v>
      </c>
      <c r="P2">
        <v>15000</v>
      </c>
      <c r="Q2">
        <v>3</v>
      </c>
      <c r="R2">
        <f>P2*Q2</f>
        <v>45000</v>
      </c>
    </row>
    <row r="3" spans="2:25">
      <c r="B3">
        <v>10</v>
      </c>
      <c r="C3">
        <v>-7.4</v>
      </c>
      <c r="D3">
        <v>3.2210000000000001</v>
      </c>
      <c r="F3">
        <v>-8.6</v>
      </c>
      <c r="G3">
        <v>-1.8</v>
      </c>
      <c r="J3" t="s">
        <v>9</v>
      </c>
      <c r="K3">
        <v>3</v>
      </c>
      <c r="P3">
        <v>5000</v>
      </c>
      <c r="Q3">
        <v>3</v>
      </c>
      <c r="R3">
        <f>P3*Q3</f>
        <v>15000</v>
      </c>
    </row>
    <row r="4" spans="2:25">
      <c r="B4">
        <v>15</v>
      </c>
      <c r="C4">
        <v>31.97</v>
      </c>
      <c r="D4">
        <v>39.481999999999999</v>
      </c>
      <c r="F4">
        <v>26.53</v>
      </c>
      <c r="G4">
        <v>32.966000000000001</v>
      </c>
    </row>
    <row r="5" spans="2:25">
      <c r="B5">
        <v>20</v>
      </c>
      <c r="C5">
        <v>64.680000000000007</v>
      </c>
      <c r="D5">
        <v>66.721999999999994</v>
      </c>
      <c r="F5">
        <v>59.387</v>
      </c>
      <c r="G5">
        <v>61.174999999999997</v>
      </c>
    </row>
    <row r="6" spans="2:25">
      <c r="B6">
        <v>30</v>
      </c>
      <c r="C6">
        <v>16.617000000000001</v>
      </c>
      <c r="D6">
        <v>9.2530000000000001</v>
      </c>
      <c r="F6">
        <v>20.006</v>
      </c>
      <c r="G6">
        <v>9.0269999999999992</v>
      </c>
    </row>
    <row r="7" spans="2:25">
      <c r="B7">
        <v>45</v>
      </c>
      <c r="C7">
        <v>7.8120000000000003</v>
      </c>
      <c r="D7">
        <v>31.428999999999998</v>
      </c>
      <c r="F7">
        <v>6.6079999999999997</v>
      </c>
      <c r="G7">
        <v>28.963000000000001</v>
      </c>
    </row>
    <row r="8" spans="2:25">
      <c r="B8">
        <v>60</v>
      </c>
      <c r="C8">
        <v>28.879000000000001</v>
      </c>
      <c r="D8">
        <v>19.396000000000001</v>
      </c>
      <c r="F8">
        <v>29.498000000000001</v>
      </c>
      <c r="G8">
        <v>16.917999999999999</v>
      </c>
    </row>
    <row r="9" spans="2:25">
      <c r="B9">
        <v>150</v>
      </c>
      <c r="C9">
        <v>45.223999999999997</v>
      </c>
      <c r="D9">
        <v>17.501999999999999</v>
      </c>
      <c r="F9">
        <v>45.223999999999997</v>
      </c>
      <c r="G9">
        <v>17.501999999999999</v>
      </c>
    </row>
    <row r="10" spans="2:25">
      <c r="B10">
        <v>300</v>
      </c>
      <c r="C10">
        <v>-19.23</v>
      </c>
      <c r="D10">
        <v>-10.010999999999999</v>
      </c>
      <c r="F10">
        <v>-19.23</v>
      </c>
      <c r="G10">
        <v>-10.010999999999999</v>
      </c>
    </row>
    <row r="11" spans="2:25">
      <c r="C11">
        <f>SUM(C2:C10)</f>
        <v>197.05199999999999</v>
      </c>
      <c r="D11">
        <f>SUM(D2:D10)</f>
        <v>174.994</v>
      </c>
      <c r="F11">
        <f>SUM(F2:F10)</f>
        <v>182.62299999999999</v>
      </c>
      <c r="G11">
        <f>SUM(G2:G10)</f>
        <v>145.14000000000001</v>
      </c>
    </row>
    <row r="13" spans="2:25">
      <c r="B13">
        <v>6</v>
      </c>
      <c r="C13" t="s">
        <v>1</v>
      </c>
      <c r="J13" t="s">
        <v>2</v>
      </c>
      <c r="S13" t="s">
        <v>3</v>
      </c>
    </row>
    <row r="14" spans="2:25">
      <c r="B14">
        <v>5</v>
      </c>
      <c r="C14">
        <v>3703</v>
      </c>
      <c r="D14" s="5">
        <v>31710</v>
      </c>
      <c r="E14" s="4">
        <f>C14*$B$13</f>
        <v>22218</v>
      </c>
      <c r="F14" s="3">
        <f>D14-E14</f>
        <v>9492</v>
      </c>
      <c r="G14" s="1">
        <f>F14/C14</f>
        <v>2.5633270321361059</v>
      </c>
      <c r="H14" s="2">
        <f>E14/D14</f>
        <v>0.70066225165562912</v>
      </c>
      <c r="J14">
        <v>13024</v>
      </c>
      <c r="K14" s="5">
        <v>165230</v>
      </c>
      <c r="L14" s="6">
        <f>K14/J14</f>
        <v>12.686578624078624</v>
      </c>
      <c r="M14" s="4">
        <f>J14*$B$13</f>
        <v>78144</v>
      </c>
      <c r="N14" s="5">
        <f t="shared" ref="N14:N19" si="0">K14-M14</f>
        <v>87086</v>
      </c>
      <c r="O14" s="6">
        <f t="shared" ref="O14:O19" si="1">N14/J14</f>
        <v>6.6865786240786242</v>
      </c>
      <c r="P14" s="2">
        <f t="shared" ref="P14:P19" si="2">M14/K14</f>
        <v>0.47294074925860924</v>
      </c>
      <c r="S14">
        <v>15614</v>
      </c>
      <c r="T14" s="5">
        <v>244900</v>
      </c>
      <c r="U14" s="6">
        <f>T14/S14</f>
        <v>15.684641987959523</v>
      </c>
      <c r="V14" s="4">
        <f>S14*$B$13</f>
        <v>93684</v>
      </c>
      <c r="W14" s="5">
        <f t="shared" ref="W14:W19" si="3">T14-V14</f>
        <v>151216</v>
      </c>
      <c r="X14" s="6">
        <f t="shared" ref="X14:X19" si="4">W14/S14</f>
        <v>9.6846419879595231</v>
      </c>
      <c r="Y14" s="2">
        <f t="shared" ref="Y14:Y19" si="5">V14/T14</f>
        <v>0.38253981216823191</v>
      </c>
    </row>
    <row r="15" spans="2:25">
      <c r="B15">
        <v>10</v>
      </c>
      <c r="C15">
        <v>2098</v>
      </c>
      <c r="D15" s="5">
        <v>27320</v>
      </c>
      <c r="E15" s="4">
        <f t="shared" ref="E15:E27" si="6">C15*$B$13</f>
        <v>12588</v>
      </c>
      <c r="F15" s="3">
        <f t="shared" ref="F15:F19" si="7">D15-E15</f>
        <v>14732</v>
      </c>
      <c r="G15" s="1">
        <f t="shared" ref="G15:G27" si="8">F15/C15</f>
        <v>7.0219256434699711</v>
      </c>
      <c r="H15" s="2">
        <f t="shared" ref="H15:H19" si="9">E15/D15</f>
        <v>0.46076134699853588</v>
      </c>
      <c r="J15">
        <v>6799</v>
      </c>
      <c r="K15" s="5">
        <v>105590</v>
      </c>
      <c r="L15" s="6">
        <f t="shared" ref="L15:L27" si="10">K15/J15</f>
        <v>15.530225033093101</v>
      </c>
      <c r="M15" s="4">
        <f t="shared" ref="M15:M19" si="11">J15*$B$13</f>
        <v>40794</v>
      </c>
      <c r="N15" s="5">
        <f t="shared" si="0"/>
        <v>64796</v>
      </c>
      <c r="O15" s="6">
        <f t="shared" si="1"/>
        <v>9.5302250330931013</v>
      </c>
      <c r="P15" s="2">
        <f t="shared" si="2"/>
        <v>0.38634340373141396</v>
      </c>
      <c r="S15">
        <v>8268</v>
      </c>
      <c r="T15" s="5">
        <v>164560</v>
      </c>
      <c r="U15" s="6">
        <f t="shared" ref="U15:U19" si="12">T15/S15</f>
        <v>19.903241412675374</v>
      </c>
      <c r="V15" s="4">
        <f t="shared" ref="V15:V19" si="13">S15*$B$13</f>
        <v>49608</v>
      </c>
      <c r="W15" s="5">
        <f t="shared" si="3"/>
        <v>114952</v>
      </c>
      <c r="X15" s="6">
        <f t="shared" si="4"/>
        <v>13.903241412675374</v>
      </c>
      <c r="Y15" s="2">
        <f t="shared" si="5"/>
        <v>0.30145843461351485</v>
      </c>
    </row>
    <row r="16" spans="2:25">
      <c r="B16">
        <v>15</v>
      </c>
      <c r="C16">
        <v>1452</v>
      </c>
      <c r="D16" s="5">
        <v>18300</v>
      </c>
      <c r="E16" s="4">
        <f t="shared" si="6"/>
        <v>8712</v>
      </c>
      <c r="F16" s="3">
        <f t="shared" si="7"/>
        <v>9588</v>
      </c>
      <c r="G16" s="1">
        <f t="shared" si="8"/>
        <v>6.6033057851239674</v>
      </c>
      <c r="H16" s="2">
        <f t="shared" si="9"/>
        <v>0.4760655737704918</v>
      </c>
      <c r="J16">
        <v>4396</v>
      </c>
      <c r="K16" s="5">
        <v>98140</v>
      </c>
      <c r="L16" s="6">
        <f t="shared" si="10"/>
        <v>22.32484076433121</v>
      </c>
      <c r="M16" s="4">
        <f t="shared" si="11"/>
        <v>26376</v>
      </c>
      <c r="N16" s="5">
        <f t="shared" si="0"/>
        <v>71764</v>
      </c>
      <c r="O16" s="6">
        <f t="shared" si="1"/>
        <v>16.32484076433121</v>
      </c>
      <c r="P16" s="2">
        <f t="shared" si="2"/>
        <v>0.26875891583452211</v>
      </c>
      <c r="S16">
        <v>5586</v>
      </c>
      <c r="T16" s="5">
        <v>129590</v>
      </c>
      <c r="U16" s="6">
        <f t="shared" si="12"/>
        <v>23.199069101324742</v>
      </c>
      <c r="V16" s="4">
        <f t="shared" si="13"/>
        <v>33516</v>
      </c>
      <c r="W16" s="5">
        <f t="shared" si="3"/>
        <v>96074</v>
      </c>
      <c r="X16" s="6">
        <f t="shared" si="4"/>
        <v>17.199069101324742</v>
      </c>
      <c r="Y16" s="2">
        <f t="shared" si="5"/>
        <v>0.25863106721197621</v>
      </c>
    </row>
    <row r="17" spans="2:25">
      <c r="B17">
        <v>30</v>
      </c>
      <c r="C17">
        <v>787</v>
      </c>
      <c r="D17" s="5">
        <v>9040</v>
      </c>
      <c r="E17" s="4">
        <f t="shared" si="6"/>
        <v>4722</v>
      </c>
      <c r="F17" s="3">
        <f t="shared" si="7"/>
        <v>4318</v>
      </c>
      <c r="G17" s="1">
        <f t="shared" si="8"/>
        <v>5.4866581956797971</v>
      </c>
      <c r="H17" s="2">
        <f t="shared" si="9"/>
        <v>0.52234513274336281</v>
      </c>
      <c r="J17">
        <v>2240</v>
      </c>
      <c r="K17" s="5">
        <v>70420</v>
      </c>
      <c r="L17" s="6">
        <f t="shared" si="10"/>
        <v>31.4375</v>
      </c>
      <c r="M17" s="4">
        <f t="shared" si="11"/>
        <v>13440</v>
      </c>
      <c r="N17" s="5">
        <f t="shared" si="0"/>
        <v>56980</v>
      </c>
      <c r="O17" s="6">
        <f t="shared" si="1"/>
        <v>25.4375</v>
      </c>
      <c r="P17" s="2">
        <f t="shared" si="2"/>
        <v>0.19085487077534791</v>
      </c>
      <c r="S17">
        <v>2892</v>
      </c>
      <c r="T17" s="5">
        <v>71280</v>
      </c>
      <c r="U17" s="6">
        <f t="shared" si="12"/>
        <v>24.647302904564317</v>
      </c>
      <c r="V17" s="4">
        <f t="shared" si="13"/>
        <v>17352</v>
      </c>
      <c r="W17" s="5">
        <f t="shared" si="3"/>
        <v>53928</v>
      </c>
      <c r="X17" s="6">
        <f t="shared" si="4"/>
        <v>18.647302904564317</v>
      </c>
      <c r="Y17" s="2">
        <f t="shared" si="5"/>
        <v>0.24343434343434345</v>
      </c>
    </row>
    <row r="18" spans="2:25">
      <c r="B18">
        <v>45</v>
      </c>
      <c r="C18">
        <v>545</v>
      </c>
      <c r="D18" s="5">
        <v>11550</v>
      </c>
      <c r="E18" s="4">
        <f t="shared" si="6"/>
        <v>3270</v>
      </c>
      <c r="F18" s="3">
        <f t="shared" si="7"/>
        <v>8280</v>
      </c>
      <c r="G18" s="1">
        <f t="shared" si="8"/>
        <v>15.192660550458715</v>
      </c>
      <c r="H18" s="2">
        <f t="shared" si="9"/>
        <v>0.2831168831168831</v>
      </c>
      <c r="J18">
        <v>1521</v>
      </c>
      <c r="K18" s="5">
        <v>58150</v>
      </c>
      <c r="L18" s="6">
        <f t="shared" si="10"/>
        <v>38.231426692965158</v>
      </c>
      <c r="M18" s="4">
        <f t="shared" si="11"/>
        <v>9126</v>
      </c>
      <c r="N18" s="5">
        <f t="shared" si="0"/>
        <v>49024</v>
      </c>
      <c r="O18" s="6">
        <f t="shared" si="1"/>
        <v>32.231426692965158</v>
      </c>
      <c r="P18" s="2">
        <f t="shared" si="2"/>
        <v>0.15693895098882202</v>
      </c>
      <c r="S18">
        <v>1887</v>
      </c>
      <c r="T18" s="5">
        <v>63490</v>
      </c>
      <c r="U18" s="6">
        <f t="shared" si="12"/>
        <v>33.645998940116584</v>
      </c>
      <c r="V18" s="4">
        <f t="shared" si="13"/>
        <v>11322</v>
      </c>
      <c r="W18" s="5">
        <f t="shared" si="3"/>
        <v>52168</v>
      </c>
      <c r="X18" s="6">
        <f t="shared" si="4"/>
        <v>27.645998940116588</v>
      </c>
      <c r="Y18" s="2">
        <f t="shared" si="5"/>
        <v>0.1783272956371082</v>
      </c>
    </row>
    <row r="19" spans="2:25">
      <c r="B19">
        <v>60</v>
      </c>
      <c r="C19">
        <v>407</v>
      </c>
      <c r="D19" s="5">
        <v>10710</v>
      </c>
      <c r="E19" s="4">
        <f t="shared" si="6"/>
        <v>2442</v>
      </c>
      <c r="F19" s="3">
        <f t="shared" si="7"/>
        <v>8268</v>
      </c>
      <c r="G19" s="1">
        <f t="shared" si="8"/>
        <v>20.314496314496314</v>
      </c>
      <c r="H19" s="2">
        <f t="shared" si="9"/>
        <v>0.22801120448179271</v>
      </c>
      <c r="J19">
        <v>1161</v>
      </c>
      <c r="K19" s="5">
        <v>39100</v>
      </c>
      <c r="L19" s="6">
        <f t="shared" si="10"/>
        <v>33.677863910422047</v>
      </c>
      <c r="M19" s="4">
        <f t="shared" si="11"/>
        <v>6966</v>
      </c>
      <c r="N19" s="5">
        <f t="shared" si="0"/>
        <v>32134</v>
      </c>
      <c r="O19" s="6">
        <f t="shared" si="1"/>
        <v>27.677863910422051</v>
      </c>
      <c r="P19" s="2">
        <f t="shared" si="2"/>
        <v>0.17815856777493605</v>
      </c>
      <c r="S19">
        <v>1464</v>
      </c>
      <c r="T19" s="5">
        <v>55390</v>
      </c>
      <c r="U19" s="6">
        <f t="shared" si="12"/>
        <v>37.834699453551913</v>
      </c>
      <c r="V19" s="4">
        <f t="shared" si="13"/>
        <v>8784</v>
      </c>
      <c r="W19" s="5">
        <f t="shared" si="3"/>
        <v>46606</v>
      </c>
      <c r="X19" s="6">
        <f t="shared" si="4"/>
        <v>31.834699453551913</v>
      </c>
      <c r="Y19" s="2">
        <f t="shared" si="5"/>
        <v>0.15858458205452247</v>
      </c>
    </row>
    <row r="20" spans="2:25">
      <c r="E20">
        <f t="shared" si="6"/>
        <v>0</v>
      </c>
      <c r="G20" s="1"/>
      <c r="H20" s="2"/>
      <c r="L20" s="7"/>
      <c r="U20" s="7"/>
    </row>
    <row r="21" spans="2:25">
      <c r="E21">
        <f t="shared" si="6"/>
        <v>0</v>
      </c>
      <c r="G21" s="1"/>
      <c r="H21" s="2"/>
      <c r="L21" s="7"/>
      <c r="U21" s="7"/>
    </row>
    <row r="22" spans="2:25">
      <c r="B22">
        <v>5</v>
      </c>
      <c r="C22">
        <v>2089</v>
      </c>
      <c r="D22" s="5">
        <v>19070</v>
      </c>
      <c r="E22" s="4">
        <f t="shared" si="6"/>
        <v>12534</v>
      </c>
      <c r="F22" s="3">
        <f>D22-E22</f>
        <v>6536</v>
      </c>
      <c r="G22" s="1">
        <f t="shared" si="8"/>
        <v>3.1287697462900907</v>
      </c>
      <c r="H22" s="2">
        <f>E22/D22</f>
        <v>0.65726271630833766</v>
      </c>
      <c r="J22">
        <v>7630</v>
      </c>
      <c r="K22" s="5">
        <v>108330</v>
      </c>
      <c r="L22" s="6">
        <f t="shared" si="10"/>
        <v>14.197903014416775</v>
      </c>
      <c r="M22" s="4">
        <f>J22*$B$13</f>
        <v>45780</v>
      </c>
      <c r="N22" s="5">
        <f t="shared" ref="N22:N27" si="14">K22-M22</f>
        <v>62550</v>
      </c>
      <c r="O22" s="6">
        <f t="shared" ref="O22:O27" si="15">N22/J22</f>
        <v>8.1979030144167755</v>
      </c>
      <c r="P22" s="2">
        <f t="shared" ref="P22:P27" si="16">M22/K22</f>
        <v>0.4225976183882581</v>
      </c>
      <c r="S22">
        <v>8912</v>
      </c>
      <c r="T22" s="5">
        <v>158950</v>
      </c>
      <c r="U22" s="6">
        <f t="shared" ref="U22:U27" si="17">T22/S22</f>
        <v>17.835502692998205</v>
      </c>
      <c r="V22" s="4">
        <f>S22*$B$13</f>
        <v>53472</v>
      </c>
      <c r="W22" s="5">
        <f t="shared" ref="W22:W27" si="18">T22-V22</f>
        <v>105478</v>
      </c>
      <c r="X22" s="6">
        <f t="shared" ref="X22:X27" si="19">W22/S22</f>
        <v>11.835502692998205</v>
      </c>
      <c r="Y22" s="2">
        <f t="shared" ref="Y22:Y27" si="20">V22/T22</f>
        <v>0.33640767536961308</v>
      </c>
    </row>
    <row r="23" spans="2:25">
      <c r="B23">
        <v>10</v>
      </c>
      <c r="C23">
        <v>1205</v>
      </c>
      <c r="D23" s="5">
        <v>16490</v>
      </c>
      <c r="E23" s="4">
        <f t="shared" si="6"/>
        <v>7230</v>
      </c>
      <c r="F23" s="3">
        <f t="shared" ref="F23:F27" si="21">D23-E23</f>
        <v>9260</v>
      </c>
      <c r="G23" s="1">
        <f t="shared" si="8"/>
        <v>7.6846473029045645</v>
      </c>
      <c r="H23" s="2">
        <f t="shared" ref="H23:H27" si="22">E23/D23</f>
        <v>0.43844754396604002</v>
      </c>
      <c r="J23">
        <v>3901</v>
      </c>
      <c r="K23" s="5">
        <v>82520</v>
      </c>
      <c r="L23" s="6">
        <f t="shared" si="10"/>
        <v>21.153550371699563</v>
      </c>
      <c r="M23" s="4">
        <f t="shared" ref="M23:M27" si="23">J23*$B$13</f>
        <v>23406</v>
      </c>
      <c r="N23" s="5">
        <f t="shared" si="14"/>
        <v>59114</v>
      </c>
      <c r="O23" s="6">
        <f t="shared" si="15"/>
        <v>15.153550371699565</v>
      </c>
      <c r="P23" s="2">
        <f t="shared" si="16"/>
        <v>0.28364032961706254</v>
      </c>
      <c r="S23">
        <v>4774</v>
      </c>
      <c r="T23" s="5">
        <v>108730</v>
      </c>
      <c r="U23" s="6">
        <f t="shared" si="17"/>
        <v>22.775450356095519</v>
      </c>
      <c r="V23" s="4">
        <f t="shared" ref="V23:V27" si="24">S23*$B$13</f>
        <v>28644</v>
      </c>
      <c r="W23" s="5">
        <f t="shared" si="18"/>
        <v>80086</v>
      </c>
      <c r="X23" s="6">
        <f t="shared" si="19"/>
        <v>16.775450356095519</v>
      </c>
      <c r="Y23" s="2">
        <f t="shared" si="20"/>
        <v>0.26344155246941964</v>
      </c>
    </row>
    <row r="24" spans="2:25">
      <c r="B24">
        <v>15</v>
      </c>
      <c r="C24">
        <v>888</v>
      </c>
      <c r="D24" s="5">
        <v>11290</v>
      </c>
      <c r="E24" s="4">
        <f t="shared" si="6"/>
        <v>5328</v>
      </c>
      <c r="F24" s="3">
        <f t="shared" si="21"/>
        <v>5962</v>
      </c>
      <c r="G24" s="1">
        <f t="shared" si="8"/>
        <v>6.7139639639639643</v>
      </c>
      <c r="H24" s="2">
        <f t="shared" si="22"/>
        <v>0.47192205491585476</v>
      </c>
      <c r="J24">
        <v>2629</v>
      </c>
      <c r="K24" s="5">
        <v>55710</v>
      </c>
      <c r="L24" s="6">
        <f t="shared" si="10"/>
        <v>21.190566755420313</v>
      </c>
      <c r="M24" s="4">
        <f t="shared" si="23"/>
        <v>15774</v>
      </c>
      <c r="N24" s="5">
        <f t="shared" si="14"/>
        <v>39936</v>
      </c>
      <c r="O24" s="6">
        <f t="shared" si="15"/>
        <v>15.190566755420312</v>
      </c>
      <c r="P24" s="2">
        <f t="shared" si="16"/>
        <v>0.28314485729671512</v>
      </c>
      <c r="S24">
        <v>3277</v>
      </c>
      <c r="T24" s="5">
        <v>77150</v>
      </c>
      <c r="U24" s="6">
        <f t="shared" si="17"/>
        <v>23.54287458040891</v>
      </c>
      <c r="V24" s="4">
        <f t="shared" si="24"/>
        <v>19662</v>
      </c>
      <c r="W24" s="5">
        <f t="shared" si="18"/>
        <v>57488</v>
      </c>
      <c r="X24" s="6">
        <f t="shared" si="19"/>
        <v>17.54287458040891</v>
      </c>
      <c r="Y24" s="2">
        <f t="shared" si="20"/>
        <v>0.25485418016850292</v>
      </c>
    </row>
    <row r="25" spans="2:25">
      <c r="B25">
        <v>30</v>
      </c>
      <c r="C25">
        <v>468</v>
      </c>
      <c r="D25" s="5">
        <v>10310</v>
      </c>
      <c r="E25" s="4">
        <f t="shared" si="6"/>
        <v>2808</v>
      </c>
      <c r="F25" s="3">
        <f t="shared" si="21"/>
        <v>7502</v>
      </c>
      <c r="G25" s="1">
        <f t="shared" si="8"/>
        <v>16.029914529914532</v>
      </c>
      <c r="H25" s="2">
        <f t="shared" si="22"/>
        <v>0.272356935014549</v>
      </c>
      <c r="J25">
        <v>1379</v>
      </c>
      <c r="K25" s="5">
        <v>40380</v>
      </c>
      <c r="L25" s="6">
        <f t="shared" si="10"/>
        <v>29.28208846990573</v>
      </c>
      <c r="M25" s="4">
        <f t="shared" si="23"/>
        <v>8274</v>
      </c>
      <c r="N25" s="5">
        <f t="shared" si="14"/>
        <v>32106</v>
      </c>
      <c r="O25" s="6">
        <f t="shared" si="15"/>
        <v>23.28208846990573</v>
      </c>
      <c r="P25" s="2">
        <f t="shared" si="16"/>
        <v>0.20490341753343239</v>
      </c>
      <c r="S25">
        <v>1728</v>
      </c>
      <c r="T25" s="5">
        <v>39640</v>
      </c>
      <c r="U25" s="6">
        <f t="shared" si="17"/>
        <v>22.939814814814813</v>
      </c>
      <c r="V25" s="4">
        <f t="shared" si="24"/>
        <v>10368</v>
      </c>
      <c r="W25" s="5">
        <f t="shared" si="18"/>
        <v>29272</v>
      </c>
      <c r="X25" s="6">
        <f t="shared" si="19"/>
        <v>16.939814814814813</v>
      </c>
      <c r="Y25" s="2">
        <f t="shared" si="20"/>
        <v>0.26155398587285572</v>
      </c>
    </row>
    <row r="26" spans="2:25">
      <c r="B26">
        <v>45</v>
      </c>
      <c r="C26">
        <v>309</v>
      </c>
      <c r="D26" s="5">
        <v>12770</v>
      </c>
      <c r="E26" s="4">
        <f t="shared" si="6"/>
        <v>1854</v>
      </c>
      <c r="F26" s="3">
        <f t="shared" si="21"/>
        <v>10916</v>
      </c>
      <c r="G26" s="1">
        <f t="shared" si="8"/>
        <v>35.326860841423951</v>
      </c>
      <c r="H26" s="2">
        <f t="shared" si="22"/>
        <v>0.1451840250587314</v>
      </c>
      <c r="J26">
        <v>909</v>
      </c>
      <c r="K26" s="5">
        <v>37740</v>
      </c>
      <c r="L26" s="6">
        <f t="shared" si="10"/>
        <v>41.518151815181518</v>
      </c>
      <c r="M26" s="4">
        <f t="shared" si="23"/>
        <v>5454</v>
      </c>
      <c r="N26" s="5">
        <f t="shared" si="14"/>
        <v>32286</v>
      </c>
      <c r="O26" s="6">
        <f t="shared" si="15"/>
        <v>35.518151815181518</v>
      </c>
      <c r="P26" s="2">
        <f t="shared" si="16"/>
        <v>0.14451510333863274</v>
      </c>
      <c r="S26">
        <v>1145</v>
      </c>
      <c r="T26" s="5">
        <v>50590</v>
      </c>
      <c r="U26" s="6">
        <f t="shared" si="17"/>
        <v>44.183406113537117</v>
      </c>
      <c r="V26" s="4">
        <f t="shared" si="24"/>
        <v>6870</v>
      </c>
      <c r="W26" s="5">
        <f t="shared" si="18"/>
        <v>43720</v>
      </c>
      <c r="X26" s="6">
        <f t="shared" si="19"/>
        <v>38.183406113537117</v>
      </c>
      <c r="Y26" s="2">
        <f t="shared" si="20"/>
        <v>0.13579758845621664</v>
      </c>
    </row>
    <row r="27" spans="2:25">
      <c r="B27">
        <v>60</v>
      </c>
      <c r="C27">
        <v>236</v>
      </c>
      <c r="D27" s="5">
        <v>9370</v>
      </c>
      <c r="E27" s="4">
        <f t="shared" si="6"/>
        <v>1416</v>
      </c>
      <c r="F27" s="3">
        <f t="shared" si="21"/>
        <v>7954</v>
      </c>
      <c r="G27" s="1">
        <f t="shared" si="8"/>
        <v>33.703389830508478</v>
      </c>
      <c r="H27" s="2">
        <f t="shared" si="22"/>
        <v>0.15112059765208111</v>
      </c>
      <c r="J27">
        <v>732</v>
      </c>
      <c r="K27" s="5">
        <v>19920</v>
      </c>
      <c r="L27" s="6">
        <f t="shared" si="10"/>
        <v>27.21311475409836</v>
      </c>
      <c r="M27" s="4">
        <f t="shared" si="23"/>
        <v>4392</v>
      </c>
      <c r="N27" s="5">
        <f t="shared" si="14"/>
        <v>15528</v>
      </c>
      <c r="O27" s="6">
        <f t="shared" si="15"/>
        <v>21.21311475409836</v>
      </c>
      <c r="P27" s="2">
        <f t="shared" si="16"/>
        <v>0.22048192771084338</v>
      </c>
      <c r="S27">
        <v>879</v>
      </c>
      <c r="T27" s="5">
        <v>42690</v>
      </c>
      <c r="U27" s="6">
        <f t="shared" si="17"/>
        <v>48.56655290102389</v>
      </c>
      <c r="V27" s="4">
        <f t="shared" si="24"/>
        <v>5274</v>
      </c>
      <c r="W27" s="5">
        <f t="shared" si="18"/>
        <v>37416</v>
      </c>
      <c r="X27" s="6">
        <f t="shared" si="19"/>
        <v>42.56655290102389</v>
      </c>
      <c r="Y27" s="2">
        <f t="shared" si="20"/>
        <v>0.12354181307097681</v>
      </c>
    </row>
    <row r="29" spans="2:25" s="8" customFormat="1"/>
    <row r="30" spans="2:25">
      <c r="C30" t="s">
        <v>3</v>
      </c>
      <c r="D30" s="5">
        <v>212</v>
      </c>
      <c r="K30" t="s">
        <v>6</v>
      </c>
    </row>
    <row r="31" spans="2:25">
      <c r="C31">
        <v>15614</v>
      </c>
      <c r="D31" s="5">
        <v>244900</v>
      </c>
      <c r="E31" s="6">
        <f>D31/C31</f>
        <v>15.684641987959523</v>
      </c>
      <c r="F31" s="4">
        <f>C31*$B$13</f>
        <v>93684</v>
      </c>
      <c r="G31" s="5">
        <f t="shared" ref="G31:G36" si="25">D31-F31</f>
        <v>151216</v>
      </c>
      <c r="H31" s="6">
        <f t="shared" ref="H31:H36" si="26">G31/C31</f>
        <v>9.6846419879595231</v>
      </c>
      <c r="I31" s="2">
        <f t="shared" ref="I31:I36" si="27">F31/D31</f>
        <v>0.38253981216823191</v>
      </c>
      <c r="J31">
        <v>5</v>
      </c>
      <c r="K31">
        <v>11047</v>
      </c>
      <c r="L31">
        <v>206710</v>
      </c>
      <c r="M31" s="6">
        <f>L31/K31</f>
        <v>18.711867475332671</v>
      </c>
      <c r="N31" s="4">
        <f>K31*$B$13</f>
        <v>66282</v>
      </c>
      <c r="O31" s="5">
        <f t="shared" ref="O31:O36" si="28">L31-N31</f>
        <v>140428</v>
      </c>
      <c r="P31" s="6">
        <f t="shared" ref="P31:P36" si="29">O31/K31</f>
        <v>12.711867475332669</v>
      </c>
      <c r="Q31" s="9">
        <f t="shared" ref="Q31:Q36" si="30">N31/L31</f>
        <v>0.32065212132939869</v>
      </c>
      <c r="R31" s="2"/>
      <c r="S31" t="s">
        <v>4</v>
      </c>
    </row>
    <row r="32" spans="2:25">
      <c r="C32">
        <v>8268</v>
      </c>
      <c r="D32" s="5">
        <v>164560</v>
      </c>
      <c r="E32" s="6">
        <f t="shared" ref="E32:E36" si="31">D32/C32</f>
        <v>19.903241412675374</v>
      </c>
      <c r="F32" s="4">
        <f t="shared" ref="F32:F36" si="32">C32*$B$13</f>
        <v>49608</v>
      </c>
      <c r="G32" s="5">
        <f t="shared" si="25"/>
        <v>114952</v>
      </c>
      <c r="H32" s="6">
        <f t="shared" si="26"/>
        <v>13.903241412675374</v>
      </c>
      <c r="I32" s="2">
        <f t="shared" si="27"/>
        <v>0.30145843461351485</v>
      </c>
      <c r="J32">
        <v>10</v>
      </c>
      <c r="K32">
        <v>5940</v>
      </c>
      <c r="L32">
        <v>142510</v>
      </c>
      <c r="M32" s="6">
        <f t="shared" ref="M32:M36" si="33">L32/K32</f>
        <v>23.991582491582491</v>
      </c>
      <c r="N32" s="4">
        <f t="shared" ref="N32:N36" si="34">K32*$B$13</f>
        <v>35640</v>
      </c>
      <c r="O32" s="5">
        <f t="shared" si="28"/>
        <v>106870</v>
      </c>
      <c r="P32" s="6">
        <f t="shared" si="29"/>
        <v>17.991582491582491</v>
      </c>
      <c r="Q32" s="9">
        <f t="shared" si="30"/>
        <v>0.25008771314293732</v>
      </c>
      <c r="R32" s="2"/>
      <c r="S32">
        <v>16340</v>
      </c>
      <c r="T32" s="5">
        <v>201020</v>
      </c>
      <c r="U32" s="6">
        <f>T32/S32</f>
        <v>12.302325581395349</v>
      </c>
      <c r="V32" s="4">
        <f>S32*$B$13</f>
        <v>98040</v>
      </c>
      <c r="W32" s="5">
        <f t="shared" ref="W32:W37" si="35">T32-V32</f>
        <v>102980</v>
      </c>
      <c r="X32" s="6">
        <f t="shared" ref="X32:X37" si="36">W32/S32</f>
        <v>6.3023255813953485</v>
      </c>
      <c r="Y32" s="2">
        <f t="shared" ref="Y32:Y37" si="37">V32/T32</f>
        <v>0.48771266540642721</v>
      </c>
    </row>
    <row r="33" spans="3:25">
      <c r="C33">
        <v>5586</v>
      </c>
      <c r="D33" s="5">
        <v>129590</v>
      </c>
      <c r="E33" s="6">
        <f t="shared" si="31"/>
        <v>23.199069101324742</v>
      </c>
      <c r="F33" s="4">
        <f t="shared" si="32"/>
        <v>33516</v>
      </c>
      <c r="G33" s="5">
        <f t="shared" si="25"/>
        <v>96074</v>
      </c>
      <c r="H33" s="6">
        <f t="shared" si="26"/>
        <v>17.199069101324742</v>
      </c>
      <c r="I33" s="2">
        <f t="shared" si="27"/>
        <v>0.25863106721197621</v>
      </c>
      <c r="J33">
        <v>15</v>
      </c>
      <c r="K33">
        <v>4061</v>
      </c>
      <c r="L33">
        <v>110990</v>
      </c>
      <c r="M33" s="6">
        <f t="shared" si="33"/>
        <v>27.330706722482148</v>
      </c>
      <c r="N33" s="4">
        <f t="shared" si="34"/>
        <v>24366</v>
      </c>
      <c r="O33" s="5">
        <f t="shared" si="28"/>
        <v>86624</v>
      </c>
      <c r="P33" s="6">
        <f t="shared" si="29"/>
        <v>21.330706722482148</v>
      </c>
      <c r="Q33" s="9">
        <f t="shared" si="30"/>
        <v>0.21953329128750337</v>
      </c>
      <c r="R33" s="2"/>
      <c r="S33">
        <v>8718</v>
      </c>
      <c r="T33" s="5">
        <v>11200</v>
      </c>
      <c r="U33" s="6">
        <f t="shared" ref="U33:U37" si="38">T33/S33</f>
        <v>1.2846983253039688</v>
      </c>
      <c r="V33" s="4">
        <f t="shared" ref="V33:V37" si="39">S33*$B$13</f>
        <v>52308</v>
      </c>
      <c r="W33" s="5">
        <f t="shared" si="35"/>
        <v>-41108</v>
      </c>
      <c r="X33" s="6">
        <f t="shared" si="36"/>
        <v>-4.7153016746960308</v>
      </c>
      <c r="Y33" s="2">
        <f t="shared" si="37"/>
        <v>4.6703571428571431</v>
      </c>
    </row>
    <row r="34" spans="3:25">
      <c r="C34">
        <v>2892</v>
      </c>
      <c r="D34" s="5">
        <v>71280</v>
      </c>
      <c r="E34" s="6">
        <f t="shared" si="31"/>
        <v>24.647302904564317</v>
      </c>
      <c r="F34" s="4">
        <f t="shared" si="32"/>
        <v>17352</v>
      </c>
      <c r="G34" s="5">
        <f t="shared" si="25"/>
        <v>53928</v>
      </c>
      <c r="H34" s="6">
        <f t="shared" si="26"/>
        <v>18.647302904564317</v>
      </c>
      <c r="I34" s="2">
        <f t="shared" si="27"/>
        <v>0.24343434343434345</v>
      </c>
      <c r="J34">
        <v>30</v>
      </c>
      <c r="K34">
        <v>2129</v>
      </c>
      <c r="L34">
        <v>61260</v>
      </c>
      <c r="M34" s="6">
        <f t="shared" si="33"/>
        <v>28.774072334429309</v>
      </c>
      <c r="N34" s="4">
        <f t="shared" si="34"/>
        <v>12774</v>
      </c>
      <c r="O34" s="5">
        <f t="shared" si="28"/>
        <v>48486</v>
      </c>
      <c r="P34" s="6">
        <f t="shared" si="29"/>
        <v>22.774072334429309</v>
      </c>
      <c r="Q34" s="9">
        <f t="shared" si="30"/>
        <v>0.20852105778648383</v>
      </c>
      <c r="R34" s="2"/>
      <c r="S34">
        <v>5837</v>
      </c>
      <c r="T34" s="5">
        <v>79830</v>
      </c>
      <c r="U34" s="6">
        <f t="shared" si="38"/>
        <v>13.676546170978241</v>
      </c>
      <c r="V34" s="4">
        <f t="shared" si="39"/>
        <v>35022</v>
      </c>
      <c r="W34" s="5">
        <f t="shared" si="35"/>
        <v>44808</v>
      </c>
      <c r="X34" s="6">
        <f t="shared" si="36"/>
        <v>7.6765461709782423</v>
      </c>
      <c r="Y34" s="2">
        <f t="shared" si="37"/>
        <v>0.43870725291243895</v>
      </c>
    </row>
    <row r="35" spans="3:25">
      <c r="C35">
        <v>1887</v>
      </c>
      <c r="D35" s="5">
        <v>63490</v>
      </c>
      <c r="E35" s="6">
        <f t="shared" si="31"/>
        <v>33.645998940116584</v>
      </c>
      <c r="F35" s="4">
        <f t="shared" si="32"/>
        <v>11322</v>
      </c>
      <c r="G35" s="5">
        <f t="shared" si="25"/>
        <v>52168</v>
      </c>
      <c r="H35" s="6">
        <f t="shared" si="26"/>
        <v>27.645998940116588</v>
      </c>
      <c r="I35" s="2">
        <f t="shared" si="27"/>
        <v>0.1783272956371082</v>
      </c>
      <c r="J35">
        <v>45</v>
      </c>
      <c r="K35">
        <v>1390</v>
      </c>
      <c r="L35">
        <v>57290</v>
      </c>
      <c r="M35" s="6">
        <f t="shared" si="33"/>
        <v>41.215827338129493</v>
      </c>
      <c r="N35" s="4">
        <f t="shared" si="34"/>
        <v>8340</v>
      </c>
      <c r="O35" s="5">
        <f t="shared" si="28"/>
        <v>48950</v>
      </c>
      <c r="P35" s="6">
        <f t="shared" si="29"/>
        <v>35.215827338129493</v>
      </c>
      <c r="Q35" s="9">
        <f t="shared" si="30"/>
        <v>0.14557514400418922</v>
      </c>
      <c r="R35" s="2"/>
      <c r="S35">
        <v>2998</v>
      </c>
      <c r="T35" s="5">
        <v>54880</v>
      </c>
      <c r="U35" s="6">
        <f t="shared" si="38"/>
        <v>18.305537024683122</v>
      </c>
      <c r="V35" s="4">
        <f t="shared" si="39"/>
        <v>17988</v>
      </c>
      <c r="W35" s="5">
        <f t="shared" si="35"/>
        <v>36892</v>
      </c>
      <c r="X35" s="6">
        <f t="shared" si="36"/>
        <v>12.305537024683122</v>
      </c>
      <c r="Y35" s="2">
        <f t="shared" si="37"/>
        <v>0.32776967930029155</v>
      </c>
    </row>
    <row r="36" spans="3:25">
      <c r="C36">
        <v>1464</v>
      </c>
      <c r="D36" s="5">
        <v>55390</v>
      </c>
      <c r="E36" s="6">
        <f t="shared" si="31"/>
        <v>37.834699453551913</v>
      </c>
      <c r="F36" s="4">
        <f t="shared" si="32"/>
        <v>8784</v>
      </c>
      <c r="G36" s="5">
        <f t="shared" si="25"/>
        <v>46606</v>
      </c>
      <c r="H36" s="6">
        <f t="shared" si="26"/>
        <v>31.834699453551913</v>
      </c>
      <c r="I36" s="2">
        <f t="shared" si="27"/>
        <v>0.15858458205452247</v>
      </c>
      <c r="J36">
        <v>60</v>
      </c>
      <c r="K36">
        <v>1080</v>
      </c>
      <c r="L36">
        <v>51710</v>
      </c>
      <c r="M36" s="6">
        <f t="shared" si="33"/>
        <v>47.879629629629626</v>
      </c>
      <c r="N36" s="4">
        <f t="shared" si="34"/>
        <v>6480</v>
      </c>
      <c r="O36" s="5">
        <f t="shared" si="28"/>
        <v>45230</v>
      </c>
      <c r="P36" s="6">
        <f t="shared" si="29"/>
        <v>41.879629629629626</v>
      </c>
      <c r="Q36" s="9">
        <f t="shared" si="30"/>
        <v>0.12531425256236706</v>
      </c>
      <c r="R36" s="2"/>
      <c r="S36">
        <v>1992</v>
      </c>
      <c r="T36" s="5">
        <v>52330</v>
      </c>
      <c r="U36" s="6">
        <f t="shared" si="38"/>
        <v>26.270080321285139</v>
      </c>
      <c r="V36" s="4">
        <f t="shared" si="39"/>
        <v>11952</v>
      </c>
      <c r="W36" s="5">
        <f t="shared" si="35"/>
        <v>40378</v>
      </c>
      <c r="X36" s="6">
        <f t="shared" si="36"/>
        <v>20.270080321285139</v>
      </c>
      <c r="Y36" s="2">
        <f t="shared" si="37"/>
        <v>0.22839671316644372</v>
      </c>
    </row>
    <row r="37" spans="3:25">
      <c r="E37" s="7"/>
      <c r="S37">
        <v>1472</v>
      </c>
      <c r="T37" s="5">
        <v>63940</v>
      </c>
      <c r="U37" s="6">
        <f t="shared" si="38"/>
        <v>43.4375</v>
      </c>
      <c r="V37" s="4">
        <f t="shared" si="39"/>
        <v>8832</v>
      </c>
      <c r="W37" s="5">
        <f t="shared" si="35"/>
        <v>55108</v>
      </c>
      <c r="X37" s="6">
        <f t="shared" si="36"/>
        <v>37.4375</v>
      </c>
      <c r="Y37" s="2">
        <f t="shared" si="37"/>
        <v>0.13812949640287769</v>
      </c>
    </row>
    <row r="38" spans="3:25">
      <c r="D38" s="5">
        <v>213</v>
      </c>
      <c r="E38" s="7"/>
      <c r="U38" s="7"/>
    </row>
    <row r="39" spans="3:25">
      <c r="C39">
        <v>8912</v>
      </c>
      <c r="D39" s="5">
        <v>158950</v>
      </c>
      <c r="E39" s="6">
        <f t="shared" ref="E39:E44" si="40">D39/C39</f>
        <v>17.835502692998205</v>
      </c>
      <c r="F39" s="4">
        <f>C39*$B$13</f>
        <v>53472</v>
      </c>
      <c r="G39" s="5">
        <f t="shared" ref="G39:G44" si="41">D39-F39</f>
        <v>105478</v>
      </c>
      <c r="H39" s="6">
        <f t="shared" ref="H39:H44" si="42">G39/C39</f>
        <v>11.835502692998205</v>
      </c>
      <c r="I39" s="2">
        <f t="shared" ref="I39:I44" si="43">F39/D39</f>
        <v>0.33640767536961308</v>
      </c>
      <c r="U39" s="7"/>
    </row>
    <row r="40" spans="3:25">
      <c r="C40">
        <v>4774</v>
      </c>
      <c r="D40" s="5">
        <v>108730</v>
      </c>
      <c r="E40" s="6">
        <f t="shared" si="40"/>
        <v>22.775450356095519</v>
      </c>
      <c r="F40" s="4">
        <f t="shared" ref="F40:F44" si="44">C40*$B$13</f>
        <v>28644</v>
      </c>
      <c r="G40" s="5">
        <f t="shared" si="41"/>
        <v>80086</v>
      </c>
      <c r="H40" s="6">
        <f t="shared" si="42"/>
        <v>16.775450356095519</v>
      </c>
      <c r="I40" s="2">
        <f t="shared" si="43"/>
        <v>0.26344155246941964</v>
      </c>
      <c r="S40">
        <v>9717</v>
      </c>
      <c r="T40" s="5">
        <v>113860</v>
      </c>
      <c r="U40" s="6">
        <f t="shared" ref="U40:U45" si="45">T40/S40</f>
        <v>11.717608315323659</v>
      </c>
      <c r="V40" s="4">
        <f>S40*$B$13</f>
        <v>58302</v>
      </c>
      <c r="W40" s="5">
        <f t="shared" ref="W40:W45" si="46">T40-V40</f>
        <v>55558</v>
      </c>
      <c r="X40" s="6">
        <f t="shared" ref="X40:X45" si="47">W40/S40</f>
        <v>5.7176083153236599</v>
      </c>
      <c r="Y40" s="2">
        <f t="shared" ref="Y40:Y45" si="48">V40/T40</f>
        <v>0.51204988582469702</v>
      </c>
    </row>
    <row r="41" spans="3:25">
      <c r="C41">
        <v>3277</v>
      </c>
      <c r="D41" s="5">
        <v>77150</v>
      </c>
      <c r="E41" s="6">
        <f t="shared" si="40"/>
        <v>23.54287458040891</v>
      </c>
      <c r="F41" s="4">
        <f t="shared" si="44"/>
        <v>19662</v>
      </c>
      <c r="G41" s="5">
        <f t="shared" si="41"/>
        <v>57488</v>
      </c>
      <c r="H41" s="6">
        <f t="shared" si="42"/>
        <v>17.54287458040891</v>
      </c>
      <c r="I41" s="2">
        <f t="shared" si="43"/>
        <v>0.25485418016850292</v>
      </c>
      <c r="S41">
        <v>5159</v>
      </c>
      <c r="T41" s="5">
        <v>59630</v>
      </c>
      <c r="U41" s="6">
        <f t="shared" si="45"/>
        <v>11.558441558441558</v>
      </c>
      <c r="V41" s="4">
        <f t="shared" ref="V41:V45" si="49">S41*$B$13</f>
        <v>30954</v>
      </c>
      <c r="W41" s="5">
        <f t="shared" si="46"/>
        <v>28676</v>
      </c>
      <c r="X41" s="6">
        <f t="shared" si="47"/>
        <v>5.5584415584415581</v>
      </c>
      <c r="Y41" s="2">
        <f t="shared" si="48"/>
        <v>0.51910112359550564</v>
      </c>
    </row>
    <row r="42" spans="3:25">
      <c r="C42">
        <v>1728</v>
      </c>
      <c r="D42" s="5">
        <v>39640</v>
      </c>
      <c r="E42" s="6">
        <f t="shared" si="40"/>
        <v>22.939814814814813</v>
      </c>
      <c r="F42" s="4">
        <f t="shared" si="44"/>
        <v>10368</v>
      </c>
      <c r="G42" s="5">
        <f t="shared" si="41"/>
        <v>29272</v>
      </c>
      <c r="H42" s="6">
        <f t="shared" si="42"/>
        <v>16.939814814814813</v>
      </c>
      <c r="I42" s="2">
        <f t="shared" si="43"/>
        <v>0.26155398587285572</v>
      </c>
      <c r="S42">
        <v>3497</v>
      </c>
      <c r="T42" s="5">
        <v>56250</v>
      </c>
      <c r="U42" s="6">
        <f t="shared" si="45"/>
        <v>16.085215899342295</v>
      </c>
      <c r="V42" s="4">
        <f t="shared" si="49"/>
        <v>20982</v>
      </c>
      <c r="W42" s="5">
        <f t="shared" si="46"/>
        <v>35268</v>
      </c>
      <c r="X42" s="6">
        <f t="shared" si="47"/>
        <v>10.085215899342293</v>
      </c>
      <c r="Y42" s="2">
        <f t="shared" si="48"/>
        <v>0.37301333333333331</v>
      </c>
    </row>
    <row r="43" spans="3:25">
      <c r="C43">
        <v>1145</v>
      </c>
      <c r="D43" s="5">
        <v>50590</v>
      </c>
      <c r="E43" s="6">
        <f t="shared" si="40"/>
        <v>44.183406113537117</v>
      </c>
      <c r="F43" s="4">
        <f t="shared" si="44"/>
        <v>6870</v>
      </c>
      <c r="G43" s="5">
        <f t="shared" si="41"/>
        <v>43720</v>
      </c>
      <c r="H43" s="6">
        <f t="shared" si="42"/>
        <v>38.183406113537117</v>
      </c>
      <c r="I43" s="2">
        <f t="shared" si="43"/>
        <v>0.13579758845621664</v>
      </c>
      <c r="S43">
        <v>1741</v>
      </c>
      <c r="T43" s="5">
        <v>48560</v>
      </c>
      <c r="U43" s="6">
        <f t="shared" si="45"/>
        <v>27.892016082711084</v>
      </c>
      <c r="V43" s="4">
        <f t="shared" si="49"/>
        <v>10446</v>
      </c>
      <c r="W43" s="5">
        <f t="shared" si="46"/>
        <v>38114</v>
      </c>
      <c r="X43" s="6">
        <f t="shared" si="47"/>
        <v>21.892016082711084</v>
      </c>
      <c r="Y43" s="2">
        <f t="shared" si="48"/>
        <v>0.21511532125205932</v>
      </c>
    </row>
    <row r="44" spans="3:25">
      <c r="C44">
        <v>879</v>
      </c>
      <c r="D44" s="5">
        <v>42690</v>
      </c>
      <c r="E44" s="6">
        <f t="shared" si="40"/>
        <v>48.56655290102389</v>
      </c>
      <c r="F44" s="4">
        <f t="shared" si="44"/>
        <v>5274</v>
      </c>
      <c r="G44" s="5">
        <f t="shared" si="41"/>
        <v>37416</v>
      </c>
      <c r="H44" s="6">
        <f t="shared" si="42"/>
        <v>42.56655290102389</v>
      </c>
      <c r="I44" s="2">
        <f t="shared" si="43"/>
        <v>0.12354181307097681</v>
      </c>
      <c r="S44">
        <v>1191</v>
      </c>
      <c r="T44" s="5">
        <v>42210</v>
      </c>
      <c r="U44" s="6">
        <f t="shared" si="45"/>
        <v>35.440806045340054</v>
      </c>
      <c r="V44" s="4">
        <f t="shared" si="49"/>
        <v>7146</v>
      </c>
      <c r="W44" s="5">
        <f t="shared" si="46"/>
        <v>35064</v>
      </c>
      <c r="X44" s="6">
        <f t="shared" si="47"/>
        <v>29.44080604534005</v>
      </c>
      <c r="Y44" s="2">
        <f t="shared" si="48"/>
        <v>0.16929637526652452</v>
      </c>
    </row>
    <row r="45" spans="3:25">
      <c r="S45">
        <v>946</v>
      </c>
      <c r="T45" s="5">
        <v>43240</v>
      </c>
      <c r="U45" s="6">
        <f t="shared" si="45"/>
        <v>45.708245243128964</v>
      </c>
      <c r="V45" s="4">
        <f t="shared" si="49"/>
        <v>5676</v>
      </c>
      <c r="W45" s="5">
        <f t="shared" si="46"/>
        <v>37564</v>
      </c>
      <c r="X45" s="6">
        <f t="shared" si="47"/>
        <v>39.708245243128964</v>
      </c>
      <c r="Y45" s="2">
        <f t="shared" si="48"/>
        <v>0.13126734505087881</v>
      </c>
    </row>
    <row r="47" spans="3:25">
      <c r="C47" t="s">
        <v>4</v>
      </c>
      <c r="D47" s="5">
        <v>212</v>
      </c>
    </row>
    <row r="48" spans="3:25">
      <c r="C48">
        <v>16340</v>
      </c>
      <c r="D48" s="5">
        <v>201020</v>
      </c>
      <c r="E48" s="6">
        <f>D48/C48</f>
        <v>12.302325581395349</v>
      </c>
      <c r="F48" s="4">
        <f>C48*$B$13</f>
        <v>98040</v>
      </c>
      <c r="G48" s="5">
        <f t="shared" ref="G48:G53" si="50">D48-F48</f>
        <v>102980</v>
      </c>
      <c r="H48" s="6">
        <f t="shared" ref="H48:H53" si="51">G48/C48</f>
        <v>6.3023255813953485</v>
      </c>
      <c r="I48" s="2">
        <f t="shared" ref="I48:I53" si="52">F48/D48</f>
        <v>0.48771266540642721</v>
      </c>
      <c r="J48">
        <v>5</v>
      </c>
      <c r="K48">
        <v>11541</v>
      </c>
      <c r="L48">
        <v>170860</v>
      </c>
      <c r="M48" s="6">
        <f>L48/K48</f>
        <v>14.804609652543107</v>
      </c>
      <c r="N48" s="4">
        <f>K48*$B$13</f>
        <v>69246</v>
      </c>
      <c r="O48" s="5">
        <f t="shared" ref="O48:O53" si="53">L48-N48</f>
        <v>101614</v>
      </c>
      <c r="P48" s="6">
        <f t="shared" ref="P48:P53" si="54">O48/K48</f>
        <v>8.8046096525431068</v>
      </c>
      <c r="Q48" s="9">
        <f t="shared" ref="Q48:Q53" si="55">N48/L48</f>
        <v>0.40527917593351281</v>
      </c>
    </row>
    <row r="49" spans="3:17">
      <c r="C49">
        <v>8718</v>
      </c>
      <c r="D49" s="5">
        <v>112000</v>
      </c>
      <c r="E49" s="6">
        <f t="shared" ref="E49:E53" si="56">D49/C49</f>
        <v>12.846983253039689</v>
      </c>
      <c r="F49" s="4">
        <f t="shared" ref="F49:F53" si="57">C49*$B$13</f>
        <v>52308</v>
      </c>
      <c r="G49" s="5">
        <f t="shared" si="50"/>
        <v>59692</v>
      </c>
      <c r="H49" s="6">
        <f t="shared" si="51"/>
        <v>6.8469832530396877</v>
      </c>
      <c r="I49" s="2">
        <f t="shared" si="52"/>
        <v>0.46703571428571428</v>
      </c>
      <c r="J49">
        <v>10</v>
      </c>
      <c r="K49">
        <v>6214</v>
      </c>
      <c r="L49">
        <v>100500</v>
      </c>
      <c r="M49" s="6">
        <f t="shared" ref="M49:M53" si="58">L49/K49</f>
        <v>16.173157386546507</v>
      </c>
      <c r="N49" s="4">
        <f t="shared" ref="N49:N53" si="59">K49*$B$13</f>
        <v>37284</v>
      </c>
      <c r="O49" s="5">
        <f t="shared" si="53"/>
        <v>63216</v>
      </c>
      <c r="P49" s="6">
        <f t="shared" si="54"/>
        <v>10.173157386546508</v>
      </c>
      <c r="Q49" s="9">
        <f t="shared" si="55"/>
        <v>0.3709850746268657</v>
      </c>
    </row>
    <row r="50" spans="3:17">
      <c r="C50">
        <v>5837</v>
      </c>
      <c r="D50" s="5">
        <v>79830</v>
      </c>
      <c r="E50" s="6">
        <f t="shared" si="56"/>
        <v>13.676546170978241</v>
      </c>
      <c r="F50" s="4">
        <f t="shared" si="57"/>
        <v>35022</v>
      </c>
      <c r="G50" s="5">
        <f t="shared" si="50"/>
        <v>44808</v>
      </c>
      <c r="H50" s="6">
        <f t="shared" si="51"/>
        <v>7.6765461709782423</v>
      </c>
      <c r="I50" s="2">
        <f t="shared" si="52"/>
        <v>0.43870725291243895</v>
      </c>
      <c r="J50">
        <v>15</v>
      </c>
      <c r="K50">
        <v>4201</v>
      </c>
      <c r="L50">
        <v>75230</v>
      </c>
      <c r="M50" s="6">
        <f t="shared" si="58"/>
        <v>17.90764103784813</v>
      </c>
      <c r="N50" s="4">
        <f t="shared" si="59"/>
        <v>25206</v>
      </c>
      <c r="O50" s="5">
        <f t="shared" si="53"/>
        <v>50024</v>
      </c>
      <c r="P50" s="6">
        <f t="shared" si="54"/>
        <v>11.907641037848132</v>
      </c>
      <c r="Q50" s="9">
        <f t="shared" si="55"/>
        <v>0.33505250564934203</v>
      </c>
    </row>
    <row r="51" spans="3:17">
      <c r="C51">
        <v>2998</v>
      </c>
      <c r="D51" s="5">
        <v>54880</v>
      </c>
      <c r="E51" s="6">
        <f t="shared" si="56"/>
        <v>18.305537024683122</v>
      </c>
      <c r="F51" s="4">
        <f t="shared" si="57"/>
        <v>17988</v>
      </c>
      <c r="G51" s="5">
        <f t="shared" si="50"/>
        <v>36892</v>
      </c>
      <c r="H51" s="6">
        <f t="shared" si="51"/>
        <v>12.305537024683122</v>
      </c>
      <c r="I51" s="2">
        <f t="shared" si="52"/>
        <v>0.32776967930029155</v>
      </c>
      <c r="J51">
        <v>30</v>
      </c>
      <c r="K51">
        <v>2183</v>
      </c>
      <c r="L51">
        <v>46790</v>
      </c>
      <c r="M51" s="6">
        <f t="shared" si="58"/>
        <v>21.433806688043976</v>
      </c>
      <c r="N51" s="4">
        <f t="shared" si="59"/>
        <v>13098</v>
      </c>
      <c r="O51" s="5">
        <f t="shared" si="53"/>
        <v>33692</v>
      </c>
      <c r="P51" s="6">
        <f t="shared" si="54"/>
        <v>15.433806688043976</v>
      </c>
      <c r="Q51" s="9">
        <f t="shared" si="55"/>
        <v>0.27993160931823041</v>
      </c>
    </row>
    <row r="52" spans="3:17">
      <c r="C52">
        <v>1992</v>
      </c>
      <c r="D52" s="5">
        <v>52330</v>
      </c>
      <c r="E52" s="6">
        <f t="shared" si="56"/>
        <v>26.270080321285139</v>
      </c>
      <c r="F52" s="4">
        <f t="shared" si="57"/>
        <v>11952</v>
      </c>
      <c r="G52" s="5">
        <f t="shared" si="50"/>
        <v>40378</v>
      </c>
      <c r="H52" s="6">
        <f t="shared" si="51"/>
        <v>20.270080321285139</v>
      </c>
      <c r="I52" s="2">
        <f t="shared" si="52"/>
        <v>0.22839671316644372</v>
      </c>
      <c r="J52">
        <v>45</v>
      </c>
      <c r="K52">
        <v>1452</v>
      </c>
      <c r="L52">
        <v>48810</v>
      </c>
      <c r="M52" s="6">
        <f t="shared" si="58"/>
        <v>33.615702479338843</v>
      </c>
      <c r="N52" s="4">
        <f t="shared" si="59"/>
        <v>8712</v>
      </c>
      <c r="O52" s="5">
        <f t="shared" si="53"/>
        <v>40098</v>
      </c>
      <c r="P52" s="6">
        <f t="shared" si="54"/>
        <v>27.615702479338843</v>
      </c>
      <c r="Q52" s="9">
        <f t="shared" si="55"/>
        <v>0.17848801475107559</v>
      </c>
    </row>
    <row r="53" spans="3:17">
      <c r="C53">
        <v>1472</v>
      </c>
      <c r="D53" s="5">
        <v>63940</v>
      </c>
      <c r="E53" s="6">
        <f t="shared" si="56"/>
        <v>43.4375</v>
      </c>
      <c r="F53" s="4">
        <f t="shared" si="57"/>
        <v>8832</v>
      </c>
      <c r="G53" s="5">
        <f t="shared" si="50"/>
        <v>55108</v>
      </c>
      <c r="H53" s="6">
        <f t="shared" si="51"/>
        <v>37.4375</v>
      </c>
      <c r="I53" s="2">
        <f t="shared" si="52"/>
        <v>0.13812949640287769</v>
      </c>
      <c r="J53">
        <v>60</v>
      </c>
      <c r="K53">
        <v>1103</v>
      </c>
      <c r="L53">
        <v>48180</v>
      </c>
      <c r="M53" s="6">
        <f t="shared" si="58"/>
        <v>43.680870353581142</v>
      </c>
      <c r="N53" s="4">
        <f t="shared" si="59"/>
        <v>6618</v>
      </c>
      <c r="O53" s="5">
        <f t="shared" si="53"/>
        <v>41562</v>
      </c>
      <c r="P53" s="6">
        <f t="shared" si="54"/>
        <v>37.680870353581142</v>
      </c>
      <c r="Q53" s="9">
        <f t="shared" si="55"/>
        <v>0.13735990037359899</v>
      </c>
    </row>
    <row r="54" spans="3:17">
      <c r="E54" s="7"/>
    </row>
    <row r="55" spans="3:17">
      <c r="D55" s="5">
        <v>213</v>
      </c>
      <c r="E55" s="7"/>
    </row>
    <row r="56" spans="3:17">
      <c r="C56">
        <v>9717</v>
      </c>
      <c r="D56" s="5">
        <v>113860</v>
      </c>
      <c r="E56" s="6">
        <f t="shared" ref="E56:E61" si="60">D56/C56</f>
        <v>11.717608315323659</v>
      </c>
      <c r="F56" s="4">
        <f>C56*$B$13</f>
        <v>58302</v>
      </c>
      <c r="G56" s="5">
        <f t="shared" ref="G56:G61" si="61">D56-F56</f>
        <v>55558</v>
      </c>
      <c r="H56" s="6">
        <f t="shared" ref="H56:H61" si="62">G56/C56</f>
        <v>5.7176083153236599</v>
      </c>
      <c r="I56" s="2">
        <f t="shared" ref="I56:I61" si="63">F56/D56</f>
        <v>0.51204988582469702</v>
      </c>
    </row>
    <row r="57" spans="3:17">
      <c r="C57">
        <v>5159</v>
      </c>
      <c r="D57" s="5">
        <v>59630</v>
      </c>
      <c r="E57" s="6">
        <f t="shared" si="60"/>
        <v>11.558441558441558</v>
      </c>
      <c r="F57" s="4">
        <f t="shared" ref="F57:F61" si="64">C57*$B$13</f>
        <v>30954</v>
      </c>
      <c r="G57" s="5">
        <f t="shared" si="61"/>
        <v>28676</v>
      </c>
      <c r="H57" s="6">
        <f t="shared" si="62"/>
        <v>5.5584415584415581</v>
      </c>
      <c r="I57" s="2">
        <f t="shared" si="63"/>
        <v>0.51910112359550564</v>
      </c>
    </row>
    <row r="58" spans="3:17">
      <c r="C58">
        <v>3497</v>
      </c>
      <c r="D58" s="5">
        <v>56250</v>
      </c>
      <c r="E58" s="6">
        <f t="shared" si="60"/>
        <v>16.085215899342295</v>
      </c>
      <c r="F58" s="4">
        <f t="shared" si="64"/>
        <v>20982</v>
      </c>
      <c r="G58" s="5">
        <f t="shared" si="61"/>
        <v>35268</v>
      </c>
      <c r="H58" s="6">
        <f t="shared" si="62"/>
        <v>10.085215899342293</v>
      </c>
      <c r="I58" s="2">
        <f t="shared" si="63"/>
        <v>0.37301333333333331</v>
      </c>
    </row>
    <row r="59" spans="3:17">
      <c r="C59">
        <v>1741</v>
      </c>
      <c r="D59" s="5">
        <v>48560</v>
      </c>
      <c r="E59" s="6">
        <f t="shared" si="60"/>
        <v>27.892016082711084</v>
      </c>
      <c r="F59" s="4">
        <f t="shared" si="64"/>
        <v>10446</v>
      </c>
      <c r="G59" s="5">
        <f t="shared" si="61"/>
        <v>38114</v>
      </c>
      <c r="H59" s="6">
        <f t="shared" si="62"/>
        <v>21.892016082711084</v>
      </c>
      <c r="I59" s="2">
        <f t="shared" si="63"/>
        <v>0.21511532125205932</v>
      </c>
    </row>
    <row r="60" spans="3:17">
      <c r="C60">
        <v>1191</v>
      </c>
      <c r="D60" s="5">
        <v>42210</v>
      </c>
      <c r="E60" s="6">
        <f t="shared" si="60"/>
        <v>35.440806045340054</v>
      </c>
      <c r="F60" s="4">
        <f t="shared" si="64"/>
        <v>7146</v>
      </c>
      <c r="G60" s="5">
        <f t="shared" si="61"/>
        <v>35064</v>
      </c>
      <c r="H60" s="6">
        <f t="shared" si="62"/>
        <v>29.44080604534005</v>
      </c>
      <c r="I60" s="2">
        <f t="shared" si="63"/>
        <v>0.16929637526652452</v>
      </c>
    </row>
    <row r="61" spans="3:17">
      <c r="C61">
        <v>946</v>
      </c>
      <c r="D61" s="5">
        <v>43240</v>
      </c>
      <c r="E61" s="6">
        <f t="shared" si="60"/>
        <v>45.708245243128964</v>
      </c>
      <c r="F61" s="4">
        <f t="shared" si="64"/>
        <v>5676</v>
      </c>
      <c r="G61" s="5">
        <f t="shared" si="61"/>
        <v>37564</v>
      </c>
      <c r="H61" s="6">
        <f t="shared" si="62"/>
        <v>39.708245243128964</v>
      </c>
      <c r="I61" s="2">
        <f t="shared" si="63"/>
        <v>0.13126734505087881</v>
      </c>
    </row>
    <row r="65" spans="3:17">
      <c r="C65" t="s">
        <v>2</v>
      </c>
    </row>
    <row r="66" spans="3:17">
      <c r="C66">
        <v>13024</v>
      </c>
      <c r="D66" s="5">
        <v>165230</v>
      </c>
      <c r="E66" s="6">
        <f>D66/C66</f>
        <v>12.686578624078624</v>
      </c>
      <c r="F66" s="4">
        <f>C66*$B$13</f>
        <v>78144</v>
      </c>
      <c r="G66" s="5">
        <f t="shared" ref="G66:G71" si="65">D66-F66</f>
        <v>87086</v>
      </c>
      <c r="H66" s="6">
        <f t="shared" ref="H66:H71" si="66">G66/C66</f>
        <v>6.6865786240786242</v>
      </c>
      <c r="I66" s="2">
        <f t="shared" ref="I66:I71" si="67">F66/D66</f>
        <v>0.47294074925860924</v>
      </c>
      <c r="J66">
        <v>5</v>
      </c>
      <c r="K66">
        <v>9194</v>
      </c>
      <c r="L66">
        <v>148740</v>
      </c>
      <c r="M66" s="6">
        <f>L66/K66</f>
        <v>16.177942136175766</v>
      </c>
      <c r="N66" s="4">
        <f>K66*$B$13</f>
        <v>55164</v>
      </c>
      <c r="O66" s="5">
        <f t="shared" ref="O66:O71" si="68">L66-N66</f>
        <v>93576</v>
      </c>
      <c r="P66" s="6">
        <f t="shared" ref="P66:P71" si="69">O66/K66</f>
        <v>10.177942136175767</v>
      </c>
      <c r="Q66" s="2">
        <f t="shared" ref="Q66:Q71" si="70">N66/L66</f>
        <v>0.3708753529649052</v>
      </c>
    </row>
    <row r="67" spans="3:17">
      <c r="C67">
        <v>6799</v>
      </c>
      <c r="D67" s="5">
        <v>105590</v>
      </c>
      <c r="E67" s="6">
        <f t="shared" ref="E67:E71" si="71">D67/C67</f>
        <v>15.530225033093101</v>
      </c>
      <c r="F67" s="4">
        <f t="shared" ref="F67:F71" si="72">C67*$B$13</f>
        <v>40794</v>
      </c>
      <c r="G67" s="5">
        <f t="shared" si="65"/>
        <v>64796</v>
      </c>
      <c r="H67" s="6">
        <f t="shared" si="66"/>
        <v>9.5302250330931013</v>
      </c>
      <c r="I67" s="2">
        <f t="shared" si="67"/>
        <v>0.38634340373141396</v>
      </c>
      <c r="J67">
        <v>10</v>
      </c>
      <c r="K67">
        <v>4860</v>
      </c>
      <c r="L67">
        <v>97090</v>
      </c>
      <c r="M67" s="6">
        <f t="shared" ref="M67:M71" si="73">L67/K67</f>
        <v>19.977366255144034</v>
      </c>
      <c r="N67" s="4">
        <f t="shared" ref="N67:N71" si="74">K67*$B$13</f>
        <v>29160</v>
      </c>
      <c r="O67" s="5">
        <f t="shared" si="68"/>
        <v>67930</v>
      </c>
      <c r="P67" s="6">
        <f t="shared" si="69"/>
        <v>13.977366255144032</v>
      </c>
      <c r="Q67" s="2">
        <f t="shared" si="70"/>
        <v>0.30033989082294776</v>
      </c>
    </row>
    <row r="68" spans="3:17">
      <c r="C68">
        <v>4396</v>
      </c>
      <c r="D68" s="5">
        <v>98140</v>
      </c>
      <c r="E68" s="6">
        <f t="shared" si="71"/>
        <v>22.32484076433121</v>
      </c>
      <c r="F68" s="4">
        <f t="shared" si="72"/>
        <v>26376</v>
      </c>
      <c r="G68" s="5">
        <f t="shared" si="65"/>
        <v>71764</v>
      </c>
      <c r="H68" s="6">
        <f t="shared" si="66"/>
        <v>16.32484076433121</v>
      </c>
      <c r="I68" s="2">
        <f t="shared" si="67"/>
        <v>0.26875891583452211</v>
      </c>
      <c r="J68">
        <v>15</v>
      </c>
      <c r="K68">
        <v>3174</v>
      </c>
      <c r="L68">
        <v>83930</v>
      </c>
      <c r="M68" s="6">
        <f t="shared" si="73"/>
        <v>26.442974165091368</v>
      </c>
      <c r="N68" s="4">
        <f t="shared" si="74"/>
        <v>19044</v>
      </c>
      <c r="O68" s="5">
        <f t="shared" si="68"/>
        <v>64886</v>
      </c>
      <c r="P68" s="6">
        <f t="shared" si="69"/>
        <v>20.442974165091368</v>
      </c>
      <c r="Q68" s="2">
        <f t="shared" si="70"/>
        <v>0.22690337185750029</v>
      </c>
    </row>
    <row r="69" spans="3:17">
      <c r="C69">
        <v>2240</v>
      </c>
      <c r="D69" s="5">
        <v>70420</v>
      </c>
      <c r="E69" s="6">
        <f t="shared" si="71"/>
        <v>31.4375</v>
      </c>
      <c r="F69" s="4">
        <f t="shared" si="72"/>
        <v>13440</v>
      </c>
      <c r="G69" s="5">
        <f t="shared" si="65"/>
        <v>56980</v>
      </c>
      <c r="H69" s="6">
        <f t="shared" si="66"/>
        <v>25.4375</v>
      </c>
      <c r="I69" s="2">
        <f t="shared" si="67"/>
        <v>0.19085487077534791</v>
      </c>
      <c r="J69">
        <v>30</v>
      </c>
      <c r="K69">
        <v>1644</v>
      </c>
      <c r="L69">
        <v>60200</v>
      </c>
      <c r="M69" s="6">
        <f t="shared" si="73"/>
        <v>36.618004866180051</v>
      </c>
      <c r="N69" s="4">
        <f t="shared" si="74"/>
        <v>9864</v>
      </c>
      <c r="O69" s="5">
        <f t="shared" si="68"/>
        <v>50336</v>
      </c>
      <c r="P69" s="6">
        <f t="shared" si="69"/>
        <v>30.618004866180048</v>
      </c>
      <c r="Q69" s="2">
        <f t="shared" si="70"/>
        <v>0.16385382059800666</v>
      </c>
    </row>
    <row r="70" spans="3:17">
      <c r="C70">
        <v>1521</v>
      </c>
      <c r="D70" s="5">
        <v>58150</v>
      </c>
      <c r="E70" s="6">
        <f t="shared" si="71"/>
        <v>38.231426692965158</v>
      </c>
      <c r="F70" s="4">
        <f t="shared" si="72"/>
        <v>9126</v>
      </c>
      <c r="G70" s="5">
        <f t="shared" si="65"/>
        <v>49024</v>
      </c>
      <c r="H70" s="6">
        <f t="shared" si="66"/>
        <v>32.231426692965158</v>
      </c>
      <c r="I70" s="2">
        <f t="shared" si="67"/>
        <v>0.15693895098882202</v>
      </c>
      <c r="J70">
        <v>45</v>
      </c>
      <c r="K70">
        <v>1117</v>
      </c>
      <c r="L70">
        <v>53500</v>
      </c>
      <c r="M70" s="6">
        <f t="shared" si="73"/>
        <v>47.896150402864819</v>
      </c>
      <c r="N70" s="4">
        <f t="shared" si="74"/>
        <v>6702</v>
      </c>
      <c r="O70" s="5">
        <f t="shared" si="68"/>
        <v>46798</v>
      </c>
      <c r="P70" s="6">
        <f t="shared" si="69"/>
        <v>41.896150402864819</v>
      </c>
      <c r="Q70" s="2">
        <f t="shared" si="70"/>
        <v>0.12527102803738319</v>
      </c>
    </row>
    <row r="71" spans="3:17">
      <c r="C71">
        <v>1161</v>
      </c>
      <c r="D71" s="5">
        <v>39100</v>
      </c>
      <c r="E71" s="6">
        <f t="shared" si="71"/>
        <v>33.677863910422047</v>
      </c>
      <c r="F71" s="4">
        <f t="shared" si="72"/>
        <v>6966</v>
      </c>
      <c r="G71" s="5">
        <f t="shared" si="65"/>
        <v>32134</v>
      </c>
      <c r="H71" s="6">
        <f t="shared" si="66"/>
        <v>27.677863910422051</v>
      </c>
      <c r="I71" s="2">
        <f t="shared" si="67"/>
        <v>0.17815856777493605</v>
      </c>
      <c r="J71">
        <v>60</v>
      </c>
      <c r="K71">
        <v>861</v>
      </c>
      <c r="L71">
        <v>36370</v>
      </c>
      <c r="M71" s="6">
        <f t="shared" si="73"/>
        <v>42.241579558652731</v>
      </c>
      <c r="N71" s="4">
        <f t="shared" si="74"/>
        <v>5166</v>
      </c>
      <c r="O71" s="5">
        <f t="shared" si="68"/>
        <v>31204</v>
      </c>
      <c r="P71" s="6">
        <f t="shared" si="69"/>
        <v>36.241579558652731</v>
      </c>
      <c r="Q71" s="2">
        <f t="shared" si="70"/>
        <v>0.14204014297497938</v>
      </c>
    </row>
    <row r="72" spans="3:17">
      <c r="E72" s="7"/>
    </row>
    <row r="73" spans="3:17">
      <c r="E73" s="7"/>
    </row>
    <row r="74" spans="3:17">
      <c r="C74">
        <v>7630</v>
      </c>
      <c r="D74" s="5">
        <v>108330</v>
      </c>
      <c r="E74" s="6">
        <f t="shared" ref="E74:E79" si="75">D74/C74</f>
        <v>14.197903014416775</v>
      </c>
      <c r="F74" s="4">
        <f>C74*$B$13</f>
        <v>45780</v>
      </c>
      <c r="G74" s="5">
        <f t="shared" ref="G74:G79" si="76">D74-F74</f>
        <v>62550</v>
      </c>
      <c r="H74" s="6">
        <f t="shared" ref="H74:H79" si="77">G74/C74</f>
        <v>8.1979030144167755</v>
      </c>
      <c r="I74" s="2">
        <f t="shared" ref="I74:I79" si="78">F74/D74</f>
        <v>0.4225976183882581</v>
      </c>
    </row>
    <row r="75" spans="3:17">
      <c r="C75">
        <v>3901</v>
      </c>
      <c r="D75" s="5">
        <v>82520</v>
      </c>
      <c r="E75" s="6">
        <f t="shared" si="75"/>
        <v>21.153550371699563</v>
      </c>
      <c r="F75" s="4">
        <f t="shared" ref="F75:F79" si="79">C75*$B$13</f>
        <v>23406</v>
      </c>
      <c r="G75" s="5">
        <f t="shared" si="76"/>
        <v>59114</v>
      </c>
      <c r="H75" s="6">
        <f t="shared" si="77"/>
        <v>15.153550371699565</v>
      </c>
      <c r="I75" s="2">
        <f t="shared" si="78"/>
        <v>0.28364032961706254</v>
      </c>
    </row>
    <row r="76" spans="3:17">
      <c r="C76">
        <v>2629</v>
      </c>
      <c r="D76" s="5">
        <v>55710</v>
      </c>
      <c r="E76" s="6">
        <f t="shared" si="75"/>
        <v>21.190566755420313</v>
      </c>
      <c r="F76" s="4">
        <f t="shared" si="79"/>
        <v>15774</v>
      </c>
      <c r="G76" s="5">
        <f t="shared" si="76"/>
        <v>39936</v>
      </c>
      <c r="H76" s="6">
        <f t="shared" si="77"/>
        <v>15.190566755420312</v>
      </c>
      <c r="I76" s="2">
        <f t="shared" si="78"/>
        <v>0.28314485729671512</v>
      </c>
    </row>
    <row r="77" spans="3:17">
      <c r="C77">
        <v>1379</v>
      </c>
      <c r="D77" s="5">
        <v>40380</v>
      </c>
      <c r="E77" s="6">
        <f t="shared" si="75"/>
        <v>29.28208846990573</v>
      </c>
      <c r="F77" s="4">
        <f t="shared" si="79"/>
        <v>8274</v>
      </c>
      <c r="G77" s="5">
        <f t="shared" si="76"/>
        <v>32106</v>
      </c>
      <c r="H77" s="6">
        <f t="shared" si="77"/>
        <v>23.28208846990573</v>
      </c>
      <c r="I77" s="2">
        <f t="shared" si="78"/>
        <v>0.20490341753343239</v>
      </c>
    </row>
    <row r="78" spans="3:17">
      <c r="C78">
        <v>909</v>
      </c>
      <c r="D78" s="5">
        <v>37740</v>
      </c>
      <c r="E78" s="6">
        <f t="shared" si="75"/>
        <v>41.518151815181518</v>
      </c>
      <c r="F78" s="4">
        <f t="shared" si="79"/>
        <v>5454</v>
      </c>
      <c r="G78" s="5">
        <f t="shared" si="76"/>
        <v>32286</v>
      </c>
      <c r="H78" s="6">
        <f t="shared" si="77"/>
        <v>35.518151815181518</v>
      </c>
      <c r="I78" s="2">
        <f t="shared" si="78"/>
        <v>0.14451510333863274</v>
      </c>
    </row>
    <row r="79" spans="3:17">
      <c r="C79">
        <v>732</v>
      </c>
      <c r="D79" s="5">
        <v>19920</v>
      </c>
      <c r="E79" s="6">
        <f t="shared" si="75"/>
        <v>27.21311475409836</v>
      </c>
      <c r="F79" s="4">
        <f t="shared" si="79"/>
        <v>4392</v>
      </c>
      <c r="G79" s="5">
        <f t="shared" si="76"/>
        <v>15528</v>
      </c>
      <c r="H79" s="6">
        <f t="shared" si="77"/>
        <v>21.21311475409836</v>
      </c>
      <c r="I79" s="2">
        <f t="shared" si="78"/>
        <v>0.22048192771084338</v>
      </c>
    </row>
    <row r="82" spans="2:26">
      <c r="C82" t="s">
        <v>1</v>
      </c>
      <c r="S82" t="s">
        <v>7</v>
      </c>
    </row>
    <row r="83" spans="2:26">
      <c r="B83">
        <v>5</v>
      </c>
      <c r="C83">
        <v>3703</v>
      </c>
      <c r="D83" s="5">
        <v>31710</v>
      </c>
      <c r="E83" s="6">
        <f t="shared" ref="E83:E96" si="80">D83/C83</f>
        <v>8.5633270321361064</v>
      </c>
      <c r="F83" s="4">
        <f>C83*$B$13</f>
        <v>22218</v>
      </c>
      <c r="G83" s="5">
        <f t="shared" ref="G83:G88" si="81">D83-F83</f>
        <v>9492</v>
      </c>
      <c r="H83" s="6">
        <f t="shared" ref="H83:H88" si="82">G83/C83</f>
        <v>2.5633270321361059</v>
      </c>
      <c r="I83" s="2">
        <f t="shared" ref="I83:I88" si="83">F83/D83</f>
        <v>0.70066225165562912</v>
      </c>
      <c r="J83">
        <v>5</v>
      </c>
      <c r="K83">
        <v>2614</v>
      </c>
      <c r="L83">
        <v>28820</v>
      </c>
      <c r="M83" s="6">
        <f t="shared" ref="M83:M88" si="84">L83/K83</f>
        <v>11.025248661055853</v>
      </c>
      <c r="N83" s="4">
        <f>K83*$B$13</f>
        <v>15684</v>
      </c>
      <c r="O83" s="5">
        <f t="shared" ref="O83:O88" si="85">L83-N83</f>
        <v>13136</v>
      </c>
      <c r="P83" s="6">
        <f t="shared" ref="P83:P88" si="86">O83/K83</f>
        <v>5.0252486610558531</v>
      </c>
      <c r="Q83" s="2">
        <f t="shared" ref="Q83:Q88" si="87">N83/L83</f>
        <v>0.54420541290770297</v>
      </c>
      <c r="S83">
        <v>5</v>
      </c>
      <c r="T83">
        <v>3722</v>
      </c>
      <c r="U83">
        <v>12693</v>
      </c>
      <c r="V83" s="6">
        <f t="shared" ref="V83:V88" si="88">U83/T83</f>
        <v>3.4102632993014508</v>
      </c>
      <c r="W83" s="4">
        <f>T83*$K$3</f>
        <v>11166</v>
      </c>
      <c r="X83" s="5">
        <f t="shared" ref="X83:X88" si="89">U83-W83</f>
        <v>1527</v>
      </c>
      <c r="Y83" s="6">
        <f t="shared" ref="Y83:Y88" si="90">X83/T83</f>
        <v>0.41026329930145083</v>
      </c>
      <c r="Z83" s="2">
        <f t="shared" ref="Z83:Z88" si="91">W83/U83</f>
        <v>0.87969747104703377</v>
      </c>
    </row>
    <row r="84" spans="2:26">
      <c r="B84">
        <v>10</v>
      </c>
      <c r="C84">
        <v>2098</v>
      </c>
      <c r="D84" s="5">
        <v>27320</v>
      </c>
      <c r="E84" s="6">
        <f t="shared" si="80"/>
        <v>13.021925643469972</v>
      </c>
      <c r="F84" s="4">
        <f t="shared" ref="F84:F96" si="92">C84*$B$13</f>
        <v>12588</v>
      </c>
      <c r="G84" s="5">
        <f t="shared" si="81"/>
        <v>14732</v>
      </c>
      <c r="H84" s="6">
        <f t="shared" si="82"/>
        <v>7.0219256434699711</v>
      </c>
      <c r="I84" s="2">
        <f t="shared" si="83"/>
        <v>0.46076134699853588</v>
      </c>
      <c r="J84">
        <v>10</v>
      </c>
      <c r="K84">
        <v>1514</v>
      </c>
      <c r="L84">
        <v>25490</v>
      </c>
      <c r="M84" s="6">
        <f t="shared" si="84"/>
        <v>16.836195508586524</v>
      </c>
      <c r="N84" s="4">
        <f t="shared" ref="N84:N88" si="93">K84*$B$13</f>
        <v>9084</v>
      </c>
      <c r="O84" s="5">
        <f t="shared" si="85"/>
        <v>16406</v>
      </c>
      <c r="P84" s="6">
        <f t="shared" si="86"/>
        <v>10.836195508586526</v>
      </c>
      <c r="Q84" s="2">
        <f t="shared" si="87"/>
        <v>0.35637504903883876</v>
      </c>
      <c r="S84">
        <v>10</v>
      </c>
      <c r="T84">
        <v>1933</v>
      </c>
      <c r="U84">
        <v>9975</v>
      </c>
      <c r="V84" s="6">
        <f t="shared" si="88"/>
        <v>5.1603724780134508</v>
      </c>
      <c r="W84" s="4">
        <f t="shared" ref="W84:W89" si="94">T84*$K$3</f>
        <v>5799</v>
      </c>
      <c r="X84" s="5">
        <f t="shared" si="89"/>
        <v>4176</v>
      </c>
      <c r="Y84" s="6">
        <f t="shared" si="90"/>
        <v>2.1603724780134508</v>
      </c>
      <c r="Z84" s="2">
        <f t="shared" si="91"/>
        <v>0.58135338345864662</v>
      </c>
    </row>
    <row r="85" spans="2:26">
      <c r="B85">
        <v>15</v>
      </c>
      <c r="C85">
        <v>1452</v>
      </c>
      <c r="D85" s="5">
        <v>18300</v>
      </c>
      <c r="E85" s="6">
        <f t="shared" si="80"/>
        <v>12.603305785123966</v>
      </c>
      <c r="F85" s="4">
        <f t="shared" si="92"/>
        <v>8712</v>
      </c>
      <c r="G85" s="5">
        <f t="shared" si="81"/>
        <v>9588</v>
      </c>
      <c r="H85" s="6">
        <f t="shared" si="82"/>
        <v>6.6033057851239674</v>
      </c>
      <c r="I85" s="2">
        <f t="shared" si="83"/>
        <v>0.4760655737704918</v>
      </c>
      <c r="J85">
        <v>15</v>
      </c>
      <c r="K85">
        <v>1066</v>
      </c>
      <c r="L85">
        <v>17570</v>
      </c>
      <c r="M85" s="6">
        <f t="shared" si="84"/>
        <v>16.482176360225139</v>
      </c>
      <c r="N85" s="4">
        <f t="shared" si="93"/>
        <v>6396</v>
      </c>
      <c r="O85" s="5">
        <f t="shared" si="85"/>
        <v>11174</v>
      </c>
      <c r="P85" s="6">
        <f t="shared" si="86"/>
        <v>10.482176360225141</v>
      </c>
      <c r="Q85" s="2">
        <f t="shared" si="87"/>
        <v>0.36402959590210587</v>
      </c>
      <c r="S85">
        <v>15</v>
      </c>
      <c r="T85">
        <v>1278</v>
      </c>
      <c r="U85">
        <v>8195</v>
      </c>
      <c r="V85" s="6">
        <f t="shared" si="88"/>
        <v>6.4123630672926444</v>
      </c>
      <c r="W85" s="4">
        <f t="shared" si="94"/>
        <v>3834</v>
      </c>
      <c r="X85" s="5">
        <f t="shared" si="89"/>
        <v>4361</v>
      </c>
      <c r="Y85" s="6">
        <f t="shared" si="90"/>
        <v>3.4123630672926448</v>
      </c>
      <c r="Z85" s="2">
        <f t="shared" si="91"/>
        <v>0.46784624771201955</v>
      </c>
    </row>
    <row r="86" spans="2:26">
      <c r="B86">
        <v>30</v>
      </c>
      <c r="C86">
        <v>787</v>
      </c>
      <c r="D86" s="5">
        <v>9040</v>
      </c>
      <c r="E86" s="6">
        <f t="shared" si="80"/>
        <v>11.486658195679796</v>
      </c>
      <c r="F86" s="4">
        <f t="shared" si="92"/>
        <v>4722</v>
      </c>
      <c r="G86" s="5">
        <f t="shared" si="81"/>
        <v>4318</v>
      </c>
      <c r="H86" s="6">
        <f t="shared" si="82"/>
        <v>5.4866581956797971</v>
      </c>
      <c r="I86" s="2">
        <f t="shared" si="83"/>
        <v>0.52234513274336281</v>
      </c>
      <c r="J86">
        <v>30</v>
      </c>
      <c r="K86">
        <v>575</v>
      </c>
      <c r="L86">
        <v>9890</v>
      </c>
      <c r="M86" s="6">
        <f t="shared" si="84"/>
        <v>17.2</v>
      </c>
      <c r="N86" s="4">
        <f t="shared" si="93"/>
        <v>3450</v>
      </c>
      <c r="O86" s="5">
        <f t="shared" si="85"/>
        <v>6440</v>
      </c>
      <c r="P86" s="6">
        <f t="shared" si="86"/>
        <v>11.2</v>
      </c>
      <c r="Q86" s="2">
        <f t="shared" si="87"/>
        <v>0.34883720930232559</v>
      </c>
      <c r="S86">
        <v>20</v>
      </c>
      <c r="T86">
        <v>967</v>
      </c>
      <c r="U86">
        <v>6114</v>
      </c>
      <c r="V86" s="6">
        <f t="shared" si="88"/>
        <v>6.3226473629782838</v>
      </c>
      <c r="W86" s="4">
        <f t="shared" si="94"/>
        <v>2901</v>
      </c>
      <c r="X86" s="5">
        <f t="shared" si="89"/>
        <v>3213</v>
      </c>
      <c r="Y86" s="6">
        <f t="shared" si="90"/>
        <v>3.3226473629782833</v>
      </c>
      <c r="Z86" s="2">
        <f t="shared" si="91"/>
        <v>0.47448478900883218</v>
      </c>
    </row>
    <row r="87" spans="2:26">
      <c r="B87">
        <v>45</v>
      </c>
      <c r="C87">
        <v>545</v>
      </c>
      <c r="D87" s="5">
        <v>11550</v>
      </c>
      <c r="E87" s="6">
        <f t="shared" si="80"/>
        <v>21.192660550458715</v>
      </c>
      <c r="F87" s="4">
        <f t="shared" si="92"/>
        <v>3270</v>
      </c>
      <c r="G87" s="5">
        <f t="shared" si="81"/>
        <v>8280</v>
      </c>
      <c r="H87" s="6">
        <f t="shared" si="82"/>
        <v>15.192660550458715</v>
      </c>
      <c r="I87" s="2">
        <f t="shared" si="83"/>
        <v>0.2831168831168831</v>
      </c>
      <c r="J87">
        <v>45</v>
      </c>
      <c r="K87">
        <v>396</v>
      </c>
      <c r="L87">
        <v>12050</v>
      </c>
      <c r="M87" s="6">
        <f t="shared" si="84"/>
        <v>30.429292929292931</v>
      </c>
      <c r="N87" s="4">
        <f t="shared" si="93"/>
        <v>2376</v>
      </c>
      <c r="O87" s="5">
        <f t="shared" si="85"/>
        <v>9674</v>
      </c>
      <c r="P87" s="6">
        <f t="shared" si="86"/>
        <v>24.429292929292931</v>
      </c>
      <c r="Q87" s="2">
        <f t="shared" si="87"/>
        <v>0.19717842323651452</v>
      </c>
      <c r="S87">
        <v>30</v>
      </c>
      <c r="T87">
        <v>661</v>
      </c>
      <c r="U87">
        <v>4461</v>
      </c>
      <c r="V87" s="6">
        <f t="shared" si="88"/>
        <v>6.7488653555219367</v>
      </c>
      <c r="W87" s="4">
        <f t="shared" si="94"/>
        <v>1983</v>
      </c>
      <c r="X87" s="5">
        <f t="shared" si="89"/>
        <v>2478</v>
      </c>
      <c r="Y87" s="6">
        <f t="shared" si="90"/>
        <v>3.7488653555219367</v>
      </c>
      <c r="Z87" s="2">
        <f t="shared" si="91"/>
        <v>0.44451916610625419</v>
      </c>
    </row>
    <row r="88" spans="2:26">
      <c r="B88">
        <v>60</v>
      </c>
      <c r="C88">
        <v>407</v>
      </c>
      <c r="D88" s="5">
        <v>10710</v>
      </c>
      <c r="E88" s="6">
        <f t="shared" si="80"/>
        <v>26.314496314496314</v>
      </c>
      <c r="F88" s="4">
        <f t="shared" si="92"/>
        <v>2442</v>
      </c>
      <c r="G88" s="5">
        <f t="shared" si="81"/>
        <v>8268</v>
      </c>
      <c r="H88" s="6">
        <f t="shared" si="82"/>
        <v>20.314496314496314</v>
      </c>
      <c r="I88" s="2">
        <f t="shared" si="83"/>
        <v>0.22801120448179271</v>
      </c>
      <c r="J88">
        <v>60</v>
      </c>
      <c r="K88">
        <v>298</v>
      </c>
      <c r="L88">
        <v>7520</v>
      </c>
      <c r="M88" s="6">
        <f t="shared" si="84"/>
        <v>25.234899328859061</v>
      </c>
      <c r="N88" s="4">
        <f t="shared" si="93"/>
        <v>1788</v>
      </c>
      <c r="O88" s="5">
        <f t="shared" si="85"/>
        <v>5732</v>
      </c>
      <c r="P88" s="6">
        <f t="shared" si="86"/>
        <v>19.234899328859061</v>
      </c>
      <c r="Q88" s="2">
        <f t="shared" si="87"/>
        <v>0.23776595744680851</v>
      </c>
      <c r="S88">
        <v>45</v>
      </c>
      <c r="T88">
        <v>449</v>
      </c>
      <c r="U88">
        <v>3583</v>
      </c>
      <c r="V88" s="6">
        <f t="shared" si="88"/>
        <v>7.9799554565701563</v>
      </c>
      <c r="W88" s="4">
        <f t="shared" si="94"/>
        <v>1347</v>
      </c>
      <c r="X88" s="5">
        <f t="shared" si="89"/>
        <v>2236</v>
      </c>
      <c r="Y88" s="6">
        <f t="shared" si="90"/>
        <v>4.9799554565701563</v>
      </c>
      <c r="Z88" s="2">
        <f t="shared" si="91"/>
        <v>0.37594194808819426</v>
      </c>
    </row>
    <row r="89" spans="2:26">
      <c r="E89" s="7" t="s">
        <v>5</v>
      </c>
      <c r="F89" t="s">
        <v>5</v>
      </c>
      <c r="H89" s="1"/>
      <c r="I89" s="2"/>
      <c r="S89">
        <v>60</v>
      </c>
      <c r="T89">
        <v>335</v>
      </c>
      <c r="U89">
        <v>1752</v>
      </c>
      <c r="V89" s="6">
        <f t="shared" ref="V89" si="95">U89/T89</f>
        <v>5.2298507462686565</v>
      </c>
      <c r="W89" s="4">
        <f t="shared" si="94"/>
        <v>1005</v>
      </c>
      <c r="X89" s="5">
        <f t="shared" ref="X89" si="96">U89-W89</f>
        <v>747</v>
      </c>
      <c r="Y89" s="6">
        <f t="shared" ref="Y89" si="97">X89/T89</f>
        <v>2.2298507462686565</v>
      </c>
      <c r="Z89" s="2">
        <f t="shared" ref="Z89" si="98">W89/U89</f>
        <v>0.57363013698630139</v>
      </c>
    </row>
    <row r="90" spans="2:26">
      <c r="E90" s="7" t="s">
        <v>5</v>
      </c>
      <c r="F90" t="s">
        <v>5</v>
      </c>
      <c r="H90" s="1"/>
      <c r="I90" s="2"/>
    </row>
    <row r="91" spans="2:26">
      <c r="C91">
        <v>2089</v>
      </c>
      <c r="D91" s="5">
        <v>19070</v>
      </c>
      <c r="E91" s="6">
        <f t="shared" si="80"/>
        <v>9.1287697462900912</v>
      </c>
      <c r="F91" s="4">
        <f t="shared" si="92"/>
        <v>12534</v>
      </c>
      <c r="G91" s="5">
        <f t="shared" ref="G91:G96" si="99">D91-F91</f>
        <v>6536</v>
      </c>
      <c r="H91" s="6">
        <f t="shared" ref="H91:H96" si="100">G91/C91</f>
        <v>3.1287697462900907</v>
      </c>
      <c r="I91" s="2">
        <f t="shared" ref="I91:I96" si="101">F91/D91</f>
        <v>0.65726271630833766</v>
      </c>
      <c r="R91">
        <v>0.75</v>
      </c>
      <c r="S91">
        <v>5</v>
      </c>
      <c r="T91">
        <v>6341</v>
      </c>
      <c r="U91">
        <v>22141</v>
      </c>
      <c r="V91" s="6">
        <f t="shared" ref="V91:V97" si="102">U91/T91</f>
        <v>3.4917205488093361</v>
      </c>
      <c r="W91" s="4">
        <f>T91*$K$3</f>
        <v>19023</v>
      </c>
      <c r="X91" s="5">
        <f t="shared" ref="X91:X97" si="103">U91-W91</f>
        <v>3118</v>
      </c>
      <c r="Y91" s="6">
        <f t="shared" ref="Y91:Y97" si="104">X91/T91</f>
        <v>0.49172054880933608</v>
      </c>
      <c r="Z91" s="2">
        <f t="shared" ref="Z91:Z97" si="105">W91/U91</f>
        <v>0.8591752856691206</v>
      </c>
    </row>
    <row r="92" spans="2:26">
      <c r="C92">
        <v>1205</v>
      </c>
      <c r="D92" s="5">
        <v>16490</v>
      </c>
      <c r="E92" s="6">
        <f t="shared" si="80"/>
        <v>13.684647302904564</v>
      </c>
      <c r="F92" s="4">
        <f t="shared" si="92"/>
        <v>7230</v>
      </c>
      <c r="G92" s="5">
        <f t="shared" si="99"/>
        <v>9260</v>
      </c>
      <c r="H92" s="6">
        <f t="shared" si="100"/>
        <v>7.6846473029045645</v>
      </c>
      <c r="I92" s="2">
        <f t="shared" si="101"/>
        <v>0.43844754396604002</v>
      </c>
      <c r="S92">
        <v>10</v>
      </c>
      <c r="T92">
        <v>3356</v>
      </c>
      <c r="U92">
        <v>14879</v>
      </c>
      <c r="V92" s="6">
        <f t="shared" si="102"/>
        <v>4.4335518474374256</v>
      </c>
      <c r="W92" s="4">
        <f t="shared" ref="W92:W97" si="106">T92*$K$3</f>
        <v>10068</v>
      </c>
      <c r="X92" s="5">
        <f t="shared" si="103"/>
        <v>4811</v>
      </c>
      <c r="Y92" s="6">
        <f t="shared" si="104"/>
        <v>1.4335518474374256</v>
      </c>
      <c r="Z92" s="2">
        <f t="shared" si="105"/>
        <v>0.67665837757913838</v>
      </c>
    </row>
    <row r="93" spans="2:26">
      <c r="C93">
        <v>888</v>
      </c>
      <c r="D93" s="5">
        <v>11290</v>
      </c>
      <c r="E93" s="6">
        <f t="shared" si="80"/>
        <v>12.713963963963964</v>
      </c>
      <c r="F93" s="4">
        <f t="shared" si="92"/>
        <v>5328</v>
      </c>
      <c r="G93" s="5">
        <f t="shared" si="99"/>
        <v>5962</v>
      </c>
      <c r="H93" s="6">
        <f t="shared" si="100"/>
        <v>6.7139639639639643</v>
      </c>
      <c r="I93" s="2">
        <f t="shared" si="101"/>
        <v>0.47192205491585476</v>
      </c>
      <c r="S93">
        <v>15</v>
      </c>
      <c r="T93">
        <v>2220</v>
      </c>
      <c r="U93">
        <v>13116</v>
      </c>
      <c r="V93" s="6">
        <f t="shared" si="102"/>
        <v>5.9081081081081077</v>
      </c>
      <c r="W93" s="4">
        <f t="shared" si="106"/>
        <v>6660</v>
      </c>
      <c r="X93" s="5">
        <f t="shared" si="103"/>
        <v>6456</v>
      </c>
      <c r="Y93" s="6">
        <f t="shared" si="104"/>
        <v>2.9081081081081082</v>
      </c>
      <c r="Z93" s="2">
        <f t="shared" si="105"/>
        <v>0.50777676120768522</v>
      </c>
    </row>
    <row r="94" spans="2:26">
      <c r="C94">
        <v>468</v>
      </c>
      <c r="D94" s="5">
        <v>10310</v>
      </c>
      <c r="E94" s="6">
        <f t="shared" si="80"/>
        <v>22.029914529914532</v>
      </c>
      <c r="F94" s="4">
        <f t="shared" si="92"/>
        <v>2808</v>
      </c>
      <c r="G94" s="5">
        <f t="shared" si="99"/>
        <v>7502</v>
      </c>
      <c r="H94" s="6">
        <f t="shared" si="100"/>
        <v>16.029914529914532</v>
      </c>
      <c r="I94" s="2">
        <f t="shared" si="101"/>
        <v>0.272356935014549</v>
      </c>
      <c r="S94">
        <v>20</v>
      </c>
      <c r="T94">
        <v>1663</v>
      </c>
      <c r="U94">
        <v>9389</v>
      </c>
      <c r="V94" s="6">
        <f t="shared" si="102"/>
        <v>5.6458208057726997</v>
      </c>
      <c r="W94" s="4">
        <f t="shared" si="106"/>
        <v>4989</v>
      </c>
      <c r="X94" s="5">
        <f t="shared" si="103"/>
        <v>4400</v>
      </c>
      <c r="Y94" s="6">
        <f t="shared" si="104"/>
        <v>2.6458208057726997</v>
      </c>
      <c r="Z94" s="2">
        <f t="shared" si="105"/>
        <v>0.53136649270422831</v>
      </c>
    </row>
    <row r="95" spans="2:26">
      <c r="C95">
        <v>309</v>
      </c>
      <c r="D95" s="5">
        <v>12770</v>
      </c>
      <c r="E95" s="6">
        <f t="shared" si="80"/>
        <v>41.326860841423951</v>
      </c>
      <c r="F95" s="4">
        <f t="shared" si="92"/>
        <v>1854</v>
      </c>
      <c r="G95" s="5">
        <f t="shared" si="99"/>
        <v>10916</v>
      </c>
      <c r="H95" s="6">
        <f t="shared" si="100"/>
        <v>35.326860841423951</v>
      </c>
      <c r="I95" s="2">
        <f t="shared" si="101"/>
        <v>0.1451840250587314</v>
      </c>
      <c r="S95">
        <v>30</v>
      </c>
      <c r="T95">
        <v>1106</v>
      </c>
      <c r="U95">
        <v>7222</v>
      </c>
      <c r="V95" s="6">
        <f t="shared" si="102"/>
        <v>6.5298372513562386</v>
      </c>
      <c r="W95" s="4">
        <f t="shared" si="106"/>
        <v>3318</v>
      </c>
      <c r="X95" s="5">
        <f t="shared" si="103"/>
        <v>3904</v>
      </c>
      <c r="Y95" s="6">
        <f t="shared" si="104"/>
        <v>3.5298372513562386</v>
      </c>
      <c r="Z95" s="2">
        <f t="shared" si="105"/>
        <v>0.45942952090833566</v>
      </c>
    </row>
    <row r="96" spans="2:26">
      <c r="C96">
        <v>236</v>
      </c>
      <c r="D96" s="5">
        <v>9370</v>
      </c>
      <c r="E96" s="6">
        <f t="shared" si="80"/>
        <v>39.703389830508478</v>
      </c>
      <c r="F96" s="4">
        <f t="shared" si="92"/>
        <v>1416</v>
      </c>
      <c r="G96" s="5">
        <f t="shared" si="99"/>
        <v>7954</v>
      </c>
      <c r="H96" s="6">
        <f t="shared" si="100"/>
        <v>33.703389830508478</v>
      </c>
      <c r="I96" s="2">
        <f t="shared" si="101"/>
        <v>0.15112059765208111</v>
      </c>
      <c r="S96">
        <v>45</v>
      </c>
      <c r="T96">
        <v>759</v>
      </c>
      <c r="U96">
        <v>6442</v>
      </c>
      <c r="V96" s="6">
        <f t="shared" si="102"/>
        <v>8.4874835309617911</v>
      </c>
      <c r="W96" s="4">
        <f t="shared" si="106"/>
        <v>2277</v>
      </c>
      <c r="X96" s="5">
        <f t="shared" si="103"/>
        <v>4165</v>
      </c>
      <c r="Y96" s="6">
        <f t="shared" si="104"/>
        <v>5.487483530961792</v>
      </c>
      <c r="Z96" s="2">
        <f t="shared" si="105"/>
        <v>0.35346165787022665</v>
      </c>
    </row>
    <row r="97" spans="19:26">
      <c r="S97">
        <v>60</v>
      </c>
      <c r="T97">
        <v>586</v>
      </c>
      <c r="U97">
        <v>5241</v>
      </c>
      <c r="V97" s="6">
        <f t="shared" si="102"/>
        <v>8.9436860068259385</v>
      </c>
      <c r="W97" s="4">
        <f t="shared" si="106"/>
        <v>1758</v>
      </c>
      <c r="X97" s="5">
        <f t="shared" si="103"/>
        <v>3483</v>
      </c>
      <c r="Y97" s="6">
        <f t="shared" si="104"/>
        <v>5.9436860068259385</v>
      </c>
      <c r="Z97" s="2">
        <f t="shared" si="105"/>
        <v>0.33543216943331428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268"/>
  <sheetViews>
    <sheetView topLeftCell="A241" workbookViewId="0">
      <selection activeCell="L266" sqref="L266"/>
    </sheetView>
  </sheetViews>
  <sheetFormatPr defaultRowHeight="15"/>
  <cols>
    <col min="3" max="3" width="10.7109375" style="10" customWidth="1"/>
    <col min="4" max="4" width="11.85546875" style="10" customWidth="1"/>
    <col min="6" max="6" width="8.7109375" style="10" customWidth="1"/>
    <col min="7" max="7" width="12" style="10" customWidth="1"/>
    <col min="8" max="8" width="11.28515625" customWidth="1"/>
    <col min="12" max="12" width="9.140625" style="10"/>
    <col min="13" max="13" width="10" style="10" bestFit="1" customWidth="1"/>
    <col min="15" max="16" width="9.140625" style="10"/>
    <col min="20" max="21" width="9.140625" style="11"/>
    <col min="31" max="31" width="9.28515625" customWidth="1"/>
  </cols>
  <sheetData>
    <row r="1" spans="1:18">
      <c r="B1" t="s">
        <v>13</v>
      </c>
      <c r="C1" s="10" t="s">
        <v>12</v>
      </c>
    </row>
    <row r="2" spans="1:18">
      <c r="B2" t="s">
        <v>11</v>
      </c>
      <c r="C2" s="10">
        <v>3</v>
      </c>
    </row>
    <row r="4" spans="1:18">
      <c r="B4" t="s">
        <v>14</v>
      </c>
    </row>
    <row r="5" spans="1:18">
      <c r="B5" s="12" t="s">
        <v>23</v>
      </c>
      <c r="C5" s="12" t="s">
        <v>17</v>
      </c>
      <c r="D5" s="12" t="s">
        <v>18</v>
      </c>
      <c r="E5" s="5" t="s">
        <v>19</v>
      </c>
      <c r="F5" s="12" t="s">
        <v>12</v>
      </c>
      <c r="G5" s="12" t="s">
        <v>20</v>
      </c>
      <c r="H5" s="12" t="s">
        <v>21</v>
      </c>
      <c r="I5" s="12" t="s">
        <v>22</v>
      </c>
      <c r="K5" s="12" t="s">
        <v>23</v>
      </c>
      <c r="L5" s="12" t="s">
        <v>17</v>
      </c>
      <c r="M5" s="12" t="s">
        <v>18</v>
      </c>
      <c r="N5" s="5" t="s">
        <v>19</v>
      </c>
      <c r="O5" s="12" t="s">
        <v>12</v>
      </c>
      <c r="P5" s="12" t="s">
        <v>20</v>
      </c>
      <c r="Q5" s="12" t="s">
        <v>21</v>
      </c>
      <c r="R5" s="12" t="s">
        <v>22</v>
      </c>
    </row>
    <row r="6" spans="1:18">
      <c r="A6" t="s">
        <v>14</v>
      </c>
      <c r="B6" s="3">
        <v>5</v>
      </c>
      <c r="C6" s="10">
        <v>13297</v>
      </c>
      <c r="D6" s="11">
        <v>104381</v>
      </c>
      <c r="E6" s="6">
        <f t="shared" ref="E6:E12" si="0">D6/C6</f>
        <v>7.8499661577799502</v>
      </c>
      <c r="F6" s="13">
        <f>C6*$C$2</f>
        <v>39891</v>
      </c>
      <c r="G6" s="11">
        <f t="shared" ref="G6:G12" si="1">D6-F6</f>
        <v>64490</v>
      </c>
      <c r="H6" s="6">
        <f t="shared" ref="H6:H12" si="2">G6/C6</f>
        <v>4.8499661577799502</v>
      </c>
      <c r="I6" s="14">
        <f t="shared" ref="I6:I12" si="3">F6/D6</f>
        <v>0.38216725266092488</v>
      </c>
      <c r="K6">
        <v>5</v>
      </c>
      <c r="L6" s="10">
        <v>20862</v>
      </c>
      <c r="M6" s="11">
        <v>144171</v>
      </c>
      <c r="N6" s="6">
        <f t="shared" ref="N6:N12" si="4">M6/L6</f>
        <v>6.9106988783433998</v>
      </c>
      <c r="O6" s="13">
        <f>L6*$C$2</f>
        <v>62586</v>
      </c>
      <c r="P6" s="11">
        <f t="shared" ref="P6:P12" si="5">M6-O6</f>
        <v>81585</v>
      </c>
      <c r="Q6" s="6">
        <f t="shared" ref="Q6:Q12" si="6">P6/L6</f>
        <v>3.9106988783433994</v>
      </c>
      <c r="R6" s="14">
        <f t="shared" ref="R6:R12" si="7">O6/M6</f>
        <v>0.43410949497471751</v>
      </c>
    </row>
    <row r="7" spans="1:18">
      <c r="B7" s="3">
        <v>10</v>
      </c>
      <c r="C7" s="10">
        <v>6692</v>
      </c>
      <c r="D7" s="11">
        <v>69616</v>
      </c>
      <c r="E7" s="6">
        <f t="shared" si="0"/>
        <v>10.402869097429766</v>
      </c>
      <c r="F7" s="13">
        <f t="shared" ref="F7:F12" si="8">C7*$C$2</f>
        <v>20076</v>
      </c>
      <c r="G7" s="11">
        <f t="shared" si="1"/>
        <v>49540</v>
      </c>
      <c r="H7" s="6">
        <f t="shared" si="2"/>
        <v>7.4028690974297673</v>
      </c>
      <c r="I7" s="14">
        <f t="shared" si="3"/>
        <v>0.28838198115375774</v>
      </c>
      <c r="K7">
        <v>10</v>
      </c>
      <c r="L7" s="10">
        <v>10522</v>
      </c>
      <c r="M7" s="11">
        <v>88106</v>
      </c>
      <c r="N7" s="6">
        <f t="shared" si="4"/>
        <v>8.3735031362858781</v>
      </c>
      <c r="O7" s="13">
        <f t="shared" ref="O7:O12" si="9">L7*$C$2</f>
        <v>31566</v>
      </c>
      <c r="P7" s="11">
        <f t="shared" si="5"/>
        <v>56540</v>
      </c>
      <c r="Q7" s="6">
        <f t="shared" si="6"/>
        <v>5.3735031362858772</v>
      </c>
      <c r="R7" s="14">
        <f t="shared" si="7"/>
        <v>0.35827298935373303</v>
      </c>
    </row>
    <row r="8" spans="1:18">
      <c r="B8" s="3">
        <v>15</v>
      </c>
      <c r="C8" s="10">
        <v>4422</v>
      </c>
      <c r="D8" s="11">
        <v>54284</v>
      </c>
      <c r="E8" s="6">
        <f t="shared" si="0"/>
        <v>12.275893260967887</v>
      </c>
      <c r="F8" s="13">
        <f t="shared" si="8"/>
        <v>13266</v>
      </c>
      <c r="G8" s="11">
        <f t="shared" si="1"/>
        <v>41018</v>
      </c>
      <c r="H8" s="6">
        <f t="shared" si="2"/>
        <v>9.2758932609678872</v>
      </c>
      <c r="I8" s="14">
        <f t="shared" si="3"/>
        <v>0.24438140151794266</v>
      </c>
      <c r="K8">
        <v>15</v>
      </c>
      <c r="L8" s="10">
        <v>7025</v>
      </c>
      <c r="M8" s="11">
        <v>65426</v>
      </c>
      <c r="N8" s="6">
        <f t="shared" si="4"/>
        <v>9.3133096085409246</v>
      </c>
      <c r="O8" s="13">
        <f t="shared" si="9"/>
        <v>21075</v>
      </c>
      <c r="P8" s="11">
        <f t="shared" si="5"/>
        <v>44351</v>
      </c>
      <c r="Q8" s="6">
        <f t="shared" si="6"/>
        <v>6.3133096085409255</v>
      </c>
      <c r="R8" s="14">
        <f t="shared" si="7"/>
        <v>0.32211964662366643</v>
      </c>
    </row>
    <row r="9" spans="1:18">
      <c r="B9" s="3">
        <v>20</v>
      </c>
      <c r="C9" s="10">
        <v>3311</v>
      </c>
      <c r="D9" s="11">
        <v>47933</v>
      </c>
      <c r="E9" s="6">
        <f t="shared" si="0"/>
        <v>14.47689519782543</v>
      </c>
      <c r="F9" s="13">
        <f t="shared" si="8"/>
        <v>9933</v>
      </c>
      <c r="G9" s="11">
        <f t="shared" si="1"/>
        <v>38000</v>
      </c>
      <c r="H9" s="6">
        <f t="shared" si="2"/>
        <v>11.47689519782543</v>
      </c>
      <c r="I9" s="14">
        <f t="shared" si="3"/>
        <v>0.20722675401080676</v>
      </c>
      <c r="K9">
        <v>20</v>
      </c>
      <c r="L9" s="10">
        <v>5216</v>
      </c>
      <c r="M9" s="11">
        <v>58297</v>
      </c>
      <c r="N9" s="6">
        <f t="shared" si="4"/>
        <v>11.176572085889571</v>
      </c>
      <c r="O9" s="13">
        <f t="shared" si="9"/>
        <v>15648</v>
      </c>
      <c r="P9" s="11">
        <f t="shared" si="5"/>
        <v>42649</v>
      </c>
      <c r="Q9" s="6">
        <f t="shared" si="6"/>
        <v>8.1765720858895712</v>
      </c>
      <c r="R9" s="14">
        <f t="shared" si="7"/>
        <v>0.26841861502307152</v>
      </c>
    </row>
    <row r="10" spans="1:18">
      <c r="B10" s="3">
        <v>30</v>
      </c>
      <c r="C10" s="10">
        <v>2220</v>
      </c>
      <c r="D10" s="11">
        <v>36039</v>
      </c>
      <c r="E10" s="6">
        <f t="shared" si="0"/>
        <v>16.233783783783785</v>
      </c>
      <c r="F10" s="13">
        <f t="shared" si="8"/>
        <v>6660</v>
      </c>
      <c r="G10" s="11">
        <f t="shared" si="1"/>
        <v>29379</v>
      </c>
      <c r="H10" s="6">
        <f t="shared" si="2"/>
        <v>13.233783783783784</v>
      </c>
      <c r="I10" s="14">
        <f t="shared" si="3"/>
        <v>0.18479980021643219</v>
      </c>
      <c r="K10">
        <v>30</v>
      </c>
      <c r="L10" s="10">
        <v>3530</v>
      </c>
      <c r="M10" s="11">
        <v>45682</v>
      </c>
      <c r="N10" s="6">
        <f t="shared" si="4"/>
        <v>12.941076487252124</v>
      </c>
      <c r="O10" s="13">
        <f t="shared" si="9"/>
        <v>10590</v>
      </c>
      <c r="P10" s="11">
        <f t="shared" si="5"/>
        <v>35092</v>
      </c>
      <c r="Q10" s="6">
        <f t="shared" si="6"/>
        <v>9.9410764872521238</v>
      </c>
      <c r="R10" s="14">
        <f t="shared" si="7"/>
        <v>0.23181997285582942</v>
      </c>
    </row>
    <row r="11" spans="1:18">
      <c r="B11" s="3">
        <v>45</v>
      </c>
      <c r="C11" s="10">
        <v>1502</v>
      </c>
      <c r="D11" s="11">
        <v>33548</v>
      </c>
      <c r="E11" s="6">
        <f t="shared" si="0"/>
        <v>22.335552596537948</v>
      </c>
      <c r="F11" s="13">
        <f t="shared" si="8"/>
        <v>4506</v>
      </c>
      <c r="G11" s="11">
        <f t="shared" si="1"/>
        <v>29042</v>
      </c>
      <c r="H11" s="6">
        <f t="shared" si="2"/>
        <v>19.335552596537948</v>
      </c>
      <c r="I11" s="14">
        <f t="shared" si="3"/>
        <v>0.13431501132705378</v>
      </c>
      <c r="K11">
        <v>45</v>
      </c>
      <c r="L11" s="10">
        <v>2337</v>
      </c>
      <c r="M11" s="11">
        <v>35638</v>
      </c>
      <c r="N11" s="6">
        <f t="shared" si="4"/>
        <v>15.249465126230209</v>
      </c>
      <c r="O11" s="13">
        <f t="shared" si="9"/>
        <v>7011</v>
      </c>
      <c r="P11" s="11">
        <f t="shared" si="5"/>
        <v>28627</v>
      </c>
      <c r="Q11" s="6">
        <f t="shared" si="6"/>
        <v>12.249465126230209</v>
      </c>
      <c r="R11" s="14">
        <f t="shared" si="7"/>
        <v>0.19672821145967787</v>
      </c>
    </row>
    <row r="12" spans="1:18">
      <c r="B12" s="3">
        <v>60</v>
      </c>
      <c r="C12" s="10">
        <v>1154</v>
      </c>
      <c r="D12" s="11">
        <v>25633</v>
      </c>
      <c r="E12" s="6">
        <f t="shared" si="0"/>
        <v>22.212305025996535</v>
      </c>
      <c r="F12" s="13">
        <f t="shared" si="8"/>
        <v>3462</v>
      </c>
      <c r="G12" s="11">
        <f t="shared" si="1"/>
        <v>22171</v>
      </c>
      <c r="H12" s="6">
        <f t="shared" si="2"/>
        <v>19.212305025996535</v>
      </c>
      <c r="I12" s="14">
        <f t="shared" si="3"/>
        <v>0.13506027386571998</v>
      </c>
      <c r="K12">
        <v>60</v>
      </c>
      <c r="L12" s="10">
        <v>1795</v>
      </c>
      <c r="M12" s="11">
        <v>33913</v>
      </c>
      <c r="N12" s="6">
        <f t="shared" si="4"/>
        <v>18.893036211699165</v>
      </c>
      <c r="O12" s="13">
        <f t="shared" si="9"/>
        <v>5385</v>
      </c>
      <c r="P12" s="11">
        <f t="shared" si="5"/>
        <v>28528</v>
      </c>
      <c r="Q12" s="6">
        <f t="shared" si="6"/>
        <v>15.893036211699163</v>
      </c>
      <c r="R12" s="14">
        <f t="shared" si="7"/>
        <v>0.15878866511367323</v>
      </c>
    </row>
    <row r="14" spans="1:18">
      <c r="A14" t="s">
        <v>7</v>
      </c>
      <c r="B14">
        <v>5</v>
      </c>
      <c r="C14" s="10">
        <v>13374</v>
      </c>
      <c r="D14" s="11">
        <v>108686</v>
      </c>
      <c r="E14" s="6">
        <f t="shared" ref="E14:E20" si="10">D14/C14</f>
        <v>8.1266636757888442</v>
      </c>
      <c r="F14" s="13">
        <f>C14*$C$2</f>
        <v>40122</v>
      </c>
      <c r="G14" s="11">
        <f t="shared" ref="G14:G20" si="11">D14-F14</f>
        <v>68564</v>
      </c>
      <c r="H14" s="6">
        <f t="shared" ref="H14:H20" si="12">G14/C14</f>
        <v>5.1266636757888442</v>
      </c>
      <c r="I14" s="14">
        <f t="shared" ref="I14:I20" si="13">F14/D14</f>
        <v>0.36915518098007105</v>
      </c>
      <c r="K14">
        <v>5</v>
      </c>
      <c r="L14" s="10">
        <v>20963</v>
      </c>
      <c r="M14" s="11">
        <v>144318</v>
      </c>
      <c r="N14" s="6">
        <f t="shared" ref="N14:N20" si="14">M14/L14</f>
        <v>6.8844153985593666</v>
      </c>
      <c r="O14" s="13">
        <f>L14*$C$2</f>
        <v>62889</v>
      </c>
      <c r="P14" s="11">
        <f t="shared" ref="P14:P20" si="15">M14-O14</f>
        <v>81429</v>
      </c>
      <c r="Q14" s="6">
        <f t="shared" ref="Q14:Q20" si="16">P14/L14</f>
        <v>3.8844153985593666</v>
      </c>
      <c r="R14" s="14">
        <f t="shared" ref="R14:R20" si="17">O14/M14</f>
        <v>0.43576684821020245</v>
      </c>
    </row>
    <row r="15" spans="1:18">
      <c r="B15">
        <v>10</v>
      </c>
      <c r="C15" s="10">
        <v>6605</v>
      </c>
      <c r="D15" s="11">
        <v>64472</v>
      </c>
      <c r="E15" s="6">
        <f t="shared" si="10"/>
        <v>9.7610900832702505</v>
      </c>
      <c r="F15" s="13">
        <f t="shared" ref="F15:F20" si="18">C15*$C$2</f>
        <v>19815</v>
      </c>
      <c r="G15" s="11">
        <f t="shared" si="11"/>
        <v>44657</v>
      </c>
      <c r="H15" s="6">
        <f t="shared" si="12"/>
        <v>6.7610900832702496</v>
      </c>
      <c r="I15" s="14">
        <f t="shared" si="13"/>
        <v>0.30734272242213673</v>
      </c>
      <c r="K15">
        <v>10</v>
      </c>
      <c r="L15" s="10">
        <v>10507</v>
      </c>
      <c r="M15" s="11">
        <v>86407</v>
      </c>
      <c r="N15" s="6">
        <f t="shared" si="14"/>
        <v>8.2237555915104217</v>
      </c>
      <c r="O15" s="13">
        <f t="shared" ref="O15" si="19">L15*$C$2</f>
        <v>31521</v>
      </c>
      <c r="P15" s="11">
        <f t="shared" si="15"/>
        <v>54886</v>
      </c>
      <c r="Q15" s="6">
        <f t="shared" si="16"/>
        <v>5.2237555915104217</v>
      </c>
      <c r="R15" s="14">
        <f t="shared" si="17"/>
        <v>0.36479683358987119</v>
      </c>
    </row>
    <row r="16" spans="1:18">
      <c r="B16">
        <v>15</v>
      </c>
      <c r="C16" s="10">
        <v>4446</v>
      </c>
      <c r="D16" s="11">
        <v>44511</v>
      </c>
      <c r="E16" s="6">
        <f t="shared" si="10"/>
        <v>10.011470985155196</v>
      </c>
      <c r="F16" s="13">
        <f>C16*$C$2</f>
        <v>13338</v>
      </c>
      <c r="G16" s="11">
        <f t="shared" si="11"/>
        <v>31173</v>
      </c>
      <c r="H16" s="6">
        <f t="shared" si="12"/>
        <v>7.0114709851551957</v>
      </c>
      <c r="I16" s="14">
        <f t="shared" si="13"/>
        <v>0.29965626474354656</v>
      </c>
      <c r="K16">
        <v>15</v>
      </c>
      <c r="L16" s="10">
        <v>6943</v>
      </c>
      <c r="M16" s="11">
        <v>65038</v>
      </c>
      <c r="N16" s="6">
        <f t="shared" si="14"/>
        <v>9.3674204234480776</v>
      </c>
      <c r="O16" s="13">
        <f>L16*$C$2</f>
        <v>20829</v>
      </c>
      <c r="P16" s="11">
        <f t="shared" si="15"/>
        <v>44209</v>
      </c>
      <c r="Q16" s="6">
        <f t="shared" si="16"/>
        <v>6.3674204234480776</v>
      </c>
      <c r="R16" s="14">
        <f t="shared" si="17"/>
        <v>0.32025892555121621</v>
      </c>
    </row>
    <row r="17" spans="1:52">
      <c r="B17">
        <v>20</v>
      </c>
      <c r="C17" s="10">
        <v>3393</v>
      </c>
      <c r="D17" s="11">
        <v>34775</v>
      </c>
      <c r="E17" s="6">
        <f t="shared" si="10"/>
        <v>10.249042145593871</v>
      </c>
      <c r="F17" s="13">
        <f t="shared" si="18"/>
        <v>10179</v>
      </c>
      <c r="G17" s="11">
        <f t="shared" si="11"/>
        <v>24596</v>
      </c>
      <c r="H17" s="6">
        <f t="shared" si="12"/>
        <v>7.2490421455938696</v>
      </c>
      <c r="I17" s="14">
        <f t="shared" si="13"/>
        <v>0.29271028037383179</v>
      </c>
      <c r="K17">
        <v>20</v>
      </c>
      <c r="L17" s="10">
        <v>5222</v>
      </c>
      <c r="M17" s="11">
        <v>52776</v>
      </c>
      <c r="N17" s="6">
        <f t="shared" si="14"/>
        <v>10.106472615855994</v>
      </c>
      <c r="O17" s="13">
        <f t="shared" ref="O17:O20" si="20">L17*$C$2</f>
        <v>15666</v>
      </c>
      <c r="P17" s="11">
        <f t="shared" si="15"/>
        <v>37110</v>
      </c>
      <c r="Q17" s="6">
        <f t="shared" si="16"/>
        <v>7.1064726158559939</v>
      </c>
      <c r="R17" s="14">
        <f t="shared" si="17"/>
        <v>0.29683947248749432</v>
      </c>
    </row>
    <row r="18" spans="1:52">
      <c r="B18">
        <v>30</v>
      </c>
      <c r="C18" s="10">
        <v>2265</v>
      </c>
      <c r="D18" s="11">
        <v>25890</v>
      </c>
      <c r="E18" s="6">
        <f t="shared" si="10"/>
        <v>11.430463576158941</v>
      </c>
      <c r="F18" s="13">
        <f t="shared" si="18"/>
        <v>6795</v>
      </c>
      <c r="G18" s="11">
        <f t="shared" si="11"/>
        <v>19095</v>
      </c>
      <c r="H18" s="6">
        <f t="shared" si="12"/>
        <v>8.4304635761589406</v>
      </c>
      <c r="I18" s="14">
        <f t="shared" si="13"/>
        <v>0.26245654692931636</v>
      </c>
      <c r="K18">
        <v>30</v>
      </c>
      <c r="L18" s="10">
        <v>3488</v>
      </c>
      <c r="M18" s="11">
        <v>39945</v>
      </c>
      <c r="N18" s="6">
        <f t="shared" si="14"/>
        <v>11.452121559633028</v>
      </c>
      <c r="O18" s="13">
        <f t="shared" si="20"/>
        <v>10464</v>
      </c>
      <c r="P18" s="11">
        <f t="shared" si="15"/>
        <v>29481</v>
      </c>
      <c r="Q18" s="6">
        <f t="shared" si="16"/>
        <v>8.4521215596330279</v>
      </c>
      <c r="R18" s="14">
        <f t="shared" si="17"/>
        <v>0.26196019526849418</v>
      </c>
    </row>
    <row r="19" spans="1:52">
      <c r="B19">
        <v>45</v>
      </c>
      <c r="C19" s="10">
        <v>1521</v>
      </c>
      <c r="D19" s="11">
        <v>18988</v>
      </c>
      <c r="E19" s="6">
        <f t="shared" si="10"/>
        <v>12.483892176199868</v>
      </c>
      <c r="F19" s="13">
        <f t="shared" si="18"/>
        <v>4563</v>
      </c>
      <c r="G19" s="11">
        <f t="shared" si="11"/>
        <v>14425</v>
      </c>
      <c r="H19" s="6">
        <f t="shared" si="12"/>
        <v>9.483892176199868</v>
      </c>
      <c r="I19" s="14">
        <f t="shared" si="13"/>
        <v>0.24030966926479883</v>
      </c>
      <c r="K19">
        <v>45</v>
      </c>
      <c r="L19" s="10">
        <v>2393</v>
      </c>
      <c r="M19" s="11">
        <v>23074</v>
      </c>
      <c r="N19" s="6">
        <f t="shared" si="14"/>
        <v>9.6422900125365647</v>
      </c>
      <c r="O19" s="13">
        <f t="shared" si="20"/>
        <v>7179</v>
      </c>
      <c r="P19" s="11">
        <f t="shared" si="15"/>
        <v>15895</v>
      </c>
      <c r="Q19" s="6">
        <f t="shared" si="16"/>
        <v>6.6422900125365647</v>
      </c>
      <c r="R19" s="14">
        <f t="shared" si="17"/>
        <v>0.31112940972523184</v>
      </c>
    </row>
    <row r="20" spans="1:52">
      <c r="B20">
        <v>60</v>
      </c>
      <c r="C20" s="10">
        <v>1171</v>
      </c>
      <c r="D20" s="11">
        <v>14198</v>
      </c>
      <c r="E20" s="6">
        <f t="shared" si="10"/>
        <v>12.12467976088813</v>
      </c>
      <c r="F20" s="13">
        <f t="shared" si="18"/>
        <v>3513</v>
      </c>
      <c r="G20" s="11">
        <f t="shared" si="11"/>
        <v>10685</v>
      </c>
      <c r="H20" s="6">
        <f t="shared" si="12"/>
        <v>9.1246797608881298</v>
      </c>
      <c r="I20" s="14">
        <f t="shared" si="13"/>
        <v>0.24742921538244822</v>
      </c>
      <c r="K20">
        <v>60</v>
      </c>
      <c r="L20" s="10">
        <v>1821</v>
      </c>
      <c r="M20" s="11">
        <v>16262</v>
      </c>
      <c r="N20" s="6">
        <f t="shared" si="14"/>
        <v>8.9302580999450853</v>
      </c>
      <c r="O20" s="13">
        <f t="shared" si="20"/>
        <v>5463</v>
      </c>
      <c r="P20" s="11">
        <f t="shared" si="15"/>
        <v>10799</v>
      </c>
      <c r="Q20" s="6">
        <f t="shared" si="16"/>
        <v>5.9302580999450853</v>
      </c>
      <c r="R20" s="14">
        <f t="shared" si="17"/>
        <v>0.33593653917107369</v>
      </c>
    </row>
    <row r="22" spans="1:52">
      <c r="A22" t="s">
        <v>15</v>
      </c>
      <c r="B22">
        <v>5</v>
      </c>
      <c r="C22" s="10">
        <v>10678</v>
      </c>
      <c r="D22" s="11">
        <v>124140</v>
      </c>
      <c r="E22" s="6">
        <f t="shared" ref="E22:E28" si="21">D22/C22</f>
        <v>11.625772616594867</v>
      </c>
      <c r="F22" s="13">
        <f>C22*$C$2</f>
        <v>32034</v>
      </c>
      <c r="G22" s="11">
        <f t="shared" ref="G22:G28" si="22">D22-F22</f>
        <v>92106</v>
      </c>
      <c r="H22" s="6">
        <f t="shared" ref="H22:H28" si="23">G22/C22</f>
        <v>8.6257726165948672</v>
      </c>
      <c r="I22" s="14">
        <f t="shared" ref="I22:I28" si="24">F22/D22</f>
        <v>0.25804736587723537</v>
      </c>
      <c r="K22">
        <v>5</v>
      </c>
      <c r="L22" s="10">
        <v>16775</v>
      </c>
      <c r="M22" s="11">
        <v>171048</v>
      </c>
      <c r="N22" s="6">
        <f t="shared" ref="N22:N28" si="25">M22/L22</f>
        <v>10.196602086438151</v>
      </c>
      <c r="O22" s="13">
        <f>L22*$C$2</f>
        <v>50325</v>
      </c>
      <c r="P22" s="11">
        <f t="shared" ref="P22:P28" si="26">M22-O22</f>
        <v>120723</v>
      </c>
      <c r="Q22" s="6">
        <f t="shared" ref="Q22:Q28" si="27">P22/L22</f>
        <v>7.1966020864381521</v>
      </c>
      <c r="R22" s="14">
        <f t="shared" ref="R22:R28" si="28">O22/M22</f>
        <v>0.29421565876245265</v>
      </c>
    </row>
    <row r="23" spans="1:52">
      <c r="B23">
        <v>10</v>
      </c>
      <c r="C23" s="10">
        <v>5324</v>
      </c>
      <c r="D23" s="11">
        <v>78224</v>
      </c>
      <c r="E23" s="6">
        <f t="shared" si="21"/>
        <v>14.692712246431254</v>
      </c>
      <c r="F23" s="13">
        <f t="shared" ref="F23:F28" si="29">C23*$C$2</f>
        <v>15972</v>
      </c>
      <c r="G23" s="11">
        <f t="shared" si="22"/>
        <v>62252</v>
      </c>
      <c r="H23" s="6">
        <f t="shared" si="23"/>
        <v>11.692712246431254</v>
      </c>
      <c r="I23" s="14">
        <f t="shared" si="24"/>
        <v>0.20418285948046636</v>
      </c>
      <c r="K23">
        <v>10</v>
      </c>
      <c r="L23" s="10">
        <v>8320</v>
      </c>
      <c r="M23" s="11">
        <v>98942</v>
      </c>
      <c r="N23" s="6">
        <f t="shared" si="25"/>
        <v>11.892067307692308</v>
      </c>
      <c r="O23" s="13">
        <f t="shared" ref="O23:O28" si="30">L23*$C$2</f>
        <v>24960</v>
      </c>
      <c r="P23" s="11">
        <f t="shared" si="26"/>
        <v>73982</v>
      </c>
      <c r="Q23" s="6">
        <f t="shared" si="27"/>
        <v>8.892067307692308</v>
      </c>
      <c r="R23" s="14">
        <f t="shared" si="28"/>
        <v>0.25226900608437264</v>
      </c>
    </row>
    <row r="24" spans="1:52">
      <c r="B24">
        <v>15</v>
      </c>
      <c r="C24" s="10">
        <v>3531</v>
      </c>
      <c r="D24" s="11">
        <v>54911</v>
      </c>
      <c r="E24" s="6">
        <f t="shared" si="21"/>
        <v>15.551118663268197</v>
      </c>
      <c r="F24" s="13">
        <f t="shared" si="29"/>
        <v>10593</v>
      </c>
      <c r="G24" s="11">
        <f t="shared" si="22"/>
        <v>44318</v>
      </c>
      <c r="H24" s="6">
        <f t="shared" si="23"/>
        <v>12.551118663268197</v>
      </c>
      <c r="I24" s="14">
        <f t="shared" si="24"/>
        <v>0.19291216696108249</v>
      </c>
      <c r="K24">
        <v>15</v>
      </c>
      <c r="L24" s="10">
        <v>5529</v>
      </c>
      <c r="M24" s="11">
        <v>73802</v>
      </c>
      <c r="N24" s="6">
        <f t="shared" si="25"/>
        <v>13.348164224995479</v>
      </c>
      <c r="O24" s="13">
        <f t="shared" si="30"/>
        <v>16587</v>
      </c>
      <c r="P24" s="11">
        <f t="shared" si="26"/>
        <v>57215</v>
      </c>
      <c r="Q24" s="6">
        <f t="shared" si="27"/>
        <v>10.348164224995479</v>
      </c>
      <c r="R24" s="14">
        <f t="shared" si="28"/>
        <v>0.22475000677488416</v>
      </c>
    </row>
    <row r="25" spans="1:52">
      <c r="B25">
        <v>20</v>
      </c>
      <c r="C25" s="10">
        <v>2623</v>
      </c>
      <c r="D25" s="11">
        <v>45981</v>
      </c>
      <c r="E25" s="6">
        <f t="shared" si="21"/>
        <v>17.529927563858177</v>
      </c>
      <c r="F25" s="13">
        <f t="shared" si="29"/>
        <v>7869</v>
      </c>
      <c r="G25" s="11">
        <f t="shared" si="22"/>
        <v>38112</v>
      </c>
      <c r="H25" s="6">
        <f t="shared" si="23"/>
        <v>14.529927563858177</v>
      </c>
      <c r="I25" s="14">
        <f t="shared" si="24"/>
        <v>0.17113590396033143</v>
      </c>
      <c r="K25">
        <v>20</v>
      </c>
      <c r="L25" s="10">
        <v>4131</v>
      </c>
      <c r="M25" s="11">
        <v>61336</v>
      </c>
      <c r="N25" s="6">
        <f t="shared" si="25"/>
        <v>14.847736625514404</v>
      </c>
      <c r="O25" s="13">
        <f t="shared" si="30"/>
        <v>12393</v>
      </c>
      <c r="P25" s="11">
        <f t="shared" si="26"/>
        <v>48943</v>
      </c>
      <c r="Q25" s="6">
        <f t="shared" si="27"/>
        <v>11.847736625514404</v>
      </c>
      <c r="R25" s="14">
        <f t="shared" si="28"/>
        <v>0.20205099778270511</v>
      </c>
    </row>
    <row r="26" spans="1:52">
      <c r="B26">
        <v>30</v>
      </c>
      <c r="C26" s="10">
        <v>1790</v>
      </c>
      <c r="D26" s="11">
        <v>38549</v>
      </c>
      <c r="E26" s="6">
        <f t="shared" si="21"/>
        <v>21.535754189944136</v>
      </c>
      <c r="F26" s="13">
        <f t="shared" si="29"/>
        <v>5370</v>
      </c>
      <c r="G26" s="11">
        <f t="shared" si="22"/>
        <v>33179</v>
      </c>
      <c r="H26" s="6">
        <f t="shared" si="23"/>
        <v>18.535754189944136</v>
      </c>
      <c r="I26" s="14">
        <f t="shared" si="24"/>
        <v>0.13930322446756077</v>
      </c>
      <c r="K26">
        <v>30</v>
      </c>
      <c r="L26" s="10">
        <v>2732</v>
      </c>
      <c r="M26" s="11">
        <v>48462</v>
      </c>
      <c r="N26" s="6">
        <f t="shared" si="25"/>
        <v>17.738653001464129</v>
      </c>
      <c r="O26" s="13">
        <f t="shared" si="30"/>
        <v>8196</v>
      </c>
      <c r="P26" s="11">
        <f t="shared" si="26"/>
        <v>40266</v>
      </c>
      <c r="Q26" s="6">
        <f t="shared" si="27"/>
        <v>14.738653001464129</v>
      </c>
      <c r="R26" s="14">
        <f t="shared" si="28"/>
        <v>0.16912219883620155</v>
      </c>
    </row>
    <row r="27" spans="1:52">
      <c r="B27">
        <v>45</v>
      </c>
      <c r="C27" s="10">
        <v>1174</v>
      </c>
      <c r="D27" s="11">
        <v>33296</v>
      </c>
      <c r="E27" s="6">
        <f t="shared" si="21"/>
        <v>28.361158432708688</v>
      </c>
      <c r="F27" s="13">
        <f t="shared" si="29"/>
        <v>3522</v>
      </c>
      <c r="G27" s="11">
        <f t="shared" si="22"/>
        <v>29774</v>
      </c>
      <c r="H27" s="6">
        <f t="shared" si="23"/>
        <v>25.361158432708688</v>
      </c>
      <c r="I27" s="14">
        <f t="shared" si="24"/>
        <v>0.10577847188851514</v>
      </c>
      <c r="K27">
        <v>45</v>
      </c>
      <c r="L27" s="10">
        <v>1875</v>
      </c>
      <c r="M27" s="11">
        <v>41159</v>
      </c>
      <c r="N27" s="6">
        <f t="shared" si="25"/>
        <v>21.951466666666665</v>
      </c>
      <c r="O27" s="13">
        <f t="shared" si="30"/>
        <v>5625</v>
      </c>
      <c r="P27" s="11">
        <f t="shared" si="26"/>
        <v>35534</v>
      </c>
      <c r="Q27" s="6">
        <f t="shared" si="27"/>
        <v>18.951466666666665</v>
      </c>
      <c r="R27" s="14">
        <f t="shared" si="28"/>
        <v>0.13666512791855973</v>
      </c>
    </row>
    <row r="28" spans="1:52">
      <c r="B28">
        <v>60</v>
      </c>
      <c r="C28" s="10">
        <v>917</v>
      </c>
      <c r="D28" s="11">
        <v>29326</v>
      </c>
      <c r="E28" s="6">
        <f t="shared" si="21"/>
        <v>31.980370774263903</v>
      </c>
      <c r="F28" s="13">
        <f t="shared" si="29"/>
        <v>2751</v>
      </c>
      <c r="G28" s="11">
        <f t="shared" si="22"/>
        <v>26575</v>
      </c>
      <c r="H28" s="6">
        <f t="shared" si="23"/>
        <v>28.980370774263903</v>
      </c>
      <c r="I28" s="14">
        <f t="shared" si="24"/>
        <v>9.3807542794789603E-2</v>
      </c>
      <c r="K28">
        <v>60</v>
      </c>
      <c r="L28" s="10">
        <v>1466</v>
      </c>
      <c r="M28" s="11">
        <v>26438</v>
      </c>
      <c r="N28" s="6">
        <f t="shared" si="25"/>
        <v>18.034106412005457</v>
      </c>
      <c r="O28" s="13">
        <f t="shared" si="30"/>
        <v>4398</v>
      </c>
      <c r="P28" s="11">
        <f t="shared" si="26"/>
        <v>22040</v>
      </c>
      <c r="Q28" s="6">
        <f t="shared" si="27"/>
        <v>15.034106412005457</v>
      </c>
      <c r="R28" s="14">
        <f t="shared" si="28"/>
        <v>0.16635146380210303</v>
      </c>
    </row>
    <row r="30" spans="1:52" ht="15.75" thickBot="1">
      <c r="B30" t="s">
        <v>101</v>
      </c>
      <c r="C30" s="10">
        <v>1</v>
      </c>
      <c r="D30" s="10" t="s">
        <v>28</v>
      </c>
      <c r="L30" s="10" t="s">
        <v>45</v>
      </c>
      <c r="M30" s="10">
        <v>2</v>
      </c>
      <c r="T30" s="11" t="s">
        <v>24</v>
      </c>
      <c r="V30">
        <v>3</v>
      </c>
      <c r="AB30" t="s">
        <v>25</v>
      </c>
      <c r="AC30">
        <v>4</v>
      </c>
      <c r="AD30">
        <v>214</v>
      </c>
      <c r="AK30" s="10" t="s">
        <v>28</v>
      </c>
      <c r="AL30" s="10"/>
      <c r="AM30">
        <v>5</v>
      </c>
      <c r="AN30" s="10"/>
      <c r="AO30" s="10"/>
      <c r="AT30" s="10"/>
      <c r="AU30" s="10">
        <v>6</v>
      </c>
      <c r="AW30" s="10"/>
      <c r="AX30" s="10"/>
    </row>
    <row r="31" spans="1:52" ht="15.75" thickBot="1">
      <c r="A31" t="s">
        <v>16</v>
      </c>
      <c r="B31" s="24">
        <v>5</v>
      </c>
      <c r="C31" s="25">
        <v>8811</v>
      </c>
      <c r="D31" s="26">
        <v>42978</v>
      </c>
      <c r="E31" s="27">
        <f t="shared" ref="E31:E42" si="31">D31/C31</f>
        <v>4.8777664283282265</v>
      </c>
      <c r="F31" s="28">
        <f>C31*$C$2</f>
        <v>26433</v>
      </c>
      <c r="G31" s="26">
        <f t="shared" ref="G31:G42" si="32">D31-F31</f>
        <v>16545</v>
      </c>
      <c r="H31" s="27">
        <f t="shared" ref="H31:H42" si="33">G31/C31</f>
        <v>1.877766428328226</v>
      </c>
      <c r="I31" s="29">
        <f t="shared" ref="I31:I42" si="34">F31/D31</f>
        <v>0.61503559960910237</v>
      </c>
      <c r="K31" s="24">
        <v>5</v>
      </c>
      <c r="L31" s="25">
        <v>8982</v>
      </c>
      <c r="M31" s="26">
        <v>34911</v>
      </c>
      <c r="N31" s="27">
        <f t="shared" ref="N31:N42" si="35">M31/L31</f>
        <v>3.8867735470941884</v>
      </c>
      <c r="O31" s="28">
        <f>L31*$C$2</f>
        <v>26946</v>
      </c>
      <c r="P31" s="26">
        <f t="shared" ref="P31:P42" si="36">M31-O31</f>
        <v>7965</v>
      </c>
      <c r="Q31" s="27">
        <f t="shared" ref="Q31:Q42" si="37">P31/L31</f>
        <v>0.88677354709418843</v>
      </c>
      <c r="R31" s="29">
        <f t="shared" ref="R31:R42" si="38">O31/M31</f>
        <v>0.77184841453982989</v>
      </c>
      <c r="S31">
        <v>5</v>
      </c>
      <c r="T31" s="15">
        <v>5944</v>
      </c>
      <c r="U31" s="16">
        <v>23631</v>
      </c>
      <c r="V31" s="6">
        <f t="shared" ref="V31:V39" si="39">U31/T31</f>
        <v>3.9756056527590848</v>
      </c>
      <c r="W31" s="13">
        <f>T31*$C$2</f>
        <v>17832</v>
      </c>
      <c r="X31" s="11">
        <f t="shared" ref="X31:X39" si="40">U31-W31</f>
        <v>5799</v>
      </c>
      <c r="Y31" s="6">
        <f t="shared" ref="Y31:Y39" si="41">X31/T31</f>
        <v>0.97560565275908484</v>
      </c>
      <c r="Z31" s="14">
        <f t="shared" ref="Z31:Z39" si="42">W31/U31</f>
        <v>0.75460200583978676</v>
      </c>
      <c r="AA31">
        <v>5</v>
      </c>
      <c r="AB31">
        <v>8759</v>
      </c>
      <c r="AC31" s="16">
        <v>31477</v>
      </c>
      <c r="AD31" s="6">
        <f t="shared" ref="AD31:AD39" si="43">AC31/AB31</f>
        <v>3.5936750770635917</v>
      </c>
      <c r="AE31" s="13">
        <f>AB31*$C$2</f>
        <v>26277</v>
      </c>
      <c r="AF31" s="11">
        <f t="shared" ref="AF31:AF39" si="44">AC31-AE31</f>
        <v>5200</v>
      </c>
      <c r="AG31" s="6">
        <f t="shared" ref="AG31:AG39" si="45">AF31/AB31</f>
        <v>0.59367507706359168</v>
      </c>
      <c r="AH31" s="14">
        <f t="shared" ref="AH31:AH39" si="46">AE31/AC31</f>
        <v>0.83480001270769133</v>
      </c>
      <c r="AJ31" s="24">
        <v>5</v>
      </c>
      <c r="AK31" s="25">
        <v>3287</v>
      </c>
      <c r="AL31" s="25">
        <v>15724</v>
      </c>
      <c r="AM31" s="27">
        <f t="shared" ref="AM31:AM42" si="47">AL31/AK31</f>
        <v>4.7836933373897175</v>
      </c>
      <c r="AN31" s="28">
        <f>AK31*$C$2</f>
        <v>9861</v>
      </c>
      <c r="AO31" s="26">
        <f t="shared" ref="AO31:AO42" si="48">AL31-AN31</f>
        <v>5863</v>
      </c>
      <c r="AP31" s="27">
        <f t="shared" ref="AP31:AP42" si="49">AO31/AK31</f>
        <v>1.783693337389717</v>
      </c>
      <c r="AQ31" s="29">
        <f t="shared" ref="AQ31:AQ42" si="50">AN31/AL31</f>
        <v>0.62713050114474689</v>
      </c>
      <c r="AS31" s="24">
        <v>5</v>
      </c>
      <c r="AT31" s="26">
        <v>4698</v>
      </c>
      <c r="AU31" s="25">
        <v>19975</v>
      </c>
      <c r="AV31" s="27">
        <f t="shared" ref="AV31:AV42" si="51">AU31/AT31</f>
        <v>4.2518092805449124</v>
      </c>
      <c r="AW31" s="28">
        <f>AT31*$C$2</f>
        <v>14094</v>
      </c>
      <c r="AX31" s="26">
        <f t="shared" ref="AX31:AX42" si="52">AU31-AW31</f>
        <v>5881</v>
      </c>
      <c r="AY31" s="27">
        <f t="shared" ref="AY31:AY42" si="53">AX31/AT31</f>
        <v>1.2518092805449128</v>
      </c>
      <c r="AZ31" s="29">
        <f t="shared" ref="AZ31:AZ42" si="54">AW31/AU31</f>
        <v>0.70558197747183982</v>
      </c>
    </row>
    <row r="32" spans="1:52" ht="15.75" thickBot="1">
      <c r="B32" s="30">
        <v>10</v>
      </c>
      <c r="C32" s="31">
        <v>4597</v>
      </c>
      <c r="D32" s="32">
        <v>27047</v>
      </c>
      <c r="E32" s="19">
        <f t="shared" si="31"/>
        <v>5.8836197520121818</v>
      </c>
      <c r="F32" s="33">
        <f t="shared" ref="F32:F42" si="55">C32*$C$2</f>
        <v>13791</v>
      </c>
      <c r="G32" s="32">
        <f t="shared" si="32"/>
        <v>13256</v>
      </c>
      <c r="H32" s="19">
        <f t="shared" si="33"/>
        <v>2.8836197520121818</v>
      </c>
      <c r="I32" s="34">
        <f t="shared" si="34"/>
        <v>0.50989019114874112</v>
      </c>
      <c r="K32" s="30">
        <v>10</v>
      </c>
      <c r="L32" s="31">
        <v>4690</v>
      </c>
      <c r="M32" s="32">
        <v>23813</v>
      </c>
      <c r="N32" s="19">
        <f t="shared" si="35"/>
        <v>5.0773987206823028</v>
      </c>
      <c r="O32" s="33">
        <f t="shared" ref="O32:O42" si="56">L32*$C$2</f>
        <v>14070</v>
      </c>
      <c r="P32" s="32">
        <f t="shared" si="36"/>
        <v>9743</v>
      </c>
      <c r="Q32" s="19">
        <f t="shared" si="37"/>
        <v>2.0773987206823028</v>
      </c>
      <c r="R32" s="34">
        <f t="shared" si="38"/>
        <v>0.59085373535463825</v>
      </c>
      <c r="S32">
        <v>10</v>
      </c>
      <c r="T32" s="15">
        <v>3126</v>
      </c>
      <c r="U32" s="17">
        <v>16124</v>
      </c>
      <c r="V32" s="6">
        <f t="shared" si="39"/>
        <v>5.1580294305822134</v>
      </c>
      <c r="W32" s="13">
        <f t="shared" ref="W32:W39" si="57">T32*$C$2</f>
        <v>9378</v>
      </c>
      <c r="X32" s="11">
        <f t="shared" si="40"/>
        <v>6746</v>
      </c>
      <c r="Y32" s="6">
        <f t="shared" si="41"/>
        <v>2.1580294305822139</v>
      </c>
      <c r="Z32" s="14">
        <f t="shared" si="42"/>
        <v>0.58161746464897046</v>
      </c>
      <c r="AA32">
        <v>10</v>
      </c>
      <c r="AB32">
        <v>4591</v>
      </c>
      <c r="AC32" s="16">
        <v>21943</v>
      </c>
      <c r="AD32" s="6">
        <f t="shared" si="43"/>
        <v>4.7795687214114571</v>
      </c>
      <c r="AE32" s="13">
        <f t="shared" ref="AE32:AE39" si="58">AB32*$C$2</f>
        <v>13773</v>
      </c>
      <c r="AF32" s="11">
        <f t="shared" si="44"/>
        <v>8170</v>
      </c>
      <c r="AG32" s="6">
        <f t="shared" si="45"/>
        <v>1.7795687214114573</v>
      </c>
      <c r="AH32" s="14">
        <f t="shared" si="46"/>
        <v>0.62767169484573671</v>
      </c>
      <c r="AJ32" s="30">
        <v>10</v>
      </c>
      <c r="AK32" s="31">
        <v>1763</v>
      </c>
      <c r="AL32" s="31">
        <v>11020</v>
      </c>
      <c r="AM32" s="19">
        <f t="shared" si="47"/>
        <v>6.2507090187180943</v>
      </c>
      <c r="AN32" s="33">
        <f t="shared" ref="AN32:AN42" si="59">AK32*$C$2</f>
        <v>5289</v>
      </c>
      <c r="AO32" s="32">
        <f t="shared" si="48"/>
        <v>5731</v>
      </c>
      <c r="AP32" s="19">
        <f t="shared" si="49"/>
        <v>3.2507090187180943</v>
      </c>
      <c r="AQ32" s="34">
        <f t="shared" si="50"/>
        <v>0.47994555353901996</v>
      </c>
      <c r="AS32" s="30">
        <v>10</v>
      </c>
      <c r="AT32" s="31">
        <v>2568</v>
      </c>
      <c r="AU32" s="31">
        <v>15528</v>
      </c>
      <c r="AV32" s="19">
        <f t="shared" si="51"/>
        <v>6.0467289719626169</v>
      </c>
      <c r="AW32" s="33">
        <f t="shared" ref="AW32:AW42" si="60">AT32*$C$2</f>
        <v>7704</v>
      </c>
      <c r="AX32" s="32">
        <f t="shared" si="52"/>
        <v>7824</v>
      </c>
      <c r="AY32" s="19">
        <f t="shared" si="53"/>
        <v>3.0467289719626169</v>
      </c>
      <c r="AZ32" s="34">
        <f t="shared" si="54"/>
        <v>0.49613601236476046</v>
      </c>
    </row>
    <row r="33" spans="2:52" ht="15.75" thickBot="1">
      <c r="B33" s="30">
        <v>15</v>
      </c>
      <c r="C33" s="31">
        <v>3022</v>
      </c>
      <c r="D33" s="32">
        <v>20774</v>
      </c>
      <c r="E33" s="19">
        <f t="shared" si="31"/>
        <v>6.874255459960291</v>
      </c>
      <c r="F33" s="33">
        <f t="shared" si="55"/>
        <v>9066</v>
      </c>
      <c r="G33" s="32">
        <f t="shared" si="32"/>
        <v>11708</v>
      </c>
      <c r="H33" s="19">
        <f t="shared" si="33"/>
        <v>3.8742554599602914</v>
      </c>
      <c r="I33" s="34">
        <f t="shared" si="34"/>
        <v>0.43641089823818235</v>
      </c>
      <c r="K33" s="30">
        <v>15</v>
      </c>
      <c r="L33" s="31">
        <v>3151</v>
      </c>
      <c r="M33" s="32">
        <v>16827</v>
      </c>
      <c r="N33" s="19">
        <f t="shared" si="35"/>
        <v>5.3402094573151384</v>
      </c>
      <c r="O33" s="33">
        <f t="shared" si="56"/>
        <v>9453</v>
      </c>
      <c r="P33" s="32">
        <f t="shared" si="36"/>
        <v>7374</v>
      </c>
      <c r="Q33" s="19">
        <f t="shared" si="37"/>
        <v>2.340209457315138</v>
      </c>
      <c r="R33" s="34">
        <f t="shared" si="38"/>
        <v>0.56177571759671951</v>
      </c>
      <c r="S33">
        <v>15</v>
      </c>
      <c r="T33" s="15">
        <v>2068</v>
      </c>
      <c r="U33" s="17">
        <v>12877</v>
      </c>
      <c r="V33" s="6">
        <f t="shared" si="39"/>
        <v>6.2267891682785299</v>
      </c>
      <c r="W33" s="13">
        <f t="shared" si="57"/>
        <v>6204</v>
      </c>
      <c r="X33" s="11">
        <f t="shared" si="40"/>
        <v>6673</v>
      </c>
      <c r="Y33" s="6">
        <f t="shared" si="41"/>
        <v>3.2267891682785299</v>
      </c>
      <c r="Z33" s="14">
        <f t="shared" si="42"/>
        <v>0.48178923662343714</v>
      </c>
      <c r="AA33">
        <v>15</v>
      </c>
      <c r="AB33">
        <v>3122</v>
      </c>
      <c r="AC33" s="16">
        <v>16599</v>
      </c>
      <c r="AD33" s="6">
        <f t="shared" si="43"/>
        <v>5.3167841127482385</v>
      </c>
      <c r="AE33" s="13">
        <f t="shared" si="58"/>
        <v>9366</v>
      </c>
      <c r="AF33" s="11">
        <f t="shared" si="44"/>
        <v>7233</v>
      </c>
      <c r="AG33" s="6">
        <f t="shared" si="45"/>
        <v>2.3167841127482385</v>
      </c>
      <c r="AH33" s="14">
        <f t="shared" si="46"/>
        <v>0.56425085848545098</v>
      </c>
      <c r="AJ33" s="30">
        <v>15</v>
      </c>
      <c r="AK33" s="31">
        <v>1170</v>
      </c>
      <c r="AL33" s="31">
        <v>10532</v>
      </c>
      <c r="AM33" s="19">
        <f t="shared" si="47"/>
        <v>9.0017094017094017</v>
      </c>
      <c r="AN33" s="33">
        <f t="shared" si="59"/>
        <v>3510</v>
      </c>
      <c r="AO33" s="32">
        <f t="shared" si="48"/>
        <v>7022</v>
      </c>
      <c r="AP33" s="19">
        <f t="shared" si="49"/>
        <v>6.0017094017094017</v>
      </c>
      <c r="AQ33" s="34">
        <f t="shared" si="50"/>
        <v>0.33327003418154194</v>
      </c>
      <c r="AS33" s="30">
        <v>15</v>
      </c>
      <c r="AT33" s="31">
        <v>1788</v>
      </c>
      <c r="AU33" s="31">
        <v>12182</v>
      </c>
      <c r="AV33" s="19">
        <f t="shared" si="51"/>
        <v>6.8131991051454142</v>
      </c>
      <c r="AW33" s="33">
        <f t="shared" si="60"/>
        <v>5364</v>
      </c>
      <c r="AX33" s="32">
        <f t="shared" si="52"/>
        <v>6818</v>
      </c>
      <c r="AY33" s="19">
        <f t="shared" si="53"/>
        <v>3.8131991051454137</v>
      </c>
      <c r="AZ33" s="34">
        <f t="shared" si="54"/>
        <v>0.44032178624199642</v>
      </c>
    </row>
    <row r="34" spans="2:52" ht="15.75" thickBot="1">
      <c r="B34" s="30">
        <v>20</v>
      </c>
      <c r="C34" s="31">
        <v>2295</v>
      </c>
      <c r="D34" s="32">
        <v>16969</v>
      </c>
      <c r="E34" s="19">
        <f t="shared" si="31"/>
        <v>7.393899782135076</v>
      </c>
      <c r="F34" s="33">
        <f t="shared" si="55"/>
        <v>6885</v>
      </c>
      <c r="G34" s="32">
        <f t="shared" si="32"/>
        <v>10084</v>
      </c>
      <c r="H34" s="19">
        <f t="shared" si="33"/>
        <v>4.393899782135076</v>
      </c>
      <c r="I34" s="34">
        <f t="shared" si="34"/>
        <v>0.40573987860215688</v>
      </c>
      <c r="K34" s="30">
        <v>20</v>
      </c>
      <c r="L34" s="31">
        <v>2347</v>
      </c>
      <c r="M34" s="32">
        <v>14006</v>
      </c>
      <c r="N34" s="19">
        <f t="shared" si="35"/>
        <v>5.9676182360460164</v>
      </c>
      <c r="O34" s="33">
        <f t="shared" si="56"/>
        <v>7041</v>
      </c>
      <c r="P34" s="32">
        <f t="shared" si="36"/>
        <v>6965</v>
      </c>
      <c r="Q34" s="19">
        <f t="shared" si="37"/>
        <v>2.9676182360460164</v>
      </c>
      <c r="R34" s="34">
        <f t="shared" si="38"/>
        <v>0.5027131229473083</v>
      </c>
      <c r="S34">
        <v>20</v>
      </c>
      <c r="T34" s="15">
        <v>1553</v>
      </c>
      <c r="U34" s="17">
        <v>9789</v>
      </c>
      <c r="V34" s="6">
        <f t="shared" si="39"/>
        <v>6.3032839665164202</v>
      </c>
      <c r="W34" s="13">
        <f t="shared" si="57"/>
        <v>4659</v>
      </c>
      <c r="X34" s="11">
        <f t="shared" si="40"/>
        <v>5130</v>
      </c>
      <c r="Y34" s="6">
        <f t="shared" si="41"/>
        <v>3.3032839665164198</v>
      </c>
      <c r="Z34" s="14">
        <f t="shared" si="42"/>
        <v>0.47594238430891816</v>
      </c>
      <c r="AA34">
        <v>20</v>
      </c>
      <c r="AB34">
        <v>2336</v>
      </c>
      <c r="AC34" s="16">
        <v>13742</v>
      </c>
      <c r="AD34" s="6">
        <f t="shared" si="43"/>
        <v>5.8827054794520546</v>
      </c>
      <c r="AE34" s="13">
        <f t="shared" si="58"/>
        <v>7008</v>
      </c>
      <c r="AF34" s="11">
        <f t="shared" si="44"/>
        <v>6734</v>
      </c>
      <c r="AG34" s="6">
        <f t="shared" si="45"/>
        <v>2.8827054794520546</v>
      </c>
      <c r="AH34" s="14">
        <f t="shared" si="46"/>
        <v>0.50996943676320772</v>
      </c>
      <c r="AJ34" s="30">
        <v>20</v>
      </c>
      <c r="AK34" s="31">
        <v>913</v>
      </c>
      <c r="AL34" s="31">
        <v>6488</v>
      </c>
      <c r="AM34" s="19">
        <f t="shared" si="47"/>
        <v>7.1062431544359255</v>
      </c>
      <c r="AN34" s="33">
        <f t="shared" si="59"/>
        <v>2739</v>
      </c>
      <c r="AO34" s="32">
        <f t="shared" si="48"/>
        <v>3749</v>
      </c>
      <c r="AP34" s="19">
        <f t="shared" si="49"/>
        <v>4.1062431544359255</v>
      </c>
      <c r="AQ34" s="34">
        <f t="shared" si="50"/>
        <v>0.42216399506781749</v>
      </c>
      <c r="AS34" s="30">
        <v>20</v>
      </c>
      <c r="AT34" s="31">
        <v>1374</v>
      </c>
      <c r="AU34" s="31">
        <v>9691</v>
      </c>
      <c r="AV34" s="19">
        <f t="shared" si="51"/>
        <v>7.0531295487627368</v>
      </c>
      <c r="AW34" s="33">
        <f t="shared" si="60"/>
        <v>4122</v>
      </c>
      <c r="AX34" s="32">
        <f t="shared" si="52"/>
        <v>5569</v>
      </c>
      <c r="AY34" s="52">
        <f t="shared" si="53"/>
        <v>4.0531295487627368</v>
      </c>
      <c r="AZ34" s="34">
        <f t="shared" si="54"/>
        <v>0.42534310184707458</v>
      </c>
    </row>
    <row r="35" spans="2:52" ht="15.75" thickBot="1">
      <c r="B35" s="30">
        <v>30</v>
      </c>
      <c r="C35" s="31">
        <v>1514</v>
      </c>
      <c r="D35" s="32">
        <v>14405</v>
      </c>
      <c r="E35" s="19">
        <f t="shared" si="31"/>
        <v>9.5145310435931307</v>
      </c>
      <c r="F35" s="33">
        <f t="shared" si="55"/>
        <v>4542</v>
      </c>
      <c r="G35" s="32">
        <f t="shared" si="32"/>
        <v>9863</v>
      </c>
      <c r="H35" s="19">
        <f t="shared" si="33"/>
        <v>6.5145310435931307</v>
      </c>
      <c r="I35" s="34">
        <f t="shared" si="34"/>
        <v>0.31530718500520655</v>
      </c>
      <c r="K35" s="30">
        <v>30</v>
      </c>
      <c r="L35" s="31">
        <v>1549</v>
      </c>
      <c r="M35" s="32">
        <v>9642</v>
      </c>
      <c r="N35" s="19">
        <f t="shared" si="35"/>
        <v>6.2246610716591348</v>
      </c>
      <c r="O35" s="33">
        <f t="shared" si="56"/>
        <v>4647</v>
      </c>
      <c r="P35" s="32">
        <f t="shared" si="36"/>
        <v>4995</v>
      </c>
      <c r="Q35" s="19">
        <f t="shared" si="37"/>
        <v>3.2246610716591348</v>
      </c>
      <c r="R35" s="34">
        <f t="shared" si="38"/>
        <v>0.4819539514623522</v>
      </c>
      <c r="S35">
        <v>30</v>
      </c>
      <c r="T35" s="15">
        <v>1033</v>
      </c>
      <c r="U35" s="17">
        <v>9267</v>
      </c>
      <c r="V35" s="6">
        <f t="shared" si="39"/>
        <v>8.9709583736689247</v>
      </c>
      <c r="W35" s="13">
        <f t="shared" si="57"/>
        <v>3099</v>
      </c>
      <c r="X35" s="11">
        <f t="shared" si="40"/>
        <v>6168</v>
      </c>
      <c r="Y35" s="6">
        <f t="shared" si="41"/>
        <v>5.9709583736689256</v>
      </c>
      <c r="Z35" s="14">
        <f t="shared" si="42"/>
        <v>0.33441243120751052</v>
      </c>
      <c r="AA35">
        <v>30</v>
      </c>
      <c r="AB35">
        <v>1548</v>
      </c>
      <c r="AC35" s="16">
        <v>8649</v>
      </c>
      <c r="AD35" s="6">
        <f t="shared" si="43"/>
        <v>5.5872093023255811</v>
      </c>
      <c r="AE35" s="13">
        <f t="shared" si="58"/>
        <v>4644</v>
      </c>
      <c r="AF35" s="11">
        <f t="shared" si="44"/>
        <v>4005</v>
      </c>
      <c r="AG35" s="6">
        <f t="shared" si="45"/>
        <v>2.5872093023255816</v>
      </c>
      <c r="AH35" s="14">
        <f t="shared" si="46"/>
        <v>0.53694068678459939</v>
      </c>
      <c r="AJ35" s="30">
        <v>30</v>
      </c>
      <c r="AK35" s="31">
        <v>611</v>
      </c>
      <c r="AL35" s="31">
        <v>7888</v>
      </c>
      <c r="AM35" s="19">
        <f t="shared" si="47"/>
        <v>12.909983633387888</v>
      </c>
      <c r="AN35" s="33">
        <f t="shared" si="59"/>
        <v>1833</v>
      </c>
      <c r="AO35" s="32">
        <f t="shared" si="48"/>
        <v>6055</v>
      </c>
      <c r="AP35" s="19">
        <f t="shared" si="49"/>
        <v>9.9099836333878883</v>
      </c>
      <c r="AQ35" s="34">
        <f t="shared" si="50"/>
        <v>0.23237829614604463</v>
      </c>
      <c r="AS35" s="30">
        <v>30</v>
      </c>
      <c r="AT35" s="31">
        <v>937</v>
      </c>
      <c r="AU35" s="31">
        <v>6262</v>
      </c>
      <c r="AV35" s="19">
        <f t="shared" si="51"/>
        <v>6.6830309498399147</v>
      </c>
      <c r="AW35" s="33">
        <f t="shared" si="60"/>
        <v>2811</v>
      </c>
      <c r="AX35" s="32">
        <f t="shared" si="52"/>
        <v>3451</v>
      </c>
      <c r="AY35" s="19">
        <f t="shared" si="53"/>
        <v>3.6830309498399147</v>
      </c>
      <c r="AZ35" s="34">
        <f t="shared" si="54"/>
        <v>0.4488981156180134</v>
      </c>
    </row>
    <row r="36" spans="2:52" ht="15.75" thickBot="1">
      <c r="B36" s="30">
        <v>45</v>
      </c>
      <c r="C36" s="31">
        <v>1014</v>
      </c>
      <c r="D36" s="32">
        <v>12149</v>
      </c>
      <c r="E36" s="19">
        <f t="shared" si="31"/>
        <v>11.981262327416173</v>
      </c>
      <c r="F36" s="33">
        <f t="shared" si="55"/>
        <v>3042</v>
      </c>
      <c r="G36" s="32">
        <f t="shared" si="32"/>
        <v>9107</v>
      </c>
      <c r="H36" s="19">
        <f t="shared" si="33"/>
        <v>8.9812623274161734</v>
      </c>
      <c r="I36" s="34">
        <f t="shared" si="34"/>
        <v>0.25039097868137294</v>
      </c>
      <c r="K36" s="30">
        <v>45</v>
      </c>
      <c r="L36" s="31">
        <v>1048</v>
      </c>
      <c r="M36" s="32">
        <v>8405</v>
      </c>
      <c r="N36" s="19">
        <f t="shared" si="35"/>
        <v>8.0200381679389317</v>
      </c>
      <c r="O36" s="33">
        <f t="shared" si="56"/>
        <v>3144</v>
      </c>
      <c r="P36" s="32">
        <f t="shared" si="36"/>
        <v>5261</v>
      </c>
      <c r="Q36" s="19">
        <f t="shared" si="37"/>
        <v>5.0200381679389317</v>
      </c>
      <c r="R36" s="34">
        <f t="shared" si="38"/>
        <v>0.37406305770374776</v>
      </c>
      <c r="S36">
        <v>45</v>
      </c>
      <c r="T36" s="15">
        <v>691</v>
      </c>
      <c r="U36" s="17">
        <v>7088</v>
      </c>
      <c r="V36" s="6">
        <f t="shared" si="39"/>
        <v>10.257597684515195</v>
      </c>
      <c r="W36" s="13">
        <f t="shared" si="57"/>
        <v>2073</v>
      </c>
      <c r="X36" s="11">
        <f t="shared" si="40"/>
        <v>5015</v>
      </c>
      <c r="Y36" s="6">
        <f t="shared" si="41"/>
        <v>7.2575976845151953</v>
      </c>
      <c r="Z36" s="14">
        <f t="shared" si="42"/>
        <v>0.29246613995485327</v>
      </c>
      <c r="AA36">
        <v>45</v>
      </c>
      <c r="AB36">
        <v>1041</v>
      </c>
      <c r="AC36" s="16">
        <v>7987</v>
      </c>
      <c r="AD36" s="6">
        <f t="shared" si="43"/>
        <v>7.6724303554274735</v>
      </c>
      <c r="AE36" s="13">
        <f t="shared" si="58"/>
        <v>3123</v>
      </c>
      <c r="AF36" s="11">
        <f t="shared" si="44"/>
        <v>4864</v>
      </c>
      <c r="AG36" s="6">
        <f t="shared" si="45"/>
        <v>4.6724303554274735</v>
      </c>
      <c r="AH36" s="14">
        <f t="shared" si="46"/>
        <v>0.39101039188681608</v>
      </c>
      <c r="AJ36" s="30">
        <v>45</v>
      </c>
      <c r="AK36" s="31">
        <v>423</v>
      </c>
      <c r="AL36" s="31">
        <v>4585</v>
      </c>
      <c r="AM36" s="19">
        <f t="shared" si="47"/>
        <v>10.839243498817966</v>
      </c>
      <c r="AN36" s="33">
        <f t="shared" si="59"/>
        <v>1269</v>
      </c>
      <c r="AO36" s="32">
        <f t="shared" si="48"/>
        <v>3316</v>
      </c>
      <c r="AP36" s="19">
        <f t="shared" si="49"/>
        <v>7.8392434988179671</v>
      </c>
      <c r="AQ36" s="34">
        <f t="shared" si="50"/>
        <v>0.27677208287895311</v>
      </c>
      <c r="AS36" s="30">
        <v>45</v>
      </c>
      <c r="AT36" s="31">
        <v>632</v>
      </c>
      <c r="AU36" s="31">
        <v>6690</v>
      </c>
      <c r="AV36" s="19">
        <f t="shared" si="51"/>
        <v>10.585443037974683</v>
      </c>
      <c r="AW36" s="33">
        <f t="shared" si="60"/>
        <v>1896</v>
      </c>
      <c r="AX36" s="32">
        <f t="shared" si="52"/>
        <v>4794</v>
      </c>
      <c r="AY36" s="19">
        <f t="shared" si="53"/>
        <v>7.5854430379746836</v>
      </c>
      <c r="AZ36" s="34">
        <f t="shared" si="54"/>
        <v>0.28340807174887894</v>
      </c>
    </row>
    <row r="37" spans="2:52" ht="15.75" thickBot="1">
      <c r="B37" s="30">
        <v>60</v>
      </c>
      <c r="C37" s="31">
        <v>780</v>
      </c>
      <c r="D37" s="32">
        <v>8893</v>
      </c>
      <c r="E37" s="19">
        <f t="shared" si="31"/>
        <v>11.401282051282051</v>
      </c>
      <c r="F37" s="33">
        <f t="shared" si="55"/>
        <v>2340</v>
      </c>
      <c r="G37" s="32">
        <f t="shared" si="32"/>
        <v>6553</v>
      </c>
      <c r="H37" s="19">
        <f t="shared" si="33"/>
        <v>8.4012820512820507</v>
      </c>
      <c r="I37" s="34">
        <f t="shared" si="34"/>
        <v>0.26312830315978858</v>
      </c>
      <c r="K37" s="30">
        <v>60</v>
      </c>
      <c r="L37" s="31">
        <v>805</v>
      </c>
      <c r="M37" s="32">
        <v>8636</v>
      </c>
      <c r="N37" s="19">
        <f t="shared" si="35"/>
        <v>10.727950310559006</v>
      </c>
      <c r="O37" s="33">
        <f t="shared" si="56"/>
        <v>2415</v>
      </c>
      <c r="P37" s="32">
        <f t="shared" si="36"/>
        <v>6221</v>
      </c>
      <c r="Q37" s="19">
        <f t="shared" si="37"/>
        <v>7.7279503105590059</v>
      </c>
      <c r="R37" s="34">
        <f t="shared" si="38"/>
        <v>0.27964335340435387</v>
      </c>
      <c r="S37">
        <v>60</v>
      </c>
      <c r="T37" s="15">
        <v>525</v>
      </c>
      <c r="U37" s="18">
        <v>4275</v>
      </c>
      <c r="V37" s="6">
        <f t="shared" si="39"/>
        <v>8.1428571428571423</v>
      </c>
      <c r="W37" s="13">
        <f t="shared" si="57"/>
        <v>1575</v>
      </c>
      <c r="X37" s="11">
        <f t="shared" si="40"/>
        <v>2700</v>
      </c>
      <c r="Y37" s="6">
        <f t="shared" si="41"/>
        <v>5.1428571428571432</v>
      </c>
      <c r="Z37" s="14">
        <f t="shared" si="42"/>
        <v>0.36842105263157893</v>
      </c>
      <c r="AA37">
        <v>60</v>
      </c>
      <c r="AB37">
        <v>788</v>
      </c>
      <c r="AC37" s="16">
        <v>7635</v>
      </c>
      <c r="AD37" s="6">
        <f t="shared" si="43"/>
        <v>9.6890862944162439</v>
      </c>
      <c r="AE37" s="13">
        <f t="shared" si="58"/>
        <v>2364</v>
      </c>
      <c r="AF37" s="11">
        <f t="shared" si="44"/>
        <v>5271</v>
      </c>
      <c r="AG37" s="6">
        <f t="shared" si="45"/>
        <v>6.6890862944162439</v>
      </c>
      <c r="AH37" s="14">
        <f t="shared" si="46"/>
        <v>0.30962671905697448</v>
      </c>
      <c r="AJ37" s="30">
        <v>60</v>
      </c>
      <c r="AK37" s="31">
        <v>317</v>
      </c>
      <c r="AL37" s="31">
        <v>4717</v>
      </c>
      <c r="AM37" s="19">
        <f t="shared" si="47"/>
        <v>14.8801261829653</v>
      </c>
      <c r="AN37" s="33">
        <f t="shared" si="59"/>
        <v>951</v>
      </c>
      <c r="AO37" s="32">
        <f t="shared" si="48"/>
        <v>3766</v>
      </c>
      <c r="AP37" s="19">
        <f t="shared" si="49"/>
        <v>11.8801261829653</v>
      </c>
      <c r="AQ37" s="34">
        <f t="shared" si="50"/>
        <v>0.20161119355522578</v>
      </c>
      <c r="AS37" s="30">
        <v>60</v>
      </c>
      <c r="AT37" s="31">
        <v>475</v>
      </c>
      <c r="AU37" s="31">
        <v>6292</v>
      </c>
      <c r="AV37" s="19">
        <f t="shared" si="51"/>
        <v>13.246315789473684</v>
      </c>
      <c r="AW37" s="33">
        <f t="shared" si="60"/>
        <v>1425</v>
      </c>
      <c r="AX37" s="32">
        <f t="shared" si="52"/>
        <v>4867</v>
      </c>
      <c r="AY37" s="19">
        <f t="shared" si="53"/>
        <v>10.246315789473684</v>
      </c>
      <c r="AZ37" s="34">
        <f t="shared" si="54"/>
        <v>0.22647806738715828</v>
      </c>
    </row>
    <row r="38" spans="2:52" ht="15.75" thickBot="1">
      <c r="B38" s="30">
        <v>90</v>
      </c>
      <c r="C38" s="31">
        <v>538</v>
      </c>
      <c r="D38" s="32">
        <v>5935</v>
      </c>
      <c r="E38" s="19">
        <f t="shared" si="31"/>
        <v>11.031598513011152</v>
      </c>
      <c r="F38" s="33">
        <f t="shared" si="55"/>
        <v>1614</v>
      </c>
      <c r="G38" s="32">
        <f t="shared" si="32"/>
        <v>4321</v>
      </c>
      <c r="H38" s="19">
        <f t="shared" si="33"/>
        <v>8.0315985130111525</v>
      </c>
      <c r="I38" s="34">
        <f t="shared" si="34"/>
        <v>0.27194608256107833</v>
      </c>
      <c r="K38" s="30">
        <v>90</v>
      </c>
      <c r="L38" s="31">
        <v>522</v>
      </c>
      <c r="M38" s="32">
        <v>5918</v>
      </c>
      <c r="N38" s="19">
        <f t="shared" si="35"/>
        <v>11.337164750957854</v>
      </c>
      <c r="O38" s="33">
        <f t="shared" si="56"/>
        <v>1566</v>
      </c>
      <c r="P38" s="32">
        <f t="shared" si="36"/>
        <v>4352</v>
      </c>
      <c r="Q38" s="19">
        <f t="shared" si="37"/>
        <v>8.3371647509578537</v>
      </c>
      <c r="R38" s="34">
        <f t="shared" si="38"/>
        <v>0.2646164244677256</v>
      </c>
      <c r="S38">
        <v>90</v>
      </c>
      <c r="T38" s="11">
        <v>357</v>
      </c>
      <c r="U38" s="11">
        <v>2781</v>
      </c>
      <c r="V38" s="6">
        <f t="shared" si="39"/>
        <v>7.7899159663865545</v>
      </c>
      <c r="W38" s="13">
        <f t="shared" si="57"/>
        <v>1071</v>
      </c>
      <c r="X38" s="11">
        <f t="shared" si="40"/>
        <v>1710</v>
      </c>
      <c r="Y38" s="6">
        <f t="shared" si="41"/>
        <v>4.7899159663865545</v>
      </c>
      <c r="Z38" s="14">
        <f t="shared" si="42"/>
        <v>0.38511326860841422</v>
      </c>
      <c r="AA38">
        <v>90</v>
      </c>
      <c r="AB38">
        <v>522</v>
      </c>
      <c r="AC38" s="16">
        <v>5261</v>
      </c>
      <c r="AD38" s="6">
        <f t="shared" si="43"/>
        <v>10.078544061302683</v>
      </c>
      <c r="AE38" s="13">
        <f t="shared" si="58"/>
        <v>1566</v>
      </c>
      <c r="AF38" s="11">
        <f t="shared" si="44"/>
        <v>3695</v>
      </c>
      <c r="AG38" s="6">
        <f t="shared" si="45"/>
        <v>7.078544061302682</v>
      </c>
      <c r="AH38" s="14">
        <f t="shared" si="46"/>
        <v>0.29766204143698916</v>
      </c>
      <c r="AJ38" s="30">
        <v>90</v>
      </c>
      <c r="AK38" s="31">
        <v>238</v>
      </c>
      <c r="AL38" s="31">
        <v>-550</v>
      </c>
      <c r="AM38" s="19">
        <f t="shared" si="47"/>
        <v>-2.3109243697478989</v>
      </c>
      <c r="AN38" s="33">
        <f t="shared" si="59"/>
        <v>714</v>
      </c>
      <c r="AO38" s="32">
        <f t="shared" si="48"/>
        <v>-1264</v>
      </c>
      <c r="AP38" s="19">
        <f t="shared" si="49"/>
        <v>-5.3109243697478989</v>
      </c>
      <c r="AQ38" s="34">
        <f t="shared" si="50"/>
        <v>-1.2981818181818181</v>
      </c>
      <c r="AS38" s="30">
        <v>90</v>
      </c>
      <c r="AT38" s="31">
        <v>324</v>
      </c>
      <c r="AU38" s="31">
        <v>3537</v>
      </c>
      <c r="AV38" s="19">
        <f t="shared" si="51"/>
        <v>10.916666666666666</v>
      </c>
      <c r="AW38" s="33">
        <f t="shared" si="60"/>
        <v>972</v>
      </c>
      <c r="AX38" s="32">
        <f t="shared" si="52"/>
        <v>2565</v>
      </c>
      <c r="AY38" s="19">
        <f t="shared" si="53"/>
        <v>7.916666666666667</v>
      </c>
      <c r="AZ38" s="34">
        <f t="shared" si="54"/>
        <v>0.27480916030534353</v>
      </c>
    </row>
    <row r="39" spans="2:52">
      <c r="B39" s="30">
        <v>120</v>
      </c>
      <c r="C39" s="31">
        <v>414</v>
      </c>
      <c r="D39" s="31">
        <v>4831</v>
      </c>
      <c r="E39" s="19">
        <f t="shared" si="31"/>
        <v>11.669082125603865</v>
      </c>
      <c r="F39" s="31">
        <f t="shared" si="55"/>
        <v>1242</v>
      </c>
      <c r="G39" s="31">
        <f t="shared" si="32"/>
        <v>3589</v>
      </c>
      <c r="H39" s="19">
        <f t="shared" si="33"/>
        <v>8.6690821256038646</v>
      </c>
      <c r="I39" s="34">
        <f t="shared" si="34"/>
        <v>0.25708962947629888</v>
      </c>
      <c r="K39" s="30">
        <v>120</v>
      </c>
      <c r="L39" s="31">
        <v>386</v>
      </c>
      <c r="M39" s="31">
        <v>5085</v>
      </c>
      <c r="N39" s="19">
        <f t="shared" si="35"/>
        <v>13.173575129533679</v>
      </c>
      <c r="O39" s="33">
        <f t="shared" si="56"/>
        <v>1158</v>
      </c>
      <c r="P39" s="32">
        <f t="shared" si="36"/>
        <v>3927</v>
      </c>
      <c r="Q39" s="19">
        <f t="shared" si="37"/>
        <v>10.173575129533679</v>
      </c>
      <c r="R39" s="34">
        <f t="shared" si="38"/>
        <v>0.22772861356932153</v>
      </c>
      <c r="S39">
        <v>120</v>
      </c>
      <c r="T39" s="11">
        <v>277</v>
      </c>
      <c r="U39" s="11">
        <v>1029</v>
      </c>
      <c r="V39" s="19">
        <f t="shared" si="39"/>
        <v>3.7148014440433212</v>
      </c>
      <c r="W39" s="13">
        <f t="shared" si="57"/>
        <v>831</v>
      </c>
      <c r="X39" s="11">
        <f t="shared" si="40"/>
        <v>198</v>
      </c>
      <c r="Y39" s="6">
        <f t="shared" si="41"/>
        <v>0.71480144404332135</v>
      </c>
      <c r="Z39" s="14">
        <f t="shared" si="42"/>
        <v>0.80758017492711365</v>
      </c>
      <c r="AA39">
        <v>120</v>
      </c>
      <c r="AB39">
        <v>401</v>
      </c>
      <c r="AC39" s="16">
        <v>4277</v>
      </c>
      <c r="AD39" s="6">
        <f t="shared" si="43"/>
        <v>10.665835411471322</v>
      </c>
      <c r="AE39" s="13">
        <f t="shared" si="58"/>
        <v>1203</v>
      </c>
      <c r="AF39" s="11">
        <f t="shared" si="44"/>
        <v>3074</v>
      </c>
      <c r="AG39" s="6">
        <f t="shared" si="45"/>
        <v>7.6658354114713214</v>
      </c>
      <c r="AH39" s="14">
        <f t="shared" si="46"/>
        <v>0.28127191956979192</v>
      </c>
      <c r="AJ39" s="30">
        <v>120</v>
      </c>
      <c r="AK39" s="31">
        <v>181</v>
      </c>
      <c r="AL39" s="31">
        <v>-688</v>
      </c>
      <c r="AM39" s="19">
        <f t="shared" si="47"/>
        <v>-3.8011049723756907</v>
      </c>
      <c r="AN39" s="33">
        <f t="shared" si="59"/>
        <v>543</v>
      </c>
      <c r="AO39" s="32">
        <f t="shared" si="48"/>
        <v>-1231</v>
      </c>
      <c r="AP39" s="19">
        <f t="shared" si="49"/>
        <v>-6.8011049723756907</v>
      </c>
      <c r="AQ39" s="34">
        <f t="shared" si="50"/>
        <v>-0.78924418604651159</v>
      </c>
      <c r="AS39" s="30">
        <v>120</v>
      </c>
      <c r="AT39" s="31">
        <v>245</v>
      </c>
      <c r="AU39" s="31">
        <v>2608</v>
      </c>
      <c r="AV39" s="19">
        <f t="shared" si="51"/>
        <v>10.644897959183673</v>
      </c>
      <c r="AW39" s="33">
        <f t="shared" si="60"/>
        <v>735</v>
      </c>
      <c r="AX39" s="32">
        <f t="shared" si="52"/>
        <v>1873</v>
      </c>
      <c r="AY39" s="19">
        <f t="shared" si="53"/>
        <v>7.6448979591836732</v>
      </c>
      <c r="AZ39" s="34">
        <f t="shared" si="54"/>
        <v>0.28182515337423314</v>
      </c>
    </row>
    <row r="40" spans="2:52">
      <c r="B40" s="30">
        <v>150</v>
      </c>
      <c r="C40" s="31">
        <v>328</v>
      </c>
      <c r="D40" s="31">
        <v>4474</v>
      </c>
      <c r="E40" s="19">
        <f t="shared" si="31"/>
        <v>13.640243902439025</v>
      </c>
      <c r="F40" s="31">
        <f t="shared" si="55"/>
        <v>984</v>
      </c>
      <c r="G40" s="31">
        <f t="shared" si="32"/>
        <v>3490</v>
      </c>
      <c r="H40" s="19">
        <f t="shared" si="33"/>
        <v>10.640243902439025</v>
      </c>
      <c r="I40" s="34">
        <f t="shared" si="34"/>
        <v>0.21993741618238713</v>
      </c>
      <c r="K40" s="30">
        <v>150</v>
      </c>
      <c r="L40" s="31">
        <v>323</v>
      </c>
      <c r="M40" s="31">
        <v>2999</v>
      </c>
      <c r="N40" s="19">
        <f t="shared" si="35"/>
        <v>9.2848297213622288</v>
      </c>
      <c r="O40" s="31">
        <f t="shared" si="56"/>
        <v>969</v>
      </c>
      <c r="P40" s="31">
        <f t="shared" si="36"/>
        <v>2030</v>
      </c>
      <c r="Q40" s="19">
        <f t="shared" si="37"/>
        <v>6.2848297213622288</v>
      </c>
      <c r="R40" s="34">
        <f t="shared" si="38"/>
        <v>0.32310770256752253</v>
      </c>
      <c r="AJ40" s="30">
        <v>150</v>
      </c>
      <c r="AK40" s="31">
        <v>148</v>
      </c>
      <c r="AL40" s="31">
        <v>-2087</v>
      </c>
      <c r="AM40" s="19">
        <f t="shared" si="47"/>
        <v>-14.101351351351351</v>
      </c>
      <c r="AN40" s="33">
        <f t="shared" si="59"/>
        <v>444</v>
      </c>
      <c r="AO40" s="32">
        <f t="shared" si="48"/>
        <v>-2531</v>
      </c>
      <c r="AP40" s="19">
        <f t="shared" si="49"/>
        <v>-17.101351351351351</v>
      </c>
      <c r="AQ40" s="34">
        <f t="shared" si="50"/>
        <v>-0.21274556780067083</v>
      </c>
      <c r="AS40" s="30">
        <v>150</v>
      </c>
      <c r="AT40" s="31">
        <v>203</v>
      </c>
      <c r="AU40" s="31">
        <v>3244</v>
      </c>
      <c r="AV40" s="19">
        <f t="shared" si="51"/>
        <v>15.980295566502463</v>
      </c>
      <c r="AW40" s="33">
        <f t="shared" si="60"/>
        <v>609</v>
      </c>
      <c r="AX40" s="32">
        <f t="shared" si="52"/>
        <v>2635</v>
      </c>
      <c r="AY40" s="19">
        <f t="shared" si="53"/>
        <v>12.980295566502463</v>
      </c>
      <c r="AZ40" s="34">
        <f t="shared" si="54"/>
        <v>0.18773119605425401</v>
      </c>
    </row>
    <row r="41" spans="2:52">
      <c r="B41" s="30">
        <v>180</v>
      </c>
      <c r="C41" s="31">
        <v>275</v>
      </c>
      <c r="D41" s="31">
        <v>1901</v>
      </c>
      <c r="E41" s="19">
        <f t="shared" si="31"/>
        <v>6.9127272727272731</v>
      </c>
      <c r="F41" s="31">
        <f t="shared" si="55"/>
        <v>825</v>
      </c>
      <c r="G41" s="31">
        <f t="shared" si="32"/>
        <v>1076</v>
      </c>
      <c r="H41" s="19">
        <f t="shared" si="33"/>
        <v>3.9127272727272726</v>
      </c>
      <c r="I41" s="34">
        <f t="shared" si="34"/>
        <v>0.43398211467648606</v>
      </c>
      <c r="K41" s="30">
        <v>180</v>
      </c>
      <c r="L41" s="31">
        <v>277</v>
      </c>
      <c r="M41" s="31">
        <v>3121</v>
      </c>
      <c r="N41" s="19">
        <f t="shared" si="35"/>
        <v>11.267148014440433</v>
      </c>
      <c r="O41" s="31">
        <f t="shared" si="56"/>
        <v>831</v>
      </c>
      <c r="P41" s="31">
        <f t="shared" si="36"/>
        <v>2290</v>
      </c>
      <c r="Q41" s="19">
        <f t="shared" si="37"/>
        <v>8.2671480144404335</v>
      </c>
      <c r="R41" s="34">
        <f t="shared" si="38"/>
        <v>0.2662608138417174</v>
      </c>
      <c r="AJ41" s="30">
        <v>180</v>
      </c>
      <c r="AK41" s="31">
        <v>121</v>
      </c>
      <c r="AL41" s="31">
        <v>-459</v>
      </c>
      <c r="AM41" s="19">
        <f t="shared" si="47"/>
        <v>-3.7933884297520661</v>
      </c>
      <c r="AN41" s="33">
        <f t="shared" si="59"/>
        <v>363</v>
      </c>
      <c r="AO41" s="32">
        <f t="shared" si="48"/>
        <v>-822</v>
      </c>
      <c r="AP41" s="19">
        <f t="shared" si="49"/>
        <v>-6.7933884297520661</v>
      </c>
      <c r="AQ41" s="34">
        <f t="shared" si="50"/>
        <v>-0.79084967320261434</v>
      </c>
      <c r="AS41" s="30">
        <v>180</v>
      </c>
      <c r="AT41" s="31">
        <v>183</v>
      </c>
      <c r="AU41" s="31">
        <v>104</v>
      </c>
      <c r="AV41" s="19">
        <f t="shared" si="51"/>
        <v>0.56830601092896171</v>
      </c>
      <c r="AW41" s="33">
        <f t="shared" si="60"/>
        <v>549</v>
      </c>
      <c r="AX41" s="32">
        <f t="shared" si="52"/>
        <v>-445</v>
      </c>
      <c r="AY41" s="19">
        <f t="shared" si="53"/>
        <v>-2.4316939890710381</v>
      </c>
      <c r="AZ41" s="34">
        <f t="shared" si="54"/>
        <v>5.2788461538461542</v>
      </c>
    </row>
    <row r="42" spans="2:52" ht="15.75" thickBot="1">
      <c r="B42" s="30">
        <v>300</v>
      </c>
      <c r="C42" s="31">
        <v>182</v>
      </c>
      <c r="D42" s="31">
        <v>3874</v>
      </c>
      <c r="E42" s="19">
        <f t="shared" si="31"/>
        <v>21.285714285714285</v>
      </c>
      <c r="F42" s="31">
        <f t="shared" si="55"/>
        <v>546</v>
      </c>
      <c r="G42" s="31">
        <f t="shared" si="32"/>
        <v>3328</v>
      </c>
      <c r="H42" s="19">
        <f t="shared" si="33"/>
        <v>18.285714285714285</v>
      </c>
      <c r="I42" s="34">
        <f t="shared" si="34"/>
        <v>0.14093959731543623</v>
      </c>
      <c r="K42" s="35">
        <v>300</v>
      </c>
      <c r="L42" s="36">
        <v>184</v>
      </c>
      <c r="M42" s="36">
        <v>606</v>
      </c>
      <c r="N42" s="37">
        <f t="shared" si="35"/>
        <v>3.2934782608695654</v>
      </c>
      <c r="O42" s="36">
        <f t="shared" si="56"/>
        <v>552</v>
      </c>
      <c r="P42" s="36">
        <f t="shared" si="36"/>
        <v>54</v>
      </c>
      <c r="Q42" s="37">
        <f t="shared" si="37"/>
        <v>0.29347826086956524</v>
      </c>
      <c r="R42" s="38">
        <f t="shared" si="38"/>
        <v>0.91089108910891092</v>
      </c>
      <c r="AJ42" s="35">
        <v>300</v>
      </c>
      <c r="AK42" s="36">
        <v>89</v>
      </c>
      <c r="AL42" s="36">
        <v>-655</v>
      </c>
      <c r="AM42" s="37">
        <f t="shared" si="47"/>
        <v>-7.3595505617977528</v>
      </c>
      <c r="AN42" s="41">
        <f t="shared" si="59"/>
        <v>267</v>
      </c>
      <c r="AO42" s="42">
        <f t="shared" si="48"/>
        <v>-922</v>
      </c>
      <c r="AP42" s="37">
        <f t="shared" si="49"/>
        <v>-10.359550561797754</v>
      </c>
      <c r="AQ42" s="38">
        <f t="shared" si="50"/>
        <v>-0.40763358778625952</v>
      </c>
      <c r="AS42" s="35">
        <v>300</v>
      </c>
      <c r="AT42" s="36">
        <v>124</v>
      </c>
      <c r="AU42" s="36">
        <v>2574</v>
      </c>
      <c r="AV42" s="19">
        <f t="shared" si="51"/>
        <v>20.758064516129032</v>
      </c>
      <c r="AW42" s="33">
        <f t="shared" si="60"/>
        <v>372</v>
      </c>
      <c r="AX42" s="32">
        <f t="shared" si="52"/>
        <v>2202</v>
      </c>
      <c r="AY42" s="19">
        <f t="shared" si="53"/>
        <v>17.758064516129032</v>
      </c>
      <c r="AZ42" s="34">
        <f t="shared" si="54"/>
        <v>0.14452214452214451</v>
      </c>
    </row>
    <row r="43" spans="2:52" s="39" customFormat="1">
      <c r="C43" s="31"/>
      <c r="D43" s="31"/>
      <c r="E43" s="44"/>
      <c r="F43" s="46" t="s">
        <v>31</v>
      </c>
      <c r="G43" s="46">
        <f>SUM(G31:G42)</f>
        <v>92920</v>
      </c>
      <c r="H43" s="44"/>
      <c r="I43" s="45"/>
      <c r="L43" s="31"/>
      <c r="M43" s="31"/>
      <c r="N43" s="44"/>
      <c r="O43" s="46" t="s">
        <v>31</v>
      </c>
      <c r="P43" s="46">
        <f>SUM(P31:P42)</f>
        <v>61177</v>
      </c>
      <c r="Q43" s="44"/>
      <c r="R43" s="45"/>
      <c r="T43" s="32"/>
      <c r="U43" s="32"/>
      <c r="W43" s="46" t="s">
        <v>31</v>
      </c>
      <c r="X43" s="46">
        <f>SUM(X31:X42)</f>
        <v>40139</v>
      </c>
      <c r="AE43" s="46" t="s">
        <v>31</v>
      </c>
      <c r="AF43" s="46">
        <f>SUM(AF31:AF42)</f>
        <v>48246</v>
      </c>
      <c r="AK43" s="10"/>
      <c r="AL43" s="10"/>
      <c r="AM43" s="7"/>
      <c r="AN43" s="46" t="s">
        <v>31</v>
      </c>
      <c r="AO43" s="46">
        <f>SUM(AO31:AO42)</f>
        <v>28732</v>
      </c>
      <c r="AP43" s="7"/>
      <c r="AQ43" s="23"/>
      <c r="AR43"/>
      <c r="AT43" s="10"/>
      <c r="AU43" s="10"/>
      <c r="AV43" s="44"/>
      <c r="AW43" s="46" t="s">
        <v>31</v>
      </c>
      <c r="AX43" s="53">
        <f>SUM(AX31:AX42)</f>
        <v>48034</v>
      </c>
      <c r="AY43" s="44"/>
      <c r="AZ43" s="45"/>
    </row>
    <row r="44" spans="2:52" s="39" customFormat="1">
      <c r="C44" s="31"/>
      <c r="D44" s="31"/>
      <c r="E44" s="44"/>
      <c r="F44" s="47" t="s">
        <v>32</v>
      </c>
      <c r="G44" s="53">
        <f>SUM(G31:G39)</f>
        <v>85026</v>
      </c>
      <c r="H44" s="44"/>
      <c r="I44" s="45"/>
      <c r="L44" s="31"/>
      <c r="M44" s="31"/>
      <c r="N44" s="44"/>
      <c r="O44" s="47" t="s">
        <v>32</v>
      </c>
      <c r="P44" s="48">
        <f>SUM(P31:P39)</f>
        <v>56803</v>
      </c>
      <c r="Q44" s="44"/>
      <c r="R44" s="45"/>
      <c r="T44" s="32"/>
      <c r="U44" s="32"/>
      <c r="W44" s="47" t="s">
        <v>32</v>
      </c>
      <c r="X44" s="48">
        <f>SUM(X31:X39)</f>
        <v>40139</v>
      </c>
      <c r="AE44" s="47" t="s">
        <v>32</v>
      </c>
      <c r="AF44" s="48">
        <f>SUM(AF31:AF39)</f>
        <v>48246</v>
      </c>
      <c r="AK44" s="10"/>
      <c r="AL44" s="10"/>
      <c r="AM44" s="7"/>
      <c r="AN44" s="47" t="s">
        <v>32</v>
      </c>
      <c r="AO44" s="48">
        <f>SUM(AO31:AO39)</f>
        <v>33007</v>
      </c>
      <c r="AP44" s="7"/>
      <c r="AQ44" s="23"/>
      <c r="AR44"/>
      <c r="AT44" s="10"/>
      <c r="AU44" s="10"/>
      <c r="AV44" s="44"/>
      <c r="AW44" s="47" t="s">
        <v>32</v>
      </c>
      <c r="AX44" s="48">
        <f>SUM(AX31:AX39)</f>
        <v>43642</v>
      </c>
      <c r="AY44" s="44"/>
      <c r="AZ44" s="45"/>
    </row>
    <row r="45" spans="2:52" s="39" customFormat="1">
      <c r="C45" s="31"/>
      <c r="D45" s="31"/>
      <c r="E45" s="44"/>
      <c r="F45" s="47" t="s">
        <v>34</v>
      </c>
      <c r="G45" s="48">
        <f>SUM(G31:G35)</f>
        <v>61456</v>
      </c>
      <c r="H45" s="44"/>
      <c r="I45" s="45"/>
      <c r="L45" s="31"/>
      <c r="M45" s="31"/>
      <c r="N45" s="44"/>
      <c r="O45" s="47" t="s">
        <v>34</v>
      </c>
      <c r="P45" s="48">
        <f>SUM(P31:P35)</f>
        <v>37042</v>
      </c>
      <c r="Q45" s="44"/>
      <c r="R45" s="45"/>
      <c r="T45" s="32"/>
      <c r="U45" s="32"/>
      <c r="W45" s="47" t="s">
        <v>34</v>
      </c>
      <c r="X45" s="48">
        <f>SUM(X31:X35)</f>
        <v>30516</v>
      </c>
      <c r="AE45" s="47" t="s">
        <v>34</v>
      </c>
      <c r="AF45" s="48">
        <f>SUM(AF31:AF35)</f>
        <v>31342</v>
      </c>
      <c r="AK45" s="10"/>
      <c r="AL45" s="10"/>
      <c r="AM45" s="7"/>
      <c r="AN45" s="47" t="s">
        <v>34</v>
      </c>
      <c r="AO45" s="48">
        <f>SUM(AO31:AO35)</f>
        <v>28420</v>
      </c>
      <c r="AP45" s="7"/>
      <c r="AQ45" s="23"/>
      <c r="AR45"/>
      <c r="AT45" s="10"/>
      <c r="AU45" s="10"/>
      <c r="AV45" s="44"/>
      <c r="AW45" s="47" t="s">
        <v>34</v>
      </c>
      <c r="AX45" s="48">
        <f>SUM(AX31:AX35)</f>
        <v>29543</v>
      </c>
      <c r="AY45" s="44"/>
      <c r="AZ45" s="45"/>
    </row>
    <row r="46" spans="2:52" s="39" customFormat="1">
      <c r="C46" s="31"/>
      <c r="D46" s="31"/>
      <c r="E46" s="44"/>
      <c r="F46" s="47" t="s">
        <v>35</v>
      </c>
      <c r="G46" s="48">
        <f>SUM(G35:G39)</f>
        <v>33433</v>
      </c>
      <c r="H46" s="44"/>
      <c r="I46" s="45"/>
      <c r="L46" s="31"/>
      <c r="M46" s="31"/>
      <c r="N46" s="44"/>
      <c r="O46" s="47" t="s">
        <v>35</v>
      </c>
      <c r="P46" s="48">
        <f>SUM(P35:P39)</f>
        <v>24756</v>
      </c>
      <c r="Q46" s="44"/>
      <c r="R46" s="45"/>
      <c r="T46" s="32"/>
      <c r="U46" s="32"/>
      <c r="W46" s="47" t="s">
        <v>35</v>
      </c>
      <c r="X46" s="48">
        <f>SUM(X35:X39)</f>
        <v>15791</v>
      </c>
      <c r="AE46" s="47" t="s">
        <v>35</v>
      </c>
      <c r="AF46" s="48">
        <f>SUM(AF35:AF39)</f>
        <v>20909</v>
      </c>
      <c r="AK46" s="10"/>
      <c r="AL46" s="10"/>
      <c r="AM46" s="7"/>
      <c r="AN46" s="47" t="s">
        <v>35</v>
      </c>
      <c r="AO46" s="48">
        <f>SUM(AO35:AO39)</f>
        <v>10642</v>
      </c>
      <c r="AP46" s="7"/>
      <c r="AQ46" s="23"/>
      <c r="AR46"/>
      <c r="AT46" s="10"/>
      <c r="AU46" s="10"/>
      <c r="AV46" s="44"/>
      <c r="AW46" s="47" t="s">
        <v>35</v>
      </c>
      <c r="AX46" s="48">
        <f>SUM(AX35:AX39)</f>
        <v>17550</v>
      </c>
      <c r="AY46" s="44"/>
      <c r="AZ46" s="45"/>
    </row>
    <row r="47" spans="2:52" s="39" customFormat="1">
      <c r="C47" s="31"/>
      <c r="D47" s="31"/>
      <c r="E47" s="44"/>
      <c r="F47" s="46" t="s">
        <v>33</v>
      </c>
      <c r="G47" s="53">
        <f>SUM(G33:G37)</f>
        <v>47315</v>
      </c>
      <c r="H47" s="44"/>
      <c r="I47" s="45"/>
      <c r="L47" s="31"/>
      <c r="M47" s="31"/>
      <c r="N47" s="44"/>
      <c r="O47" s="46" t="s">
        <v>33</v>
      </c>
      <c r="P47" s="48">
        <f>SUM(P33:P37)</f>
        <v>30816</v>
      </c>
      <c r="Q47" s="44"/>
      <c r="R47" s="45"/>
      <c r="T47" s="32"/>
      <c r="U47" s="32"/>
      <c r="W47" s="46" t="s">
        <v>33</v>
      </c>
      <c r="X47" s="48">
        <f>SUM(X33:X37)</f>
        <v>25686</v>
      </c>
      <c r="AE47" s="46" t="s">
        <v>33</v>
      </c>
      <c r="AF47" s="48">
        <f>SUM(AF33:AF37)</f>
        <v>28107</v>
      </c>
      <c r="AK47" s="10"/>
      <c r="AL47" s="10"/>
      <c r="AM47" s="7"/>
      <c r="AN47" s="46" t="s">
        <v>33</v>
      </c>
      <c r="AO47" s="48">
        <f>SUM(AO33:AO37)</f>
        <v>23908</v>
      </c>
      <c r="AP47" s="7"/>
      <c r="AQ47" s="23"/>
      <c r="AR47"/>
      <c r="AT47" s="10"/>
      <c r="AU47" s="10"/>
      <c r="AV47" s="44"/>
      <c r="AW47" s="46" t="s">
        <v>33</v>
      </c>
      <c r="AX47" s="48">
        <f>SUM(AX33:AX37)</f>
        <v>25499</v>
      </c>
      <c r="AY47" s="44"/>
      <c r="AZ47" s="45"/>
    </row>
    <row r="48" spans="2:52" s="39" customFormat="1">
      <c r="C48" s="31"/>
      <c r="D48" s="31"/>
      <c r="E48" s="44"/>
      <c r="F48" s="46" t="s">
        <v>38</v>
      </c>
      <c r="G48" s="48">
        <f>SUM(G33:G35)</f>
        <v>31655</v>
      </c>
      <c r="H48" s="44"/>
      <c r="I48" s="45"/>
      <c r="L48" s="31"/>
      <c r="M48" s="31"/>
      <c r="N48" s="44"/>
      <c r="O48" s="46" t="s">
        <v>38</v>
      </c>
      <c r="P48" s="48">
        <f>SUM(P33:P35)</f>
        <v>19334</v>
      </c>
      <c r="Q48" s="44"/>
      <c r="R48" s="45"/>
      <c r="T48" s="32"/>
      <c r="U48" s="32"/>
      <c r="W48" s="46" t="s">
        <v>38</v>
      </c>
      <c r="X48" s="48">
        <f>SUM(X33:X35)</f>
        <v>17971</v>
      </c>
      <c r="AE48" s="46" t="s">
        <v>38</v>
      </c>
      <c r="AF48" s="48">
        <f>SUM(AF33:AF35)</f>
        <v>17972</v>
      </c>
      <c r="AK48" s="10"/>
      <c r="AL48" s="10"/>
      <c r="AM48" s="7"/>
      <c r="AN48" s="46" t="s">
        <v>38</v>
      </c>
      <c r="AO48" s="48">
        <f>SUM(AO33:AO35)</f>
        <v>16826</v>
      </c>
      <c r="AP48" s="7"/>
      <c r="AQ48" s="23"/>
      <c r="AR48"/>
      <c r="AT48" s="10"/>
      <c r="AU48" s="10"/>
      <c r="AV48" s="44"/>
      <c r="AW48" s="46" t="s">
        <v>38</v>
      </c>
      <c r="AX48" s="48">
        <f>SUM(AX33:AX35)</f>
        <v>15838</v>
      </c>
      <c r="AY48" s="44"/>
      <c r="AZ48" s="45"/>
    </row>
    <row r="49" spans="2:52" s="39" customFormat="1">
      <c r="C49" s="31"/>
      <c r="D49" s="31"/>
      <c r="E49" s="44"/>
      <c r="F49" s="46" t="s">
        <v>39</v>
      </c>
      <c r="G49" s="48">
        <f>SUM(G35:G37)</f>
        <v>25523</v>
      </c>
      <c r="H49" s="44"/>
      <c r="I49" s="45"/>
      <c r="L49" s="31"/>
      <c r="M49" s="31"/>
      <c r="N49" s="44"/>
      <c r="O49" s="46" t="s">
        <v>39</v>
      </c>
      <c r="P49" s="48">
        <f>SUM(P35:P37)</f>
        <v>16477</v>
      </c>
      <c r="Q49" s="44"/>
      <c r="R49" s="45"/>
      <c r="T49" s="32"/>
      <c r="U49" s="32"/>
      <c r="W49" s="46" t="s">
        <v>39</v>
      </c>
      <c r="X49" s="48">
        <f>SUM(X35:X37)</f>
        <v>13883</v>
      </c>
      <c r="AE49" s="46" t="s">
        <v>39</v>
      </c>
      <c r="AF49" s="48">
        <f>SUM(AF35:AF37)</f>
        <v>14140</v>
      </c>
      <c r="AJ49"/>
      <c r="AK49" s="10"/>
      <c r="AL49" s="10"/>
      <c r="AM49"/>
      <c r="AN49" s="46" t="s">
        <v>39</v>
      </c>
      <c r="AO49" s="48">
        <f>SUM(AO35:AO37)</f>
        <v>13137</v>
      </c>
      <c r="AP49"/>
      <c r="AQ49"/>
      <c r="AR49"/>
      <c r="AS49"/>
      <c r="AT49" s="10"/>
      <c r="AU49" s="10"/>
      <c r="AV49"/>
      <c r="AW49" s="46" t="s">
        <v>39</v>
      </c>
      <c r="AX49" s="48">
        <f>SUM(AX35:AX37)</f>
        <v>13112</v>
      </c>
      <c r="AY49" s="10"/>
      <c r="AZ49"/>
    </row>
    <row r="50" spans="2:52" s="39" customFormat="1">
      <c r="C50" s="31"/>
      <c r="D50" s="31"/>
      <c r="E50" s="44"/>
      <c r="F50" s="56" t="s">
        <v>48</v>
      </c>
      <c r="G50" s="12">
        <f>SUM(G31:G33)</f>
        <v>41509</v>
      </c>
      <c r="H50" s="44"/>
      <c r="I50" s="45"/>
      <c r="L50" s="31"/>
      <c r="M50" s="31"/>
      <c r="N50" s="44"/>
      <c r="O50" s="56" t="s">
        <v>48</v>
      </c>
      <c r="P50" s="12">
        <f>SUM(P31:P33)</f>
        <v>25082</v>
      </c>
      <c r="Q50" s="44"/>
      <c r="R50" s="45"/>
      <c r="T50" s="32"/>
      <c r="U50" s="32"/>
      <c r="W50" s="31"/>
      <c r="X50" s="62"/>
      <c r="AE50" s="31"/>
      <c r="AF50" s="62"/>
      <c r="AJ50"/>
      <c r="AK50" s="10"/>
      <c r="AL50" s="10"/>
      <c r="AM50"/>
      <c r="AN50" s="31"/>
      <c r="AO50" s="62"/>
      <c r="AP50"/>
      <c r="AQ50"/>
      <c r="AR50"/>
      <c r="AS50"/>
      <c r="AT50" s="10"/>
      <c r="AU50" s="10"/>
      <c r="AV50"/>
      <c r="AW50" s="31"/>
      <c r="AX50" s="62"/>
      <c r="AY50" s="10"/>
      <c r="AZ50"/>
    </row>
    <row r="51" spans="2:52" ht="15.75" thickBot="1">
      <c r="C51" s="10" t="s">
        <v>26</v>
      </c>
      <c r="Q51" s="10"/>
    </row>
    <row r="52" spans="2:52">
      <c r="B52" s="24">
        <v>5</v>
      </c>
      <c r="C52" s="25">
        <v>4980</v>
      </c>
      <c r="D52" s="25">
        <v>22391</v>
      </c>
      <c r="E52" s="27">
        <f t="shared" ref="E52:E63" si="61">D52/C52</f>
        <v>4.4961847389558232</v>
      </c>
      <c r="F52" s="28">
        <f>C52*$C$2</f>
        <v>14940</v>
      </c>
      <c r="G52" s="26">
        <f t="shared" ref="G52:G63" si="62">D52-F52</f>
        <v>7451</v>
      </c>
      <c r="H52" s="27">
        <f t="shared" ref="H52:H63" si="63">G52/C52</f>
        <v>1.4961847389558234</v>
      </c>
      <c r="I52" s="29">
        <f t="shared" ref="I52:I63" si="64">F52/D52</f>
        <v>0.6672323701487205</v>
      </c>
      <c r="K52" s="24">
        <v>5</v>
      </c>
      <c r="L52" s="25">
        <v>7654</v>
      </c>
      <c r="M52" s="25">
        <v>29376</v>
      </c>
      <c r="N52" s="27">
        <f t="shared" ref="N52:N63" si="65">M52/L52</f>
        <v>3.8379932061667104</v>
      </c>
      <c r="O52" s="28">
        <f>L52*$C$2</f>
        <v>22962</v>
      </c>
      <c r="P52" s="26">
        <f t="shared" ref="P52:P63" si="66">M52-O52</f>
        <v>6414</v>
      </c>
      <c r="Q52" s="50">
        <f t="shared" ref="Q52:Q63" si="67">P52/L52</f>
        <v>0.83799320616671025</v>
      </c>
      <c r="R52" s="29">
        <f t="shared" ref="R52:R63" si="68">O52/M52</f>
        <v>0.78165849673202614</v>
      </c>
    </row>
    <row r="53" spans="2:52">
      <c r="B53" s="30">
        <v>10</v>
      </c>
      <c r="C53" s="31">
        <v>2562</v>
      </c>
      <c r="D53" s="31">
        <v>14227</v>
      </c>
      <c r="E53" s="19">
        <f t="shared" si="61"/>
        <v>5.5530835284933646</v>
      </c>
      <c r="F53" s="33">
        <f t="shared" ref="F53:F63" si="69">C53*$C$2</f>
        <v>7686</v>
      </c>
      <c r="G53" s="32">
        <f t="shared" si="62"/>
        <v>6541</v>
      </c>
      <c r="H53" s="19">
        <f t="shared" si="63"/>
        <v>2.5530835284933646</v>
      </c>
      <c r="I53" s="34">
        <f t="shared" si="64"/>
        <v>0.54024038799465801</v>
      </c>
      <c r="K53" s="30">
        <v>10</v>
      </c>
      <c r="L53" s="31">
        <v>4004</v>
      </c>
      <c r="M53" s="31">
        <v>20592</v>
      </c>
      <c r="N53" s="19">
        <f t="shared" si="65"/>
        <v>5.1428571428571432</v>
      </c>
      <c r="O53" s="33">
        <f t="shared" ref="O53:O63" si="70">L53*$C$2</f>
        <v>12012</v>
      </c>
      <c r="P53" s="32">
        <f t="shared" si="66"/>
        <v>8580</v>
      </c>
      <c r="Q53" s="51">
        <f t="shared" si="67"/>
        <v>2.1428571428571428</v>
      </c>
      <c r="R53" s="34">
        <f t="shared" si="68"/>
        <v>0.58333333333333337</v>
      </c>
    </row>
    <row r="54" spans="2:52">
      <c r="B54" s="30">
        <v>15</v>
      </c>
      <c r="C54" s="31">
        <v>1695</v>
      </c>
      <c r="D54" s="31">
        <v>12116</v>
      </c>
      <c r="E54" s="19">
        <f t="shared" si="61"/>
        <v>7.1480825958702061</v>
      </c>
      <c r="F54" s="33">
        <f t="shared" si="69"/>
        <v>5085</v>
      </c>
      <c r="G54" s="32">
        <f t="shared" si="62"/>
        <v>7031</v>
      </c>
      <c r="H54" s="19">
        <f t="shared" si="63"/>
        <v>4.1480825958702061</v>
      </c>
      <c r="I54" s="34">
        <f t="shared" si="64"/>
        <v>0.41969296797622979</v>
      </c>
      <c r="K54" s="30">
        <v>15</v>
      </c>
      <c r="L54" s="31">
        <v>2683</v>
      </c>
      <c r="M54" s="31">
        <v>16059</v>
      </c>
      <c r="N54" s="19">
        <f t="shared" si="65"/>
        <v>5.9854640327991051</v>
      </c>
      <c r="O54" s="33">
        <f t="shared" si="70"/>
        <v>8049</v>
      </c>
      <c r="P54" s="32">
        <f t="shared" si="66"/>
        <v>8010</v>
      </c>
      <c r="Q54" s="51">
        <f t="shared" si="67"/>
        <v>2.9854640327991055</v>
      </c>
      <c r="R54" s="34">
        <f t="shared" si="68"/>
        <v>0.50121427237063332</v>
      </c>
    </row>
    <row r="55" spans="2:52">
      <c r="B55" s="30">
        <v>20</v>
      </c>
      <c r="C55" s="31">
        <v>1281</v>
      </c>
      <c r="D55" s="31">
        <v>10874</v>
      </c>
      <c r="E55" s="19">
        <f t="shared" si="61"/>
        <v>8.488680718188915</v>
      </c>
      <c r="F55" s="33">
        <f t="shared" si="69"/>
        <v>3843</v>
      </c>
      <c r="G55" s="32">
        <f t="shared" si="62"/>
        <v>7031</v>
      </c>
      <c r="H55" s="19">
        <f t="shared" si="63"/>
        <v>5.488680718188915</v>
      </c>
      <c r="I55" s="34">
        <f t="shared" si="64"/>
        <v>0.35341180798234323</v>
      </c>
      <c r="K55" s="30">
        <v>20</v>
      </c>
      <c r="L55" s="31">
        <v>2048</v>
      </c>
      <c r="M55" s="31">
        <v>11954</v>
      </c>
      <c r="N55" s="19">
        <f t="shared" si="65"/>
        <v>5.8369140625</v>
      </c>
      <c r="O55" s="33">
        <f t="shared" si="70"/>
        <v>6144</v>
      </c>
      <c r="P55" s="32">
        <f t="shared" si="66"/>
        <v>5810</v>
      </c>
      <c r="Q55" s="51">
        <f t="shared" si="67"/>
        <v>2.8369140625</v>
      </c>
      <c r="R55" s="34">
        <f t="shared" si="68"/>
        <v>0.51397021917349839</v>
      </c>
    </row>
    <row r="56" spans="2:52">
      <c r="B56" s="30">
        <v>30</v>
      </c>
      <c r="C56" s="31">
        <v>876</v>
      </c>
      <c r="D56" s="31">
        <v>8990</v>
      </c>
      <c r="E56" s="19">
        <f t="shared" si="61"/>
        <v>10.262557077625571</v>
      </c>
      <c r="F56" s="33">
        <f t="shared" si="69"/>
        <v>2628</v>
      </c>
      <c r="G56" s="32">
        <f t="shared" si="62"/>
        <v>6362</v>
      </c>
      <c r="H56" s="19">
        <f t="shared" si="63"/>
        <v>7.262557077625571</v>
      </c>
      <c r="I56" s="34">
        <f t="shared" si="64"/>
        <v>0.29232480533926586</v>
      </c>
      <c r="K56" s="30">
        <v>30</v>
      </c>
      <c r="L56" s="31">
        <v>1351</v>
      </c>
      <c r="M56" s="31">
        <v>8989</v>
      </c>
      <c r="N56" s="19">
        <f t="shared" si="65"/>
        <v>6.6535899333826798</v>
      </c>
      <c r="O56" s="33">
        <f t="shared" si="70"/>
        <v>4053</v>
      </c>
      <c r="P56" s="32">
        <f t="shared" si="66"/>
        <v>4936</v>
      </c>
      <c r="Q56" s="19">
        <f t="shared" si="67"/>
        <v>3.6535899333826793</v>
      </c>
      <c r="R56" s="34">
        <f t="shared" si="68"/>
        <v>0.45088441428412507</v>
      </c>
    </row>
    <row r="57" spans="2:52">
      <c r="B57" s="30">
        <v>45</v>
      </c>
      <c r="C57" s="31">
        <v>586</v>
      </c>
      <c r="D57" s="31">
        <v>6752</v>
      </c>
      <c r="E57" s="19">
        <f t="shared" si="61"/>
        <v>11.522184300341298</v>
      </c>
      <c r="F57" s="33">
        <f t="shared" si="69"/>
        <v>1758</v>
      </c>
      <c r="G57" s="32">
        <f t="shared" si="62"/>
        <v>4994</v>
      </c>
      <c r="H57" s="19">
        <f t="shared" si="63"/>
        <v>8.5221843003412978</v>
      </c>
      <c r="I57" s="34">
        <f t="shared" si="64"/>
        <v>0.26036729857819907</v>
      </c>
      <c r="K57" s="30">
        <v>45</v>
      </c>
      <c r="L57" s="31">
        <v>926</v>
      </c>
      <c r="M57" s="31">
        <v>8178</v>
      </c>
      <c r="N57" s="19">
        <f t="shared" si="65"/>
        <v>8.8315334773218144</v>
      </c>
      <c r="O57" s="33">
        <f t="shared" si="70"/>
        <v>2778</v>
      </c>
      <c r="P57" s="32">
        <f t="shared" si="66"/>
        <v>5400</v>
      </c>
      <c r="Q57" s="19">
        <f t="shared" si="67"/>
        <v>5.8315334773218144</v>
      </c>
      <c r="R57" s="34">
        <f t="shared" si="68"/>
        <v>0.33969185619955977</v>
      </c>
    </row>
    <row r="58" spans="2:52">
      <c r="B58" s="30">
        <v>60</v>
      </c>
      <c r="C58" s="31">
        <v>438</v>
      </c>
      <c r="D58" s="31">
        <v>5226</v>
      </c>
      <c r="E58" s="19">
        <f t="shared" si="61"/>
        <v>11.931506849315069</v>
      </c>
      <c r="F58" s="33">
        <f t="shared" si="69"/>
        <v>1314</v>
      </c>
      <c r="G58" s="32">
        <f t="shared" si="62"/>
        <v>3912</v>
      </c>
      <c r="H58" s="19">
        <f t="shared" si="63"/>
        <v>8.9315068493150687</v>
      </c>
      <c r="I58" s="34">
        <f t="shared" si="64"/>
        <v>0.25143513203214696</v>
      </c>
      <c r="K58" s="30">
        <v>60</v>
      </c>
      <c r="L58" s="31">
        <v>705</v>
      </c>
      <c r="M58" s="31">
        <v>8518</v>
      </c>
      <c r="N58" s="19">
        <f t="shared" si="65"/>
        <v>12.082269503546099</v>
      </c>
      <c r="O58" s="33">
        <f t="shared" si="70"/>
        <v>2115</v>
      </c>
      <c r="P58" s="32">
        <f t="shared" si="66"/>
        <v>6403</v>
      </c>
      <c r="Q58" s="19">
        <f t="shared" si="67"/>
        <v>9.0822695035460992</v>
      </c>
      <c r="R58" s="34">
        <f t="shared" si="68"/>
        <v>0.2482977224700634</v>
      </c>
    </row>
    <row r="59" spans="2:52">
      <c r="B59" s="30">
        <v>90</v>
      </c>
      <c r="C59" s="31">
        <v>304</v>
      </c>
      <c r="D59" s="31">
        <v>3239</v>
      </c>
      <c r="E59" s="19">
        <f t="shared" si="61"/>
        <v>10.654605263157896</v>
      </c>
      <c r="F59" s="33">
        <f t="shared" si="69"/>
        <v>912</v>
      </c>
      <c r="G59" s="32">
        <f t="shared" si="62"/>
        <v>2327</v>
      </c>
      <c r="H59" s="19">
        <f t="shared" si="63"/>
        <v>7.6546052631578947</v>
      </c>
      <c r="I59" s="34">
        <f t="shared" si="64"/>
        <v>0.28156838530410622</v>
      </c>
      <c r="K59" s="30">
        <v>90</v>
      </c>
      <c r="L59" s="31">
        <v>461</v>
      </c>
      <c r="M59" s="31">
        <v>5853</v>
      </c>
      <c r="N59" s="19">
        <f t="shared" si="65"/>
        <v>12.696312364425163</v>
      </c>
      <c r="O59" s="33">
        <f t="shared" si="70"/>
        <v>1383</v>
      </c>
      <c r="P59" s="32">
        <f t="shared" si="66"/>
        <v>4470</v>
      </c>
      <c r="Q59" s="19">
        <f t="shared" si="67"/>
        <v>9.6963123644251628</v>
      </c>
      <c r="R59" s="34">
        <f t="shared" si="68"/>
        <v>0.23628908252178371</v>
      </c>
    </row>
    <row r="60" spans="2:52">
      <c r="B60" s="30">
        <v>120</v>
      </c>
      <c r="C60" s="31">
        <v>243</v>
      </c>
      <c r="D60" s="31">
        <v>1123</v>
      </c>
      <c r="E60" s="19">
        <f t="shared" si="61"/>
        <v>4.6213991769547329</v>
      </c>
      <c r="F60" s="33">
        <f t="shared" si="69"/>
        <v>729</v>
      </c>
      <c r="G60" s="32">
        <f t="shared" si="62"/>
        <v>394</v>
      </c>
      <c r="H60" s="19">
        <f t="shared" si="63"/>
        <v>1.6213991769547325</v>
      </c>
      <c r="I60" s="34">
        <f t="shared" si="64"/>
        <v>0.64915405164737305</v>
      </c>
      <c r="K60" s="30">
        <v>120</v>
      </c>
      <c r="L60" s="31">
        <v>343</v>
      </c>
      <c r="M60" s="31">
        <v>4446</v>
      </c>
      <c r="N60" s="19">
        <f t="shared" si="65"/>
        <v>12.962099125364432</v>
      </c>
      <c r="O60" s="33">
        <f t="shared" si="70"/>
        <v>1029</v>
      </c>
      <c r="P60" s="32">
        <f t="shared" si="66"/>
        <v>3417</v>
      </c>
      <c r="Q60" s="19">
        <f t="shared" si="67"/>
        <v>9.962099125364432</v>
      </c>
      <c r="R60" s="34">
        <f t="shared" si="68"/>
        <v>0.23144399460188933</v>
      </c>
    </row>
    <row r="61" spans="2:52">
      <c r="B61" s="30">
        <v>150</v>
      </c>
      <c r="C61" s="31">
        <v>193</v>
      </c>
      <c r="D61" s="31">
        <v>377</v>
      </c>
      <c r="E61" s="19">
        <f t="shared" si="61"/>
        <v>1.9533678756476685</v>
      </c>
      <c r="F61" s="31">
        <f t="shared" si="69"/>
        <v>579</v>
      </c>
      <c r="G61" s="31">
        <f t="shared" si="62"/>
        <v>-202</v>
      </c>
      <c r="H61" s="19">
        <f t="shared" si="63"/>
        <v>-1.0466321243523315</v>
      </c>
      <c r="I61" s="34">
        <f t="shared" si="64"/>
        <v>1.5358090185676392</v>
      </c>
      <c r="K61" s="30">
        <v>150</v>
      </c>
      <c r="L61" s="31">
        <v>289</v>
      </c>
      <c r="M61" s="31">
        <v>2607</v>
      </c>
      <c r="N61" s="19">
        <f t="shared" si="65"/>
        <v>9.0207612456747412</v>
      </c>
      <c r="O61" s="33">
        <f t="shared" si="70"/>
        <v>867</v>
      </c>
      <c r="P61" s="32">
        <f t="shared" si="66"/>
        <v>1740</v>
      </c>
      <c r="Q61" s="19">
        <f t="shared" si="67"/>
        <v>6.0207612456747404</v>
      </c>
      <c r="R61" s="34">
        <f t="shared" si="68"/>
        <v>0.33256616800920596</v>
      </c>
    </row>
    <row r="62" spans="2:52">
      <c r="B62" s="30">
        <v>180</v>
      </c>
      <c r="C62" s="31">
        <v>165</v>
      </c>
      <c r="D62" s="31">
        <v>67</v>
      </c>
      <c r="E62" s="19">
        <f t="shared" si="61"/>
        <v>0.40606060606060607</v>
      </c>
      <c r="F62" s="31">
        <f t="shared" si="69"/>
        <v>495</v>
      </c>
      <c r="G62" s="31">
        <f t="shared" si="62"/>
        <v>-428</v>
      </c>
      <c r="H62" s="19">
        <f t="shared" si="63"/>
        <v>-2.5939393939393938</v>
      </c>
      <c r="I62" s="34">
        <f t="shared" si="64"/>
        <v>7.3880597014925371</v>
      </c>
      <c r="K62" s="30">
        <v>180</v>
      </c>
      <c r="L62" s="31">
        <v>245</v>
      </c>
      <c r="M62" s="31">
        <v>2374</v>
      </c>
      <c r="N62" s="19">
        <f t="shared" si="65"/>
        <v>9.6897959183673468</v>
      </c>
      <c r="O62" s="33">
        <f t="shared" si="70"/>
        <v>735</v>
      </c>
      <c r="P62" s="32">
        <f t="shared" si="66"/>
        <v>1639</v>
      </c>
      <c r="Q62" s="19">
        <f t="shared" si="67"/>
        <v>6.6897959183673468</v>
      </c>
      <c r="R62" s="34">
        <f t="shared" si="68"/>
        <v>0.30960404380791912</v>
      </c>
    </row>
    <row r="63" spans="2:52" ht="15.75" thickBot="1">
      <c r="B63" s="35">
        <v>300</v>
      </c>
      <c r="C63" s="36">
        <v>114</v>
      </c>
      <c r="D63" s="36">
        <v>1768</v>
      </c>
      <c r="E63" s="37">
        <f t="shared" si="61"/>
        <v>15.508771929824562</v>
      </c>
      <c r="F63" s="36">
        <f t="shared" si="69"/>
        <v>342</v>
      </c>
      <c r="G63" s="36">
        <f t="shared" si="62"/>
        <v>1426</v>
      </c>
      <c r="H63" s="37">
        <f t="shared" si="63"/>
        <v>12.508771929824562</v>
      </c>
      <c r="I63" s="38">
        <f t="shared" si="64"/>
        <v>0.19343891402714933</v>
      </c>
      <c r="K63" s="35">
        <v>300</v>
      </c>
      <c r="L63" s="36">
        <v>166</v>
      </c>
      <c r="M63" s="36">
        <v>958</v>
      </c>
      <c r="N63" s="40">
        <f t="shared" si="65"/>
        <v>5.7710843373493974</v>
      </c>
      <c r="O63" s="41">
        <f t="shared" si="70"/>
        <v>498</v>
      </c>
      <c r="P63" s="42">
        <f t="shared" si="66"/>
        <v>460</v>
      </c>
      <c r="Q63" s="37">
        <f t="shared" si="67"/>
        <v>2.7710843373493974</v>
      </c>
      <c r="R63" s="38">
        <f t="shared" si="68"/>
        <v>0.51983298538622125</v>
      </c>
    </row>
    <row r="64" spans="2:52">
      <c r="F64" s="46" t="s">
        <v>31</v>
      </c>
      <c r="G64" s="46">
        <f>SUM(G52:G63)</f>
        <v>46839</v>
      </c>
      <c r="O64" s="46" t="s">
        <v>31</v>
      </c>
      <c r="P64" s="46">
        <f>SUM(P52:P63)</f>
        <v>57279</v>
      </c>
    </row>
    <row r="65" spans="2:18">
      <c r="F65" s="47" t="s">
        <v>32</v>
      </c>
      <c r="G65" s="48">
        <f>SUM(G52:G60)</f>
        <v>46043</v>
      </c>
      <c r="O65" s="47" t="s">
        <v>32</v>
      </c>
      <c r="P65" s="48">
        <f>SUM(P52:P60)</f>
        <v>53440</v>
      </c>
    </row>
    <row r="66" spans="2:18">
      <c r="F66" s="47" t="s">
        <v>34</v>
      </c>
      <c r="G66" s="48">
        <f>SUM(G52:G56)</f>
        <v>34416</v>
      </c>
      <c r="O66" s="47" t="s">
        <v>34</v>
      </c>
      <c r="P66" s="48">
        <f>SUM(P52:P56)</f>
        <v>33750</v>
      </c>
    </row>
    <row r="67" spans="2:18">
      <c r="F67" s="47" t="s">
        <v>35</v>
      </c>
      <c r="G67" s="48">
        <f>SUM(G56:G60)</f>
        <v>17989</v>
      </c>
      <c r="O67" s="47" t="s">
        <v>35</v>
      </c>
      <c r="P67" s="48">
        <f>SUM(P56:P60)</f>
        <v>24626</v>
      </c>
    </row>
    <row r="68" spans="2:18">
      <c r="F68" s="46" t="s">
        <v>33</v>
      </c>
      <c r="G68" s="53">
        <f>SUM(G54:G58)</f>
        <v>29330</v>
      </c>
      <c r="O68" s="46" t="s">
        <v>33</v>
      </c>
      <c r="P68" s="48">
        <f>SUM(P54:P58)</f>
        <v>30559</v>
      </c>
    </row>
    <row r="69" spans="2:18">
      <c r="F69" s="46" t="s">
        <v>38</v>
      </c>
      <c r="G69" s="48">
        <f>SUM(G54:G56)</f>
        <v>20424</v>
      </c>
      <c r="O69" s="46" t="s">
        <v>38</v>
      </c>
      <c r="P69" s="48">
        <f>SUM(P54:P56)</f>
        <v>18756</v>
      </c>
    </row>
    <row r="70" spans="2:18">
      <c r="F70" s="46" t="s">
        <v>39</v>
      </c>
      <c r="G70" s="48">
        <f>SUM(G56:G58)</f>
        <v>15268</v>
      </c>
      <c r="O70" s="46" t="s">
        <v>39</v>
      </c>
      <c r="P70" s="48">
        <f>SUM(P56:P58)</f>
        <v>16739</v>
      </c>
    </row>
    <row r="71" spans="2:18">
      <c r="F71" s="56" t="s">
        <v>48</v>
      </c>
      <c r="G71" s="12">
        <f>SUM(G52:G54)</f>
        <v>21023</v>
      </c>
      <c r="O71" s="56" t="s">
        <v>48</v>
      </c>
      <c r="P71" s="12">
        <f>SUM(P52:P54)</f>
        <v>23004</v>
      </c>
    </row>
    <row r="72" spans="2:18" ht="15.75" thickBot="1">
      <c r="B72" s="10" t="s">
        <v>27</v>
      </c>
    </row>
    <row r="73" spans="2:18">
      <c r="B73" s="24">
        <v>5</v>
      </c>
      <c r="C73" s="25">
        <v>5707</v>
      </c>
      <c r="D73" s="25">
        <v>24165</v>
      </c>
      <c r="E73" s="27">
        <f t="shared" ref="E73:E84" si="71">D73/C73</f>
        <v>4.2342736989661818</v>
      </c>
      <c r="F73" s="28">
        <f>C73*$C$2</f>
        <v>17121</v>
      </c>
      <c r="G73" s="26">
        <f t="shared" ref="G73:G84" si="72">D73-F73</f>
        <v>7044</v>
      </c>
      <c r="H73" s="27">
        <f t="shared" ref="H73:H84" si="73">G73/C73</f>
        <v>1.2342736989661818</v>
      </c>
      <c r="I73" s="29">
        <f t="shared" ref="I73:I84" si="74">F73/D73</f>
        <v>0.70850403476101798</v>
      </c>
      <c r="K73" s="24">
        <v>5</v>
      </c>
      <c r="L73" s="49">
        <v>8673</v>
      </c>
      <c r="M73" s="25">
        <v>32601</v>
      </c>
      <c r="N73" s="27">
        <f t="shared" ref="N73:N84" si="75">M73/L73</f>
        <v>3.7589069526115533</v>
      </c>
      <c r="O73" s="28">
        <f>L73*$C$2</f>
        <v>26019</v>
      </c>
      <c r="P73" s="26">
        <f t="shared" ref="P73:P84" si="76">M73-O73</f>
        <v>6582</v>
      </c>
      <c r="Q73" s="50">
        <f t="shared" ref="Q73:Q84" si="77">P73/L73</f>
        <v>0.75890695261155305</v>
      </c>
      <c r="R73" s="29">
        <f t="shared" ref="R73:R84" si="78">O73/M73</f>
        <v>0.79810435262722002</v>
      </c>
    </row>
    <row r="74" spans="2:18">
      <c r="B74" s="30">
        <v>10</v>
      </c>
      <c r="C74" s="31">
        <v>3044</v>
      </c>
      <c r="D74" s="31">
        <v>15752</v>
      </c>
      <c r="E74" s="19">
        <f t="shared" si="71"/>
        <v>5.174770039421813</v>
      </c>
      <c r="F74" s="33">
        <f t="shared" ref="F74:F84" si="79">C74*$C$2</f>
        <v>9132</v>
      </c>
      <c r="G74" s="32">
        <f t="shared" si="72"/>
        <v>6620</v>
      </c>
      <c r="H74" s="19">
        <f t="shared" si="73"/>
        <v>2.1747700394218135</v>
      </c>
      <c r="I74" s="34">
        <f t="shared" si="74"/>
        <v>0.57973590655154905</v>
      </c>
      <c r="K74" s="30">
        <v>10</v>
      </c>
      <c r="L74" s="31">
        <v>4645</v>
      </c>
      <c r="M74" s="31">
        <v>20172</v>
      </c>
      <c r="N74" s="19">
        <f t="shared" si="75"/>
        <v>4.342734122712594</v>
      </c>
      <c r="O74" s="33">
        <f t="shared" ref="O74:O84" si="80">L74*$C$2</f>
        <v>13935</v>
      </c>
      <c r="P74" s="32">
        <f t="shared" si="76"/>
        <v>6237</v>
      </c>
      <c r="Q74" s="51">
        <f t="shared" si="77"/>
        <v>1.3427341227125942</v>
      </c>
      <c r="R74" s="34">
        <f t="shared" si="78"/>
        <v>0.69080904223676387</v>
      </c>
    </row>
    <row r="75" spans="2:18">
      <c r="B75" s="30">
        <v>15</v>
      </c>
      <c r="C75" s="31">
        <v>2056</v>
      </c>
      <c r="D75" s="31">
        <v>12838</v>
      </c>
      <c r="E75" s="19">
        <f t="shared" si="71"/>
        <v>6.2441634241245136</v>
      </c>
      <c r="F75" s="33">
        <f t="shared" si="79"/>
        <v>6168</v>
      </c>
      <c r="G75" s="32">
        <f t="shared" si="72"/>
        <v>6670</v>
      </c>
      <c r="H75" s="19">
        <f t="shared" si="73"/>
        <v>3.2441634241245136</v>
      </c>
      <c r="I75" s="34">
        <f t="shared" si="74"/>
        <v>0.48044866801682506</v>
      </c>
      <c r="K75" s="30">
        <v>15</v>
      </c>
      <c r="L75" s="31">
        <v>3158</v>
      </c>
      <c r="M75" s="31">
        <v>16608</v>
      </c>
      <c r="N75" s="19">
        <f t="shared" si="75"/>
        <v>5.2590246991766945</v>
      </c>
      <c r="O75" s="33">
        <f t="shared" si="80"/>
        <v>9474</v>
      </c>
      <c r="P75" s="32">
        <f t="shared" si="76"/>
        <v>7134</v>
      </c>
      <c r="Q75" s="51">
        <f t="shared" si="77"/>
        <v>2.259024699176694</v>
      </c>
      <c r="R75" s="34">
        <f t="shared" si="78"/>
        <v>0.57044797687861271</v>
      </c>
    </row>
    <row r="76" spans="2:18">
      <c r="B76" s="30">
        <v>20</v>
      </c>
      <c r="C76" s="31">
        <v>1565</v>
      </c>
      <c r="D76" s="31">
        <v>10171</v>
      </c>
      <c r="E76" s="19">
        <f t="shared" si="71"/>
        <v>6.4990415335463263</v>
      </c>
      <c r="F76" s="33">
        <f t="shared" si="79"/>
        <v>4695</v>
      </c>
      <c r="G76" s="32">
        <f t="shared" si="72"/>
        <v>5476</v>
      </c>
      <c r="H76" s="19">
        <f t="shared" si="73"/>
        <v>3.4990415335463259</v>
      </c>
      <c r="I76" s="34">
        <f t="shared" si="74"/>
        <v>0.46160652836495919</v>
      </c>
      <c r="K76" s="30">
        <v>20</v>
      </c>
      <c r="L76" s="31">
        <v>2442</v>
      </c>
      <c r="M76" s="31">
        <v>11506</v>
      </c>
      <c r="N76" s="19">
        <f t="shared" si="75"/>
        <v>4.711711711711712</v>
      </c>
      <c r="O76" s="33">
        <f t="shared" si="80"/>
        <v>7326</v>
      </c>
      <c r="P76" s="32">
        <f t="shared" si="76"/>
        <v>4180</v>
      </c>
      <c r="Q76" s="51">
        <f t="shared" si="77"/>
        <v>1.7117117117117118</v>
      </c>
      <c r="R76" s="34">
        <f t="shared" si="78"/>
        <v>0.6367112810707457</v>
      </c>
    </row>
    <row r="77" spans="2:18">
      <c r="B77" s="30">
        <v>30</v>
      </c>
      <c r="C77" s="31">
        <v>1077</v>
      </c>
      <c r="D77" s="31">
        <v>8425</v>
      </c>
      <c r="E77" s="19">
        <f t="shared" si="71"/>
        <v>7.822655524605385</v>
      </c>
      <c r="F77" s="33">
        <f t="shared" si="79"/>
        <v>3231</v>
      </c>
      <c r="G77" s="32">
        <f t="shared" si="72"/>
        <v>5194</v>
      </c>
      <c r="H77" s="19">
        <f t="shared" si="73"/>
        <v>4.822655524605385</v>
      </c>
      <c r="I77" s="34">
        <f t="shared" si="74"/>
        <v>0.38350148367952525</v>
      </c>
      <c r="K77" s="30">
        <v>30</v>
      </c>
      <c r="L77" s="31">
        <v>1620</v>
      </c>
      <c r="M77" s="31">
        <v>10801</v>
      </c>
      <c r="N77" s="19">
        <f t="shared" si="75"/>
        <v>6.6672839506172838</v>
      </c>
      <c r="O77" s="33">
        <f t="shared" si="80"/>
        <v>4860</v>
      </c>
      <c r="P77" s="32">
        <f t="shared" si="76"/>
        <v>5941</v>
      </c>
      <c r="Q77" s="19">
        <f t="shared" si="77"/>
        <v>3.6672839506172838</v>
      </c>
      <c r="R77" s="34">
        <f t="shared" si="78"/>
        <v>0.44995833719100081</v>
      </c>
    </row>
    <row r="78" spans="2:18">
      <c r="B78" s="30">
        <v>45</v>
      </c>
      <c r="C78" s="31">
        <v>718</v>
      </c>
      <c r="D78" s="31">
        <v>6572</v>
      </c>
      <c r="E78" s="19">
        <f t="shared" si="71"/>
        <v>9.1532033426183848</v>
      </c>
      <c r="F78" s="33">
        <f t="shared" si="79"/>
        <v>2154</v>
      </c>
      <c r="G78" s="32">
        <f t="shared" si="72"/>
        <v>4418</v>
      </c>
      <c r="H78" s="19">
        <f t="shared" si="73"/>
        <v>6.1532033426183848</v>
      </c>
      <c r="I78" s="34">
        <f t="shared" si="74"/>
        <v>0.32775410833840535</v>
      </c>
      <c r="K78" s="30">
        <v>45</v>
      </c>
      <c r="L78" s="31">
        <v>1094</v>
      </c>
      <c r="M78" s="31">
        <v>8420</v>
      </c>
      <c r="N78" s="19">
        <f t="shared" si="75"/>
        <v>7.6965265082266914</v>
      </c>
      <c r="O78" s="33">
        <f t="shared" si="80"/>
        <v>3282</v>
      </c>
      <c r="P78" s="32">
        <f t="shared" si="76"/>
        <v>5138</v>
      </c>
      <c r="Q78" s="19">
        <f t="shared" si="77"/>
        <v>4.6965265082266914</v>
      </c>
      <c r="R78" s="34">
        <f t="shared" si="78"/>
        <v>0.38978622327790974</v>
      </c>
    </row>
    <row r="79" spans="2:18">
      <c r="B79" s="30">
        <v>60</v>
      </c>
      <c r="C79" s="31">
        <v>540</v>
      </c>
      <c r="D79" s="31">
        <v>5944</v>
      </c>
      <c r="E79" s="19">
        <f t="shared" si="71"/>
        <v>11.007407407407408</v>
      </c>
      <c r="F79" s="33">
        <f t="shared" si="79"/>
        <v>1620</v>
      </c>
      <c r="G79" s="32">
        <f t="shared" si="72"/>
        <v>4324</v>
      </c>
      <c r="H79" s="19">
        <f t="shared" si="73"/>
        <v>8.007407407407408</v>
      </c>
      <c r="I79" s="34">
        <f t="shared" si="74"/>
        <v>0.27254374158815614</v>
      </c>
      <c r="K79" s="30">
        <v>60</v>
      </c>
      <c r="L79" s="31">
        <v>839</v>
      </c>
      <c r="M79" s="31">
        <v>11291</v>
      </c>
      <c r="N79" s="19">
        <f t="shared" si="75"/>
        <v>13.457687723480333</v>
      </c>
      <c r="O79" s="33">
        <f t="shared" si="80"/>
        <v>2517</v>
      </c>
      <c r="P79" s="32">
        <f t="shared" si="76"/>
        <v>8774</v>
      </c>
      <c r="Q79" s="19">
        <f t="shared" si="77"/>
        <v>10.457687723480333</v>
      </c>
      <c r="R79" s="34">
        <f t="shared" si="78"/>
        <v>0.22292091045965814</v>
      </c>
    </row>
    <row r="80" spans="2:18">
      <c r="B80" s="30">
        <v>90</v>
      </c>
      <c r="C80" s="31">
        <v>362</v>
      </c>
      <c r="D80" s="31">
        <v>4003</v>
      </c>
      <c r="E80" s="19">
        <f t="shared" si="71"/>
        <v>11.058011049723756</v>
      </c>
      <c r="F80" s="33">
        <f t="shared" si="79"/>
        <v>1086</v>
      </c>
      <c r="G80" s="32">
        <f t="shared" si="72"/>
        <v>2917</v>
      </c>
      <c r="H80" s="19">
        <f t="shared" si="73"/>
        <v>8.0580110497237563</v>
      </c>
      <c r="I80" s="34">
        <f t="shared" si="74"/>
        <v>0.27129652760429679</v>
      </c>
      <c r="K80" s="30">
        <v>90</v>
      </c>
      <c r="L80" s="31">
        <v>552</v>
      </c>
      <c r="M80" s="31">
        <v>5557</v>
      </c>
      <c r="N80" s="19">
        <f t="shared" si="75"/>
        <v>10.067028985507246</v>
      </c>
      <c r="O80" s="33">
        <f t="shared" si="80"/>
        <v>1656</v>
      </c>
      <c r="P80" s="32">
        <f t="shared" si="76"/>
        <v>3901</v>
      </c>
      <c r="Q80" s="19">
        <f t="shared" si="77"/>
        <v>7.0670289855072461</v>
      </c>
      <c r="R80" s="34">
        <f t="shared" si="78"/>
        <v>0.2980025193449703</v>
      </c>
    </row>
    <row r="81" spans="2:36">
      <c r="B81" s="30">
        <v>120</v>
      </c>
      <c r="C81" s="31">
        <v>275</v>
      </c>
      <c r="D81" s="31">
        <v>3617</v>
      </c>
      <c r="E81" s="19">
        <f t="shared" si="71"/>
        <v>13.152727272727272</v>
      </c>
      <c r="F81" s="33">
        <f t="shared" si="79"/>
        <v>825</v>
      </c>
      <c r="G81" s="32">
        <f t="shared" si="72"/>
        <v>2792</v>
      </c>
      <c r="H81" s="19">
        <f t="shared" si="73"/>
        <v>10.152727272727272</v>
      </c>
      <c r="I81" s="34">
        <f t="shared" si="74"/>
        <v>0.22808957699751176</v>
      </c>
      <c r="K81" s="30">
        <v>120</v>
      </c>
      <c r="L81" s="31">
        <v>408</v>
      </c>
      <c r="M81" s="31">
        <v>6224</v>
      </c>
      <c r="N81" s="19">
        <f t="shared" si="75"/>
        <v>15.254901960784315</v>
      </c>
      <c r="O81" s="33">
        <f t="shared" si="80"/>
        <v>1224</v>
      </c>
      <c r="P81" s="32">
        <f t="shared" si="76"/>
        <v>5000</v>
      </c>
      <c r="Q81" s="19">
        <f t="shared" si="77"/>
        <v>12.254901960784315</v>
      </c>
      <c r="R81" s="34">
        <f t="shared" si="78"/>
        <v>0.19665809768637532</v>
      </c>
    </row>
    <row r="82" spans="2:36">
      <c r="B82" s="30">
        <v>150</v>
      </c>
      <c r="C82" s="31">
        <v>226</v>
      </c>
      <c r="D82" s="31">
        <v>1647</v>
      </c>
      <c r="E82" s="19">
        <f t="shared" si="71"/>
        <v>7.2876106194690262</v>
      </c>
      <c r="F82" s="33">
        <f t="shared" si="79"/>
        <v>678</v>
      </c>
      <c r="G82" s="32">
        <f t="shared" si="72"/>
        <v>969</v>
      </c>
      <c r="H82" s="19">
        <f t="shared" si="73"/>
        <v>4.2876106194690262</v>
      </c>
      <c r="I82" s="34">
        <f t="shared" si="74"/>
        <v>0.4116575591985428</v>
      </c>
      <c r="K82" s="30">
        <v>150</v>
      </c>
      <c r="L82" s="31">
        <v>341</v>
      </c>
      <c r="M82" s="31">
        <v>3879</v>
      </c>
      <c r="N82" s="19">
        <f t="shared" si="75"/>
        <v>11.375366568914956</v>
      </c>
      <c r="O82" s="33">
        <f t="shared" si="80"/>
        <v>1023</v>
      </c>
      <c r="P82" s="32">
        <f t="shared" si="76"/>
        <v>2856</v>
      </c>
      <c r="Q82" s="19">
        <f t="shared" si="77"/>
        <v>8.3753665689149557</v>
      </c>
      <c r="R82" s="34">
        <f t="shared" si="78"/>
        <v>0.26372776488785771</v>
      </c>
    </row>
    <row r="83" spans="2:36">
      <c r="B83" s="30">
        <v>180</v>
      </c>
      <c r="C83" s="31">
        <v>192</v>
      </c>
      <c r="D83" s="31">
        <v>1751</v>
      </c>
      <c r="E83" s="19">
        <f t="shared" si="71"/>
        <v>9.1197916666666661</v>
      </c>
      <c r="F83" s="33">
        <f t="shared" si="79"/>
        <v>576</v>
      </c>
      <c r="G83" s="32">
        <f t="shared" si="72"/>
        <v>1175</v>
      </c>
      <c r="H83" s="19">
        <f t="shared" si="73"/>
        <v>6.119791666666667</v>
      </c>
      <c r="I83" s="34">
        <f t="shared" si="74"/>
        <v>0.3289548829240434</v>
      </c>
      <c r="K83" s="30">
        <v>180</v>
      </c>
      <c r="L83" s="31">
        <v>290</v>
      </c>
      <c r="M83" s="31">
        <v>2638</v>
      </c>
      <c r="N83" s="19">
        <f t="shared" si="75"/>
        <v>9.0965517241379317</v>
      </c>
      <c r="O83" s="33">
        <f t="shared" si="80"/>
        <v>870</v>
      </c>
      <c r="P83" s="32">
        <f t="shared" si="76"/>
        <v>1768</v>
      </c>
      <c r="Q83" s="19">
        <f t="shared" si="77"/>
        <v>6.0965517241379308</v>
      </c>
      <c r="R83" s="34">
        <f t="shared" si="78"/>
        <v>0.32979529946929492</v>
      </c>
    </row>
    <row r="84" spans="2:36" ht="15.75" thickBot="1">
      <c r="B84" s="35">
        <v>300</v>
      </c>
      <c r="C84" s="36">
        <v>142</v>
      </c>
      <c r="D84" s="36">
        <v>1395</v>
      </c>
      <c r="E84" s="37">
        <f t="shared" si="71"/>
        <v>9.8239436619718301</v>
      </c>
      <c r="F84" s="41">
        <f t="shared" si="79"/>
        <v>426</v>
      </c>
      <c r="G84" s="42">
        <f t="shared" si="72"/>
        <v>969</v>
      </c>
      <c r="H84" s="37">
        <f t="shared" si="73"/>
        <v>6.823943661971831</v>
      </c>
      <c r="I84" s="38">
        <f t="shared" si="74"/>
        <v>0.30537634408602149</v>
      </c>
      <c r="K84" s="35">
        <v>300</v>
      </c>
      <c r="L84" s="36">
        <v>202</v>
      </c>
      <c r="M84" s="36">
        <v>2186</v>
      </c>
      <c r="N84" s="37">
        <f t="shared" si="75"/>
        <v>10.821782178217822</v>
      </c>
      <c r="O84" s="41">
        <f t="shared" si="80"/>
        <v>606</v>
      </c>
      <c r="P84" s="42">
        <f t="shared" si="76"/>
        <v>1580</v>
      </c>
      <c r="Q84" s="37">
        <f t="shared" si="77"/>
        <v>7.8217821782178216</v>
      </c>
      <c r="R84" s="38">
        <f t="shared" si="78"/>
        <v>0.27721866422689845</v>
      </c>
    </row>
    <row r="85" spans="2:36" s="43" customFormat="1">
      <c r="C85" s="15"/>
      <c r="D85" s="15"/>
      <c r="E85" s="7"/>
      <c r="F85" s="46" t="s">
        <v>31</v>
      </c>
      <c r="G85" s="46">
        <f>SUM(G73:G84)</f>
        <v>48568</v>
      </c>
      <c r="H85" s="7"/>
      <c r="I85" s="23"/>
      <c r="L85" s="15"/>
      <c r="M85" s="15"/>
      <c r="N85" s="7"/>
      <c r="O85" s="46" t="s">
        <v>31</v>
      </c>
      <c r="P85" s="53">
        <f>SUM(P73:P84)</f>
        <v>59091</v>
      </c>
      <c r="Q85" s="7"/>
      <c r="R85" s="23"/>
      <c r="T85" s="15"/>
      <c r="U85" s="15"/>
    </row>
    <row r="86" spans="2:36" s="43" customFormat="1">
      <c r="C86" s="15"/>
      <c r="D86" s="15"/>
      <c r="E86" s="7"/>
      <c r="F86" s="47" t="s">
        <v>32</v>
      </c>
      <c r="G86" s="48">
        <f>SUM(G73:G81)</f>
        <v>45455</v>
      </c>
      <c r="H86" s="7"/>
      <c r="I86" s="23"/>
      <c r="K86" s="43" t="s">
        <v>37</v>
      </c>
      <c r="L86" s="15"/>
      <c r="M86" s="15"/>
      <c r="N86" s="7"/>
      <c r="O86" s="47" t="s">
        <v>32</v>
      </c>
      <c r="P86" s="48">
        <f>SUM(P73:P81)</f>
        <v>52887</v>
      </c>
      <c r="Q86" s="7"/>
      <c r="R86" s="23"/>
      <c r="T86" s="15"/>
      <c r="U86" s="15"/>
    </row>
    <row r="87" spans="2:36" s="43" customFormat="1">
      <c r="C87" s="15"/>
      <c r="D87" s="15"/>
      <c r="E87" s="7"/>
      <c r="F87" s="47" t="s">
        <v>34</v>
      </c>
      <c r="G87" s="48">
        <f>SUM(G73:G77)</f>
        <v>31004</v>
      </c>
      <c r="H87" s="7"/>
      <c r="I87" s="23"/>
      <c r="L87" s="15"/>
      <c r="M87" s="15"/>
      <c r="N87" s="7"/>
      <c r="O87" s="47" t="s">
        <v>34</v>
      </c>
      <c r="P87" s="48">
        <f>SUM(P73:P77)</f>
        <v>30074</v>
      </c>
      <c r="Q87" s="7"/>
      <c r="R87" s="23"/>
      <c r="T87" s="15"/>
      <c r="U87" s="15"/>
    </row>
    <row r="88" spans="2:36" s="43" customFormat="1">
      <c r="C88" s="15"/>
      <c r="D88" s="15"/>
      <c r="E88" s="7"/>
      <c r="F88" s="47" t="s">
        <v>35</v>
      </c>
      <c r="G88" s="48">
        <f>SUM(G77:G81)</f>
        <v>19645</v>
      </c>
      <c r="H88" s="7"/>
      <c r="I88" s="23"/>
      <c r="L88" s="15"/>
      <c r="M88" s="15"/>
      <c r="N88" s="7"/>
      <c r="O88" s="47" t="s">
        <v>35</v>
      </c>
      <c r="P88" s="48">
        <f>SUM(P77:P81)</f>
        <v>28754</v>
      </c>
      <c r="Q88" s="7"/>
      <c r="R88" s="23"/>
      <c r="T88" s="15"/>
      <c r="U88" s="15"/>
    </row>
    <row r="89" spans="2:36">
      <c r="F89" s="46" t="s">
        <v>33</v>
      </c>
      <c r="G89" s="48">
        <f>SUM(G75:G79)</f>
        <v>26082</v>
      </c>
      <c r="O89" s="46" t="s">
        <v>33</v>
      </c>
      <c r="P89" s="48">
        <f>SUM(P75:P79)</f>
        <v>31167</v>
      </c>
      <c r="Q89" s="10"/>
    </row>
    <row r="90" spans="2:36">
      <c r="F90" s="46" t="s">
        <v>38</v>
      </c>
      <c r="G90" s="48">
        <f>SUM(G75:G77)</f>
        <v>17340</v>
      </c>
      <c r="O90" s="46" t="s">
        <v>38</v>
      </c>
      <c r="P90" s="48">
        <f>SUM(P75:P77)</f>
        <v>17255</v>
      </c>
      <c r="Q90" s="10"/>
    </row>
    <row r="91" spans="2:36">
      <c r="F91" s="46" t="s">
        <v>39</v>
      </c>
      <c r="G91" s="48">
        <f>SUM(G77:G79)</f>
        <v>13936</v>
      </c>
      <c r="O91" s="46" t="s">
        <v>39</v>
      </c>
      <c r="P91" s="48">
        <f>SUM(P77:P79)</f>
        <v>19853</v>
      </c>
      <c r="Q91" s="10"/>
    </row>
    <row r="92" spans="2:36">
      <c r="F92" s="56" t="s">
        <v>48</v>
      </c>
      <c r="G92" s="12">
        <f>SUM(G73:G75)</f>
        <v>20334</v>
      </c>
      <c r="O92" s="56" t="s">
        <v>48</v>
      </c>
      <c r="P92" s="12">
        <f>SUM(P73:P75)</f>
        <v>19953</v>
      </c>
      <c r="Q92" s="10"/>
    </row>
    <row r="93" spans="2:36" ht="15.75" thickBot="1">
      <c r="C93" s="10" t="s">
        <v>29</v>
      </c>
      <c r="T93"/>
      <c r="U93" s="10" t="s">
        <v>29</v>
      </c>
      <c r="V93" s="10"/>
      <c r="W93">
        <v>5</v>
      </c>
      <c r="X93" s="10"/>
      <c r="Y93" s="10"/>
      <c r="AD93" s="10">
        <v>6</v>
      </c>
      <c r="AE93" s="10"/>
      <c r="AG93" s="10"/>
      <c r="AH93" s="10"/>
    </row>
    <row r="94" spans="2:36">
      <c r="B94" s="24">
        <v>5</v>
      </c>
      <c r="C94" s="25">
        <v>4811</v>
      </c>
      <c r="D94" s="25">
        <v>21085</v>
      </c>
      <c r="E94" s="27">
        <f t="shared" ref="E94:E105" si="81">D94/C94</f>
        <v>4.3826647266680521</v>
      </c>
      <c r="F94" s="28">
        <f>C94*$C$2</f>
        <v>14433</v>
      </c>
      <c r="G94" s="26">
        <f t="shared" ref="G94:G105" si="82">D94-F94</f>
        <v>6652</v>
      </c>
      <c r="H94" s="27">
        <f t="shared" ref="H94:H105" si="83">G94/C94</f>
        <v>1.3826647266680523</v>
      </c>
      <c r="I94" s="29">
        <f t="shared" ref="I94:I105" si="84">F94/D94</f>
        <v>0.68451505809817403</v>
      </c>
      <c r="K94" s="24">
        <v>5</v>
      </c>
      <c r="L94" s="26">
        <v>7457</v>
      </c>
      <c r="M94" s="25">
        <v>28328</v>
      </c>
      <c r="N94" s="27">
        <f t="shared" ref="N94:N105" si="85">M94/L94</f>
        <v>3.7988467212015555</v>
      </c>
      <c r="O94" s="28">
        <f>L94*$C$2</f>
        <v>22371</v>
      </c>
      <c r="P94" s="26">
        <f t="shared" ref="P94:P105" si="86">M94-O94</f>
        <v>5957</v>
      </c>
      <c r="Q94" s="27">
        <f t="shared" ref="Q94:Q105" si="87">P94/L94</f>
        <v>0.79884672120155553</v>
      </c>
      <c r="R94" s="29">
        <f t="shared" ref="R94:R105" si="88">O94/M94</f>
        <v>0.78971335780852869</v>
      </c>
      <c r="T94" s="24">
        <v>5</v>
      </c>
      <c r="U94" s="25">
        <v>3313</v>
      </c>
      <c r="V94" s="25">
        <v>16168</v>
      </c>
      <c r="W94" s="27">
        <f t="shared" ref="W94:W105" si="89">V94/U94</f>
        <v>4.8801690310896468</v>
      </c>
      <c r="X94" s="28">
        <f>U94*$C$2</f>
        <v>9939</v>
      </c>
      <c r="Y94" s="26">
        <f t="shared" ref="Y94:Y105" si="90">V94-X94</f>
        <v>6229</v>
      </c>
      <c r="Z94" s="27">
        <f t="shared" ref="Z94:Z105" si="91">Y94/U94</f>
        <v>1.8801690310896468</v>
      </c>
      <c r="AA94" s="29">
        <f t="shared" ref="AA94:AA105" si="92">X94/V94</f>
        <v>0.61473280554181098</v>
      </c>
      <c r="AC94" s="24">
        <v>5</v>
      </c>
      <c r="AD94" s="26">
        <v>4769</v>
      </c>
      <c r="AE94" s="25">
        <v>20192</v>
      </c>
      <c r="AF94" s="27">
        <f t="shared" ref="AF94:AF105" si="93">AE94/AD94</f>
        <v>4.2340113231285388</v>
      </c>
      <c r="AG94" s="28">
        <f>AD94*$C$2</f>
        <v>14307</v>
      </c>
      <c r="AH94" s="26">
        <f t="shared" ref="AH94:AH105" si="94">AE94-AG94</f>
        <v>5885</v>
      </c>
      <c r="AI94" s="27">
        <f t="shared" ref="AI94:AI105" si="95">AH94/AD94</f>
        <v>1.2340113231285386</v>
      </c>
      <c r="AJ94" s="29">
        <f t="shared" ref="AJ94:AJ105" si="96">AG94/AE94</f>
        <v>0.70854793977812991</v>
      </c>
    </row>
    <row r="95" spans="2:36">
      <c r="B95" s="30">
        <v>10</v>
      </c>
      <c r="C95" s="31">
        <v>2477</v>
      </c>
      <c r="D95" s="31">
        <v>13637</v>
      </c>
      <c r="E95" s="19">
        <f t="shared" si="81"/>
        <v>5.5054501412999599</v>
      </c>
      <c r="F95" s="33">
        <f t="shared" ref="F95:F105" si="97">C95*$C$2</f>
        <v>7431</v>
      </c>
      <c r="G95" s="32">
        <f t="shared" si="82"/>
        <v>6206</v>
      </c>
      <c r="H95" s="19">
        <f t="shared" si="83"/>
        <v>2.5054501412999595</v>
      </c>
      <c r="I95" s="34">
        <f t="shared" si="84"/>
        <v>0.54491457065336946</v>
      </c>
      <c r="K95" s="30">
        <v>10</v>
      </c>
      <c r="L95" s="31">
        <v>3878</v>
      </c>
      <c r="M95" s="31">
        <v>20411</v>
      </c>
      <c r="N95" s="19">
        <f t="shared" si="85"/>
        <v>5.2632800412583807</v>
      </c>
      <c r="O95" s="33">
        <f t="shared" ref="O95:O105" si="98">L95*$C$2</f>
        <v>11634</v>
      </c>
      <c r="P95" s="32">
        <f t="shared" si="86"/>
        <v>8777</v>
      </c>
      <c r="Q95" s="19">
        <f t="shared" si="87"/>
        <v>2.2632800412583807</v>
      </c>
      <c r="R95" s="34">
        <f t="shared" si="88"/>
        <v>0.56998677183871438</v>
      </c>
      <c r="T95" s="30">
        <v>10</v>
      </c>
      <c r="U95" s="31">
        <v>1776</v>
      </c>
      <c r="V95" s="31">
        <v>11244</v>
      </c>
      <c r="W95" s="19">
        <f t="shared" si="89"/>
        <v>6.3310810810810807</v>
      </c>
      <c r="X95" s="33">
        <f t="shared" ref="X95:X105" si="99">U95*$C$2</f>
        <v>5328</v>
      </c>
      <c r="Y95" s="32">
        <f t="shared" si="90"/>
        <v>5916</v>
      </c>
      <c r="Z95" s="19">
        <f t="shared" si="91"/>
        <v>3.3310810810810811</v>
      </c>
      <c r="AA95" s="34">
        <f t="shared" si="92"/>
        <v>0.47385272145144075</v>
      </c>
      <c r="AC95" s="30">
        <v>10</v>
      </c>
      <c r="AD95" s="31">
        <v>2594</v>
      </c>
      <c r="AE95" s="31">
        <v>15696</v>
      </c>
      <c r="AF95" s="19">
        <f t="shared" si="93"/>
        <v>6.0508866615265999</v>
      </c>
      <c r="AG95" s="33">
        <f t="shared" ref="AG95:AG105" si="100">AD95*$C$2</f>
        <v>7782</v>
      </c>
      <c r="AH95" s="32">
        <f t="shared" si="94"/>
        <v>7914</v>
      </c>
      <c r="AI95" s="19">
        <f t="shared" si="95"/>
        <v>3.0508866615265999</v>
      </c>
      <c r="AJ95" s="34">
        <f t="shared" si="96"/>
        <v>0.49579510703363916</v>
      </c>
    </row>
    <row r="96" spans="2:36">
      <c r="B96" s="30">
        <v>15</v>
      </c>
      <c r="C96" s="31">
        <v>1638</v>
      </c>
      <c r="D96" s="31">
        <v>11009</v>
      </c>
      <c r="E96" s="19">
        <f t="shared" si="81"/>
        <v>6.7210012210012211</v>
      </c>
      <c r="F96" s="33">
        <f t="shared" si="97"/>
        <v>4914</v>
      </c>
      <c r="G96" s="32">
        <f t="shared" si="82"/>
        <v>6095</v>
      </c>
      <c r="H96" s="19">
        <f t="shared" si="83"/>
        <v>3.7210012210012211</v>
      </c>
      <c r="I96" s="34">
        <f t="shared" si="84"/>
        <v>0.44636206739940049</v>
      </c>
      <c r="K96" s="30">
        <v>15</v>
      </c>
      <c r="L96" s="31">
        <v>2585</v>
      </c>
      <c r="M96" s="31">
        <v>15488</v>
      </c>
      <c r="N96" s="19">
        <f t="shared" si="85"/>
        <v>5.9914893617021274</v>
      </c>
      <c r="O96" s="33">
        <f t="shared" si="98"/>
        <v>7755</v>
      </c>
      <c r="P96" s="32">
        <f t="shared" si="86"/>
        <v>7733</v>
      </c>
      <c r="Q96" s="19">
        <f t="shared" si="87"/>
        <v>2.9914893617021279</v>
      </c>
      <c r="R96" s="34">
        <f t="shared" si="88"/>
        <v>0.50071022727272729</v>
      </c>
      <c r="T96" s="30">
        <v>15</v>
      </c>
      <c r="U96" s="31">
        <v>1176</v>
      </c>
      <c r="V96" s="31">
        <v>10725</v>
      </c>
      <c r="W96" s="19">
        <f t="shared" si="89"/>
        <v>9.1198979591836729</v>
      </c>
      <c r="X96" s="33">
        <f t="shared" si="99"/>
        <v>3528</v>
      </c>
      <c r="Y96" s="32">
        <f t="shared" si="90"/>
        <v>7197</v>
      </c>
      <c r="Z96" s="19">
        <f t="shared" si="91"/>
        <v>6.1198979591836737</v>
      </c>
      <c r="AA96" s="34">
        <f t="shared" si="92"/>
        <v>0.32895104895104893</v>
      </c>
      <c r="AC96" s="30">
        <v>15</v>
      </c>
      <c r="AD96" s="31">
        <v>1799</v>
      </c>
      <c r="AE96" s="31">
        <v>12506</v>
      </c>
      <c r="AF96" s="19">
        <f t="shared" si="93"/>
        <v>6.9516397998888273</v>
      </c>
      <c r="AG96" s="33">
        <f t="shared" si="100"/>
        <v>5397</v>
      </c>
      <c r="AH96" s="32">
        <f t="shared" si="94"/>
        <v>7109</v>
      </c>
      <c r="AI96" s="19">
        <f t="shared" si="95"/>
        <v>3.9516397998888273</v>
      </c>
      <c r="AJ96" s="34">
        <f t="shared" si="96"/>
        <v>0.43155285462977772</v>
      </c>
    </row>
    <row r="97" spans="2:36">
      <c r="B97" s="30">
        <v>20</v>
      </c>
      <c r="C97" s="31">
        <v>1239</v>
      </c>
      <c r="D97" s="31">
        <v>9773</v>
      </c>
      <c r="E97" s="19">
        <f t="shared" si="81"/>
        <v>7.8878127522195323</v>
      </c>
      <c r="F97" s="33">
        <f t="shared" si="97"/>
        <v>3717</v>
      </c>
      <c r="G97" s="32">
        <f t="shared" si="82"/>
        <v>6056</v>
      </c>
      <c r="H97" s="19">
        <f t="shared" si="83"/>
        <v>4.8878127522195323</v>
      </c>
      <c r="I97" s="34">
        <f t="shared" si="84"/>
        <v>0.38033357208636037</v>
      </c>
      <c r="K97" s="30">
        <v>20</v>
      </c>
      <c r="L97" s="31">
        <v>1964</v>
      </c>
      <c r="M97" s="31">
        <v>11929</v>
      </c>
      <c r="N97" s="19">
        <f t="shared" si="85"/>
        <v>6.0738289205702651</v>
      </c>
      <c r="O97" s="33">
        <f t="shared" si="98"/>
        <v>5892</v>
      </c>
      <c r="P97" s="32">
        <f t="shared" si="86"/>
        <v>6037</v>
      </c>
      <c r="Q97" s="52">
        <f t="shared" si="87"/>
        <v>3.0738289205702647</v>
      </c>
      <c r="R97" s="34">
        <f t="shared" si="88"/>
        <v>0.49392237404644146</v>
      </c>
      <c r="T97" s="30">
        <v>20</v>
      </c>
      <c r="U97" s="31">
        <v>917</v>
      </c>
      <c r="V97" s="31">
        <v>6376</v>
      </c>
      <c r="W97" s="19">
        <f t="shared" si="89"/>
        <v>6.9531079607415487</v>
      </c>
      <c r="X97" s="33">
        <f t="shared" si="99"/>
        <v>2751</v>
      </c>
      <c r="Y97" s="32">
        <f t="shared" si="90"/>
        <v>3625</v>
      </c>
      <c r="Z97" s="19">
        <f t="shared" si="91"/>
        <v>3.9531079607415487</v>
      </c>
      <c r="AA97" s="34">
        <f t="shared" si="92"/>
        <v>0.43146173149309913</v>
      </c>
      <c r="AC97" s="30">
        <v>20</v>
      </c>
      <c r="AD97" s="31">
        <v>1381</v>
      </c>
      <c r="AE97" s="31">
        <v>10004</v>
      </c>
      <c r="AF97" s="19">
        <f t="shared" si="93"/>
        <v>7.244026068066618</v>
      </c>
      <c r="AG97" s="33">
        <f t="shared" si="100"/>
        <v>4143</v>
      </c>
      <c r="AH97" s="32">
        <f t="shared" si="94"/>
        <v>5861</v>
      </c>
      <c r="AI97" s="52">
        <f t="shared" si="95"/>
        <v>4.244026068066618</v>
      </c>
      <c r="AJ97" s="34">
        <f t="shared" si="96"/>
        <v>0.41413434626149542</v>
      </c>
    </row>
    <row r="98" spans="2:36">
      <c r="B98" s="30">
        <v>30</v>
      </c>
      <c r="C98" s="31">
        <v>833</v>
      </c>
      <c r="D98" s="31">
        <v>9543</v>
      </c>
      <c r="E98" s="19">
        <f t="shared" si="81"/>
        <v>11.456182472989196</v>
      </c>
      <c r="F98" s="33">
        <f t="shared" si="97"/>
        <v>2499</v>
      </c>
      <c r="G98" s="32">
        <f t="shared" si="82"/>
        <v>7044</v>
      </c>
      <c r="H98" s="19">
        <f t="shared" si="83"/>
        <v>8.4561824729891963</v>
      </c>
      <c r="I98" s="34">
        <f t="shared" si="84"/>
        <v>0.26186733731530965</v>
      </c>
      <c r="K98" s="30">
        <v>30</v>
      </c>
      <c r="L98" s="31">
        <v>1308</v>
      </c>
      <c r="M98" s="31">
        <v>8695</v>
      </c>
      <c r="N98" s="19">
        <f t="shared" si="85"/>
        <v>6.6475535168195723</v>
      </c>
      <c r="O98" s="33">
        <f t="shared" si="98"/>
        <v>3924</v>
      </c>
      <c r="P98" s="32">
        <f t="shared" si="86"/>
        <v>4771</v>
      </c>
      <c r="Q98" s="19">
        <f t="shared" si="87"/>
        <v>3.6475535168195719</v>
      </c>
      <c r="R98" s="34">
        <f t="shared" si="88"/>
        <v>0.45129384703852787</v>
      </c>
      <c r="T98" s="30">
        <v>30</v>
      </c>
      <c r="U98" s="31">
        <v>611</v>
      </c>
      <c r="V98" s="31">
        <v>7825</v>
      </c>
      <c r="W98" s="19">
        <f t="shared" si="89"/>
        <v>12.806873977086743</v>
      </c>
      <c r="X98" s="33">
        <f t="shared" si="99"/>
        <v>1833</v>
      </c>
      <c r="Y98" s="32">
        <f t="shared" si="90"/>
        <v>5992</v>
      </c>
      <c r="Z98" s="19">
        <f t="shared" si="91"/>
        <v>9.8068739770867435</v>
      </c>
      <c r="AA98" s="34">
        <f t="shared" si="92"/>
        <v>0.23424920127795526</v>
      </c>
      <c r="AC98" s="30">
        <v>30</v>
      </c>
      <c r="AD98" s="31">
        <v>938</v>
      </c>
      <c r="AE98" s="31">
        <v>6271</v>
      </c>
      <c r="AF98" s="19">
        <f t="shared" si="93"/>
        <v>6.6855010660980811</v>
      </c>
      <c r="AG98" s="33">
        <f t="shared" si="100"/>
        <v>2814</v>
      </c>
      <c r="AH98" s="32">
        <f t="shared" si="94"/>
        <v>3457</v>
      </c>
      <c r="AI98" s="19">
        <f t="shared" si="95"/>
        <v>3.6855010660980811</v>
      </c>
      <c r="AJ98" s="34">
        <f t="shared" si="96"/>
        <v>0.44873225960771806</v>
      </c>
    </row>
    <row r="99" spans="2:36">
      <c r="B99" s="30">
        <v>45</v>
      </c>
      <c r="C99" s="31">
        <v>564</v>
      </c>
      <c r="D99" s="31">
        <v>5258</v>
      </c>
      <c r="E99" s="19">
        <f t="shared" si="81"/>
        <v>9.3226950354609937</v>
      </c>
      <c r="F99" s="33">
        <f t="shared" si="97"/>
        <v>1692</v>
      </c>
      <c r="G99" s="32">
        <f t="shared" si="82"/>
        <v>3566</v>
      </c>
      <c r="H99" s="19">
        <f t="shared" si="83"/>
        <v>6.3226950354609928</v>
      </c>
      <c r="I99" s="34">
        <f t="shared" si="84"/>
        <v>0.32179535945226323</v>
      </c>
      <c r="K99" s="30">
        <v>45</v>
      </c>
      <c r="L99" s="31">
        <v>883</v>
      </c>
      <c r="M99" s="31">
        <v>8450</v>
      </c>
      <c r="N99" s="19">
        <f t="shared" si="85"/>
        <v>9.5696489241223102</v>
      </c>
      <c r="O99" s="33">
        <f t="shared" si="98"/>
        <v>2649</v>
      </c>
      <c r="P99" s="32">
        <f t="shared" si="86"/>
        <v>5801</v>
      </c>
      <c r="Q99" s="19">
        <f t="shared" si="87"/>
        <v>6.5696489241223102</v>
      </c>
      <c r="R99" s="34">
        <f t="shared" si="88"/>
        <v>0.31349112426035503</v>
      </c>
      <c r="T99" s="30">
        <v>45</v>
      </c>
      <c r="U99" s="31">
        <v>424</v>
      </c>
      <c r="V99" s="31">
        <v>4571</v>
      </c>
      <c r="W99" s="19">
        <f t="shared" si="89"/>
        <v>10.78066037735849</v>
      </c>
      <c r="X99" s="33">
        <f t="shared" si="99"/>
        <v>1272</v>
      </c>
      <c r="Y99" s="32">
        <f t="shared" si="90"/>
        <v>3299</v>
      </c>
      <c r="Z99" s="19">
        <f t="shared" si="91"/>
        <v>7.7806603773584904</v>
      </c>
      <c r="AA99" s="34">
        <f t="shared" si="92"/>
        <v>0.27827608838328594</v>
      </c>
      <c r="AC99" s="30">
        <v>45</v>
      </c>
      <c r="AD99" s="31">
        <v>632</v>
      </c>
      <c r="AE99" s="31">
        <v>6806</v>
      </c>
      <c r="AF99" s="19">
        <f t="shared" si="93"/>
        <v>10.768987341772151</v>
      </c>
      <c r="AG99" s="33">
        <f t="shared" si="100"/>
        <v>1896</v>
      </c>
      <c r="AH99" s="32">
        <f t="shared" si="94"/>
        <v>4910</v>
      </c>
      <c r="AI99" s="19">
        <f t="shared" si="95"/>
        <v>7.768987341772152</v>
      </c>
      <c r="AJ99" s="34">
        <f t="shared" si="96"/>
        <v>0.27857772553629151</v>
      </c>
    </row>
    <row r="100" spans="2:36">
      <c r="B100" s="30">
        <v>60</v>
      </c>
      <c r="C100" s="31">
        <v>422</v>
      </c>
      <c r="D100" s="31">
        <v>5710</v>
      </c>
      <c r="E100" s="19">
        <f t="shared" si="81"/>
        <v>13.530805687203792</v>
      </c>
      <c r="F100" s="33">
        <f t="shared" si="97"/>
        <v>1266</v>
      </c>
      <c r="G100" s="32">
        <f t="shared" si="82"/>
        <v>4444</v>
      </c>
      <c r="H100" s="19">
        <f t="shared" si="83"/>
        <v>10.530805687203792</v>
      </c>
      <c r="I100" s="34">
        <f t="shared" si="84"/>
        <v>0.22171628721541156</v>
      </c>
      <c r="K100" s="30">
        <v>60</v>
      </c>
      <c r="L100" s="31">
        <v>671</v>
      </c>
      <c r="M100" s="31">
        <v>8748</v>
      </c>
      <c r="N100" s="19">
        <f t="shared" si="85"/>
        <v>13.037257824143071</v>
      </c>
      <c r="O100" s="33">
        <f t="shared" si="98"/>
        <v>2013</v>
      </c>
      <c r="P100" s="32">
        <f t="shared" si="86"/>
        <v>6735</v>
      </c>
      <c r="Q100" s="19">
        <f t="shared" si="87"/>
        <v>10.037257824143071</v>
      </c>
      <c r="R100" s="34">
        <f t="shared" si="88"/>
        <v>0.23010973936899862</v>
      </c>
      <c r="T100" s="30">
        <v>60</v>
      </c>
      <c r="U100" s="31">
        <v>316</v>
      </c>
      <c r="V100" s="31">
        <v>4750</v>
      </c>
      <c r="W100" s="19">
        <f t="shared" si="89"/>
        <v>15.031645569620252</v>
      </c>
      <c r="X100" s="33">
        <f t="shared" si="99"/>
        <v>948</v>
      </c>
      <c r="Y100" s="32">
        <f t="shared" si="90"/>
        <v>3802</v>
      </c>
      <c r="Z100" s="19">
        <f t="shared" si="91"/>
        <v>12.031645569620252</v>
      </c>
      <c r="AA100" s="34">
        <f t="shared" si="92"/>
        <v>0.19957894736842105</v>
      </c>
      <c r="AC100" s="30">
        <v>60</v>
      </c>
      <c r="AD100" s="31">
        <v>474</v>
      </c>
      <c r="AE100" s="31">
        <v>6343</v>
      </c>
      <c r="AF100" s="19">
        <f t="shared" si="93"/>
        <v>13.381856540084389</v>
      </c>
      <c r="AG100" s="33">
        <f t="shared" si="100"/>
        <v>1422</v>
      </c>
      <c r="AH100" s="32">
        <f t="shared" si="94"/>
        <v>4921</v>
      </c>
      <c r="AI100" s="19">
        <f t="shared" si="95"/>
        <v>10.381856540084389</v>
      </c>
      <c r="AJ100" s="34">
        <f t="shared" si="96"/>
        <v>0.22418413999684692</v>
      </c>
    </row>
    <row r="101" spans="2:36">
      <c r="B101" s="30">
        <v>90</v>
      </c>
      <c r="C101" s="31">
        <v>300</v>
      </c>
      <c r="D101" s="31">
        <v>1215</v>
      </c>
      <c r="E101" s="19">
        <f t="shared" si="81"/>
        <v>4.05</v>
      </c>
      <c r="F101" s="33">
        <f t="shared" si="97"/>
        <v>900</v>
      </c>
      <c r="G101" s="32">
        <f t="shared" si="82"/>
        <v>315</v>
      </c>
      <c r="H101" s="19">
        <f t="shared" si="83"/>
        <v>1.05</v>
      </c>
      <c r="I101" s="34">
        <f t="shared" si="84"/>
        <v>0.7407407407407407</v>
      </c>
      <c r="K101" s="30">
        <v>90</v>
      </c>
      <c r="L101" s="31">
        <v>436</v>
      </c>
      <c r="M101" s="31">
        <v>5746</v>
      </c>
      <c r="N101" s="19">
        <f t="shared" si="85"/>
        <v>13.178899082568808</v>
      </c>
      <c r="O101" s="33">
        <f t="shared" si="98"/>
        <v>1308</v>
      </c>
      <c r="P101" s="32">
        <f t="shared" si="86"/>
        <v>4438</v>
      </c>
      <c r="Q101" s="19">
        <f t="shared" si="87"/>
        <v>10.178899082568808</v>
      </c>
      <c r="R101" s="34">
        <f t="shared" si="88"/>
        <v>0.22763661677688826</v>
      </c>
      <c r="T101" s="30">
        <v>90</v>
      </c>
      <c r="U101" s="31">
        <v>238</v>
      </c>
      <c r="V101" s="31">
        <v>-526</v>
      </c>
      <c r="W101" s="19">
        <f t="shared" si="89"/>
        <v>-2.2100840336134455</v>
      </c>
      <c r="X101" s="33">
        <f t="shared" si="99"/>
        <v>714</v>
      </c>
      <c r="Y101" s="32">
        <f t="shared" si="90"/>
        <v>-1240</v>
      </c>
      <c r="Z101" s="19">
        <f t="shared" si="91"/>
        <v>-5.2100840336134455</v>
      </c>
      <c r="AA101" s="34">
        <f t="shared" si="92"/>
        <v>-1.3574144486692015</v>
      </c>
      <c r="AC101" s="30">
        <v>90</v>
      </c>
      <c r="AD101" s="31">
        <v>323</v>
      </c>
      <c r="AE101" s="31">
        <v>3570</v>
      </c>
      <c r="AF101" s="19">
        <f t="shared" si="93"/>
        <v>11.052631578947368</v>
      </c>
      <c r="AG101" s="33">
        <f t="shared" si="100"/>
        <v>969</v>
      </c>
      <c r="AH101" s="32">
        <f t="shared" si="94"/>
        <v>2601</v>
      </c>
      <c r="AI101" s="19">
        <f t="shared" si="95"/>
        <v>8.0526315789473681</v>
      </c>
      <c r="AJ101" s="34">
        <f t="shared" si="96"/>
        <v>0.27142857142857141</v>
      </c>
    </row>
    <row r="102" spans="2:36">
      <c r="B102" s="30">
        <v>120</v>
      </c>
      <c r="C102" s="31">
        <v>231</v>
      </c>
      <c r="D102" s="31">
        <v>1446</v>
      </c>
      <c r="E102" s="19">
        <f t="shared" si="81"/>
        <v>6.2597402597402594</v>
      </c>
      <c r="F102" s="33">
        <f t="shared" si="97"/>
        <v>693</v>
      </c>
      <c r="G102" s="32">
        <f t="shared" si="82"/>
        <v>753</v>
      </c>
      <c r="H102" s="19">
        <f t="shared" si="83"/>
        <v>3.2597402597402598</v>
      </c>
      <c r="I102" s="34">
        <f t="shared" si="84"/>
        <v>0.47925311203319504</v>
      </c>
      <c r="K102" s="30">
        <v>120</v>
      </c>
      <c r="L102" s="31">
        <v>334</v>
      </c>
      <c r="M102" s="31">
        <v>3561</v>
      </c>
      <c r="N102" s="19">
        <f t="shared" si="85"/>
        <v>10.661676646706587</v>
      </c>
      <c r="O102" s="33">
        <f t="shared" si="98"/>
        <v>1002</v>
      </c>
      <c r="P102" s="32">
        <f t="shared" si="86"/>
        <v>2559</v>
      </c>
      <c r="Q102" s="19">
        <f t="shared" si="87"/>
        <v>7.6616766467065869</v>
      </c>
      <c r="R102" s="34">
        <f t="shared" si="88"/>
        <v>0.2813816343723673</v>
      </c>
      <c r="T102" s="30">
        <v>120</v>
      </c>
      <c r="U102" s="31">
        <v>181</v>
      </c>
      <c r="V102" s="31">
        <v>-664</v>
      </c>
      <c r="W102" s="19">
        <f t="shared" si="89"/>
        <v>-3.6685082872928176</v>
      </c>
      <c r="X102" s="33">
        <f t="shared" si="99"/>
        <v>543</v>
      </c>
      <c r="Y102" s="32">
        <f t="shared" si="90"/>
        <v>-1207</v>
      </c>
      <c r="Z102" s="19">
        <f t="shared" si="91"/>
        <v>-6.6685082872928181</v>
      </c>
      <c r="AA102" s="34">
        <f t="shared" si="92"/>
        <v>-0.81777108433734935</v>
      </c>
      <c r="AC102" s="30">
        <v>120</v>
      </c>
      <c r="AD102" s="31">
        <v>245</v>
      </c>
      <c r="AE102" s="31">
        <v>2632</v>
      </c>
      <c r="AF102" s="19">
        <f t="shared" si="93"/>
        <v>10.742857142857142</v>
      </c>
      <c r="AG102" s="33">
        <f t="shared" si="100"/>
        <v>735</v>
      </c>
      <c r="AH102" s="32">
        <f t="shared" si="94"/>
        <v>1897</v>
      </c>
      <c r="AI102" s="19">
        <f t="shared" si="95"/>
        <v>7.7428571428571429</v>
      </c>
      <c r="AJ102" s="34">
        <f t="shared" si="96"/>
        <v>0.27925531914893614</v>
      </c>
    </row>
    <row r="103" spans="2:36">
      <c r="B103" s="30">
        <v>150</v>
      </c>
      <c r="C103" s="31">
        <v>188</v>
      </c>
      <c r="D103" s="31">
        <v>-379</v>
      </c>
      <c r="E103" s="19">
        <f t="shared" si="81"/>
        <v>-2.0159574468085109</v>
      </c>
      <c r="F103" s="33">
        <f t="shared" si="97"/>
        <v>564</v>
      </c>
      <c r="G103" s="32">
        <f t="shared" si="82"/>
        <v>-943</v>
      </c>
      <c r="H103" s="19">
        <f t="shared" si="83"/>
        <v>-5.0159574468085104</v>
      </c>
      <c r="I103" s="34">
        <f t="shared" si="84"/>
        <v>-1.4881266490765173</v>
      </c>
      <c r="K103" s="30">
        <v>150</v>
      </c>
      <c r="L103" s="31">
        <v>276</v>
      </c>
      <c r="M103" s="31">
        <v>3366</v>
      </c>
      <c r="N103" s="19">
        <f t="shared" si="85"/>
        <v>12.195652173913043</v>
      </c>
      <c r="O103" s="33">
        <f t="shared" si="98"/>
        <v>828</v>
      </c>
      <c r="P103" s="32">
        <f t="shared" si="86"/>
        <v>2538</v>
      </c>
      <c r="Q103" s="19">
        <f t="shared" si="87"/>
        <v>9.195652173913043</v>
      </c>
      <c r="R103" s="34">
        <f t="shared" si="88"/>
        <v>0.24598930481283424</v>
      </c>
      <c r="T103" s="30">
        <v>150</v>
      </c>
      <c r="U103" s="31">
        <v>148</v>
      </c>
      <c r="V103" s="31">
        <v>-2063</v>
      </c>
      <c r="W103" s="19">
        <f t="shared" si="89"/>
        <v>-13.939189189189189</v>
      </c>
      <c r="X103" s="33">
        <f t="shared" si="99"/>
        <v>444</v>
      </c>
      <c r="Y103" s="32">
        <f t="shared" si="90"/>
        <v>-2507</v>
      </c>
      <c r="Z103" s="19">
        <f t="shared" si="91"/>
        <v>-16.939189189189189</v>
      </c>
      <c r="AA103" s="34">
        <f t="shared" si="92"/>
        <v>-0.21522055259331072</v>
      </c>
      <c r="AC103" s="30">
        <v>150</v>
      </c>
      <c r="AD103" s="31">
        <v>203</v>
      </c>
      <c r="AE103" s="31">
        <v>3268</v>
      </c>
      <c r="AF103" s="19">
        <f t="shared" si="93"/>
        <v>16.098522167487683</v>
      </c>
      <c r="AG103" s="33">
        <f t="shared" si="100"/>
        <v>609</v>
      </c>
      <c r="AH103" s="32">
        <f t="shared" si="94"/>
        <v>2659</v>
      </c>
      <c r="AI103" s="19">
        <f t="shared" si="95"/>
        <v>13.098522167487685</v>
      </c>
      <c r="AJ103" s="34">
        <f t="shared" si="96"/>
        <v>0.18635250917992657</v>
      </c>
    </row>
    <row r="104" spans="2:36">
      <c r="B104" s="30">
        <v>180</v>
      </c>
      <c r="C104" s="31">
        <v>159</v>
      </c>
      <c r="D104" s="31">
        <v>-296</v>
      </c>
      <c r="E104" s="19">
        <f t="shared" si="81"/>
        <v>-1.8616352201257862</v>
      </c>
      <c r="F104" s="33">
        <f t="shared" si="97"/>
        <v>477</v>
      </c>
      <c r="G104" s="32">
        <f t="shared" si="82"/>
        <v>-773</v>
      </c>
      <c r="H104" s="19">
        <f t="shared" si="83"/>
        <v>-4.8616352201257858</v>
      </c>
      <c r="I104" s="34">
        <f t="shared" si="84"/>
        <v>-1.6114864864864864</v>
      </c>
      <c r="K104" s="30">
        <v>180</v>
      </c>
      <c r="L104" s="31">
        <v>241</v>
      </c>
      <c r="M104" s="31">
        <v>1719</v>
      </c>
      <c r="N104" s="19">
        <f t="shared" si="85"/>
        <v>7.1327800829875523</v>
      </c>
      <c r="O104" s="33">
        <f t="shared" si="98"/>
        <v>723</v>
      </c>
      <c r="P104" s="32">
        <f t="shared" si="86"/>
        <v>996</v>
      </c>
      <c r="Q104" s="19">
        <f t="shared" si="87"/>
        <v>4.1327800829875523</v>
      </c>
      <c r="R104" s="34">
        <f t="shared" si="88"/>
        <v>0.42059336823734728</v>
      </c>
      <c r="T104" s="30">
        <v>180</v>
      </c>
      <c r="U104" s="31">
        <v>121</v>
      </c>
      <c r="V104" s="31">
        <v>-435</v>
      </c>
      <c r="W104" s="19">
        <f t="shared" si="89"/>
        <v>-3.5950413223140494</v>
      </c>
      <c r="X104" s="33">
        <f t="shared" si="99"/>
        <v>363</v>
      </c>
      <c r="Y104" s="32">
        <f t="shared" si="90"/>
        <v>-798</v>
      </c>
      <c r="Z104" s="19">
        <f t="shared" si="91"/>
        <v>-6.5950413223140494</v>
      </c>
      <c r="AA104" s="34">
        <f t="shared" si="92"/>
        <v>-0.83448275862068966</v>
      </c>
      <c r="AC104" s="30">
        <v>180</v>
      </c>
      <c r="AD104" s="31">
        <v>183</v>
      </c>
      <c r="AE104" s="31">
        <v>128</v>
      </c>
      <c r="AF104" s="19">
        <f t="shared" si="93"/>
        <v>0.69945355191256831</v>
      </c>
      <c r="AG104" s="33">
        <f t="shared" si="100"/>
        <v>549</v>
      </c>
      <c r="AH104" s="32">
        <f t="shared" si="94"/>
        <v>-421</v>
      </c>
      <c r="AI104" s="19">
        <f t="shared" si="95"/>
        <v>-2.3005464480874318</v>
      </c>
      <c r="AJ104" s="34">
        <f t="shared" si="96"/>
        <v>4.2890625</v>
      </c>
    </row>
    <row r="105" spans="2:36" ht="15.75" thickBot="1">
      <c r="B105" s="35">
        <v>300</v>
      </c>
      <c r="C105" s="36">
        <v>110</v>
      </c>
      <c r="D105" s="36">
        <v>-66</v>
      </c>
      <c r="E105" s="37">
        <f t="shared" si="81"/>
        <v>-0.6</v>
      </c>
      <c r="F105" s="41">
        <f t="shared" si="97"/>
        <v>330</v>
      </c>
      <c r="G105" s="42">
        <f t="shared" si="82"/>
        <v>-396</v>
      </c>
      <c r="H105" s="37">
        <f t="shared" si="83"/>
        <v>-3.6</v>
      </c>
      <c r="I105" s="38">
        <f t="shared" si="84"/>
        <v>-5</v>
      </c>
      <c r="K105" s="35">
        <v>300</v>
      </c>
      <c r="L105" s="36">
        <v>151</v>
      </c>
      <c r="M105" s="36">
        <v>3109</v>
      </c>
      <c r="N105" s="19">
        <f t="shared" si="85"/>
        <v>20.589403973509935</v>
      </c>
      <c r="O105" s="33">
        <f t="shared" si="98"/>
        <v>453</v>
      </c>
      <c r="P105" s="32">
        <f t="shared" si="86"/>
        <v>2656</v>
      </c>
      <c r="Q105" s="19">
        <f t="shared" si="87"/>
        <v>17.589403973509935</v>
      </c>
      <c r="R105" s="34">
        <f t="shared" si="88"/>
        <v>0.14570601479575426</v>
      </c>
      <c r="T105" s="35">
        <v>300</v>
      </c>
      <c r="U105" s="36">
        <v>89</v>
      </c>
      <c r="V105" s="36">
        <v>-655</v>
      </c>
      <c r="W105" s="37">
        <f t="shared" si="89"/>
        <v>-7.3595505617977528</v>
      </c>
      <c r="X105" s="41">
        <f t="shared" si="99"/>
        <v>267</v>
      </c>
      <c r="Y105" s="42">
        <f t="shared" si="90"/>
        <v>-922</v>
      </c>
      <c r="Z105" s="37">
        <f t="shared" si="91"/>
        <v>-10.359550561797754</v>
      </c>
      <c r="AA105" s="38">
        <f t="shared" si="92"/>
        <v>-0.40763358778625952</v>
      </c>
      <c r="AC105" s="35">
        <v>300</v>
      </c>
      <c r="AD105" s="36">
        <v>124</v>
      </c>
      <c r="AE105" s="36">
        <v>2574</v>
      </c>
      <c r="AF105" s="19">
        <f t="shared" si="93"/>
        <v>20.758064516129032</v>
      </c>
      <c r="AG105" s="33">
        <f t="shared" si="100"/>
        <v>372</v>
      </c>
      <c r="AH105" s="32">
        <f t="shared" si="94"/>
        <v>2202</v>
      </c>
      <c r="AI105" s="19">
        <f t="shared" si="95"/>
        <v>17.758064516129032</v>
      </c>
      <c r="AJ105" s="34">
        <f t="shared" si="96"/>
        <v>0.14452214452214451</v>
      </c>
    </row>
    <row r="106" spans="2:36">
      <c r="B106" s="39"/>
      <c r="E106" s="7"/>
      <c r="F106" s="46" t="s">
        <v>31</v>
      </c>
      <c r="G106" s="46">
        <f>SUM(G94:G105)</f>
        <v>39019</v>
      </c>
      <c r="H106" s="7"/>
      <c r="I106" s="23"/>
      <c r="K106" s="39"/>
      <c r="N106" s="44"/>
      <c r="O106" s="46" t="s">
        <v>31</v>
      </c>
      <c r="P106" s="53">
        <f>SUM(P94:P105)</f>
        <v>58998</v>
      </c>
      <c r="Q106" s="44"/>
      <c r="R106" s="45"/>
      <c r="T106" s="39"/>
      <c r="U106" s="10"/>
      <c r="V106" s="10"/>
      <c r="W106" s="7"/>
      <c r="X106" s="46" t="s">
        <v>31</v>
      </c>
      <c r="Y106" s="46">
        <f>SUM(Y94:Y105)</f>
        <v>29386</v>
      </c>
      <c r="Z106" s="7"/>
      <c r="AA106" s="23"/>
      <c r="AC106" s="39"/>
      <c r="AD106" s="10"/>
      <c r="AE106" s="10"/>
      <c r="AF106" s="44"/>
      <c r="AG106" s="46" t="s">
        <v>31</v>
      </c>
      <c r="AH106" s="53">
        <f>SUM(AH94:AH105)</f>
        <v>48995</v>
      </c>
      <c r="AI106" s="44"/>
      <c r="AJ106" s="45"/>
    </row>
    <row r="107" spans="2:36">
      <c r="B107" s="39"/>
      <c r="E107" s="7"/>
      <c r="F107" s="47" t="s">
        <v>32</v>
      </c>
      <c r="G107" s="48">
        <f>SUM(G94:G102)</f>
        <v>41131</v>
      </c>
      <c r="H107" s="7"/>
      <c r="I107" s="23"/>
      <c r="K107" s="39" t="s">
        <v>36</v>
      </c>
      <c r="N107" s="44"/>
      <c r="O107" s="47" t="s">
        <v>32</v>
      </c>
      <c r="P107" s="48">
        <f>SUM(P94:P102)</f>
        <v>52808</v>
      </c>
      <c r="Q107" s="44"/>
      <c r="R107" s="45"/>
      <c r="T107" s="39"/>
      <c r="U107" s="10"/>
      <c r="V107" s="10"/>
      <c r="W107" s="7"/>
      <c r="X107" s="47" t="s">
        <v>32</v>
      </c>
      <c r="Y107" s="48">
        <f>SUM(Y94:Y102)</f>
        <v>33613</v>
      </c>
      <c r="Z107" s="7"/>
      <c r="AA107" s="23"/>
      <c r="AC107" s="39"/>
      <c r="AD107" s="10"/>
      <c r="AE107" s="10"/>
      <c r="AF107" s="44"/>
      <c r="AG107" s="47" t="s">
        <v>32</v>
      </c>
      <c r="AH107" s="48">
        <f>SUM(AH94:AH102)</f>
        <v>44555</v>
      </c>
      <c r="AI107" s="44"/>
      <c r="AJ107" s="45"/>
    </row>
    <row r="108" spans="2:36">
      <c r="B108" s="39"/>
      <c r="E108" s="7"/>
      <c r="F108" s="47" t="s">
        <v>34</v>
      </c>
      <c r="G108" s="48">
        <f>SUM(G94:G98)</f>
        <v>32053</v>
      </c>
      <c r="H108" s="7"/>
      <c r="I108" s="23"/>
      <c r="K108" s="39"/>
      <c r="N108" s="44"/>
      <c r="O108" s="47" t="s">
        <v>34</v>
      </c>
      <c r="P108" s="48">
        <f>SUM(P94:P98)</f>
        <v>33275</v>
      </c>
      <c r="Q108" s="44"/>
      <c r="R108" s="45"/>
      <c r="T108" s="39"/>
      <c r="U108" s="10"/>
      <c r="V108" s="10"/>
      <c r="W108" s="7"/>
      <c r="X108" s="47" t="s">
        <v>34</v>
      </c>
      <c r="Y108" s="48">
        <f>SUM(Y94:Y98)</f>
        <v>28959</v>
      </c>
      <c r="Z108" s="7"/>
      <c r="AA108" s="23"/>
      <c r="AC108" s="39"/>
      <c r="AD108" s="10"/>
      <c r="AE108" s="10"/>
      <c r="AF108" s="44"/>
      <c r="AG108" s="47" t="s">
        <v>34</v>
      </c>
      <c r="AH108" s="48">
        <f>SUM(AH94:AH98)</f>
        <v>30226</v>
      </c>
      <c r="AI108" s="44"/>
      <c r="AJ108" s="45"/>
    </row>
    <row r="109" spans="2:36">
      <c r="B109" s="39"/>
      <c r="E109" s="7"/>
      <c r="F109" s="47" t="s">
        <v>35</v>
      </c>
      <c r="G109" s="48">
        <f>SUM(G98:G102)</f>
        <v>16122</v>
      </c>
      <c r="H109" s="7"/>
      <c r="I109" s="23"/>
      <c r="K109" s="39"/>
      <c r="N109" s="44"/>
      <c r="O109" s="47" t="s">
        <v>35</v>
      </c>
      <c r="P109" s="48">
        <f>SUM(P98:P102)</f>
        <v>24304</v>
      </c>
      <c r="Q109" s="44"/>
      <c r="R109" s="45"/>
      <c r="T109" s="39"/>
      <c r="U109" s="10"/>
      <c r="V109" s="10"/>
      <c r="W109" s="7"/>
      <c r="X109" s="47" t="s">
        <v>35</v>
      </c>
      <c r="Y109" s="48">
        <f>SUM(Y98:Y102)</f>
        <v>10646</v>
      </c>
      <c r="Z109" s="7"/>
      <c r="AA109" s="23"/>
      <c r="AC109" s="39"/>
      <c r="AD109" s="10"/>
      <c r="AE109" s="10"/>
      <c r="AF109" s="44"/>
      <c r="AG109" s="47" t="s">
        <v>35</v>
      </c>
      <c r="AH109" s="48">
        <f>SUM(AH98:AH102)</f>
        <v>17786</v>
      </c>
      <c r="AI109" s="44"/>
      <c r="AJ109" s="45"/>
    </row>
    <row r="110" spans="2:36">
      <c r="B110" s="39"/>
      <c r="E110" s="7"/>
      <c r="F110" s="46" t="s">
        <v>33</v>
      </c>
      <c r="G110" s="48">
        <f>SUM(G96:G100)</f>
        <v>27205</v>
      </c>
      <c r="H110" s="7"/>
      <c r="I110" s="23"/>
      <c r="K110" s="39"/>
      <c r="N110" s="44"/>
      <c r="O110" s="46" t="s">
        <v>33</v>
      </c>
      <c r="P110" s="48">
        <f>SUM(P96:P100)</f>
        <v>31077</v>
      </c>
      <c r="Q110" s="44"/>
      <c r="R110" s="45"/>
      <c r="T110" s="39"/>
      <c r="U110" s="10"/>
      <c r="V110" s="10"/>
      <c r="W110" s="7"/>
      <c r="X110" s="46" t="s">
        <v>33</v>
      </c>
      <c r="Y110" s="48">
        <f>SUM(Y96:Y100)</f>
        <v>23915</v>
      </c>
      <c r="Z110" s="7"/>
      <c r="AA110" s="23"/>
      <c r="AC110" s="39"/>
      <c r="AD110" s="10"/>
      <c r="AE110" s="10"/>
      <c r="AF110" s="44"/>
      <c r="AG110" s="46" t="s">
        <v>33</v>
      </c>
      <c r="AH110" s="48">
        <f>SUM(AH96:AH100)</f>
        <v>26258</v>
      </c>
      <c r="AI110" s="44"/>
      <c r="AJ110" s="45"/>
    </row>
    <row r="111" spans="2:36">
      <c r="B111" s="39"/>
      <c r="E111" s="7"/>
      <c r="F111" s="46" t="s">
        <v>38</v>
      </c>
      <c r="G111" s="48">
        <f>SUM(G96:G98)</f>
        <v>19195</v>
      </c>
      <c r="H111" s="7"/>
      <c r="I111" s="23"/>
      <c r="K111" s="39"/>
      <c r="N111" s="44"/>
      <c r="O111" s="46" t="s">
        <v>38</v>
      </c>
      <c r="P111" s="48">
        <f>SUM(P96:P98)</f>
        <v>18541</v>
      </c>
      <c r="Q111" s="44"/>
      <c r="R111" s="45"/>
      <c r="T111" s="39"/>
      <c r="U111" s="10"/>
      <c r="V111" s="10"/>
      <c r="W111" s="7"/>
      <c r="X111" s="46" t="s">
        <v>38</v>
      </c>
      <c r="Y111" s="48">
        <f>SUM(Y96:Y98)</f>
        <v>16814</v>
      </c>
      <c r="Z111" s="7"/>
      <c r="AA111" s="23"/>
      <c r="AC111" s="39"/>
      <c r="AD111" s="10"/>
      <c r="AE111" s="10"/>
      <c r="AF111" s="44"/>
      <c r="AG111" s="46" t="s">
        <v>38</v>
      </c>
      <c r="AH111" s="48">
        <f>SUM(AH96:AH98)</f>
        <v>16427</v>
      </c>
      <c r="AI111" s="44"/>
      <c r="AJ111" s="45"/>
    </row>
    <row r="112" spans="2:36">
      <c r="F112" s="46" t="s">
        <v>39</v>
      </c>
      <c r="G112" s="48">
        <f>SUM(G98:G100)</f>
        <v>15054</v>
      </c>
      <c r="O112" s="46" t="s">
        <v>39</v>
      </c>
      <c r="P112" s="48">
        <f>SUM(P98:P100)</f>
        <v>17307</v>
      </c>
      <c r="Q112" s="10"/>
      <c r="T112"/>
      <c r="U112" s="10"/>
      <c r="V112" s="10"/>
      <c r="X112" s="46" t="s">
        <v>39</v>
      </c>
      <c r="Y112" s="48">
        <f>SUM(Y98:Y100)</f>
        <v>13093</v>
      </c>
      <c r="AD112" s="10"/>
      <c r="AE112" s="10"/>
      <c r="AG112" s="46" t="s">
        <v>39</v>
      </c>
      <c r="AH112" s="48">
        <f>SUM(AH98:AH100)</f>
        <v>13288</v>
      </c>
      <c r="AI112" s="10"/>
    </row>
    <row r="113" spans="2:35">
      <c r="F113" s="56" t="s">
        <v>48</v>
      </c>
      <c r="G113" s="12">
        <f>SUM(G94:G96)</f>
        <v>18953</v>
      </c>
      <c r="O113" s="56" t="s">
        <v>48</v>
      </c>
      <c r="P113" s="12">
        <f>SUM(P94:P96)</f>
        <v>22467</v>
      </c>
      <c r="Q113" s="10"/>
      <c r="T113"/>
      <c r="U113" s="10"/>
      <c r="V113" s="10"/>
      <c r="X113" s="31"/>
      <c r="Y113" s="62"/>
      <c r="AD113" s="10"/>
      <c r="AE113" s="10"/>
      <c r="AG113" s="31"/>
      <c r="AH113" s="62"/>
      <c r="AI113" s="10"/>
    </row>
    <row r="114" spans="2:35">
      <c r="C114" s="10" t="s">
        <v>30</v>
      </c>
    </row>
    <row r="115" spans="2:35">
      <c r="B115">
        <v>5</v>
      </c>
      <c r="C115" s="10">
        <v>5195</v>
      </c>
      <c r="D115" s="10">
        <v>22957</v>
      </c>
      <c r="E115" s="6">
        <f t="shared" ref="E115" si="101">D115/C115</f>
        <v>4.4190567853705485</v>
      </c>
      <c r="F115" s="13">
        <f>C115*$C$2</f>
        <v>15585</v>
      </c>
      <c r="G115" s="11">
        <f t="shared" ref="G115" si="102">D115-F115</f>
        <v>7372</v>
      </c>
      <c r="H115" s="6">
        <f t="shared" ref="H115" si="103">G115/C115</f>
        <v>1.4190567853705487</v>
      </c>
      <c r="I115" s="14">
        <f t="shared" ref="I115" si="104">F115/D115</f>
        <v>0.67887790216491706</v>
      </c>
      <c r="K115">
        <v>5</v>
      </c>
      <c r="L115" s="10">
        <v>7955</v>
      </c>
      <c r="M115" s="10">
        <v>30331</v>
      </c>
      <c r="N115" s="6">
        <f t="shared" ref="N115:N126" si="105">M115/L115</f>
        <v>3.8128221244500313</v>
      </c>
      <c r="O115" s="13">
        <f t="shared" ref="O115:O126" si="106">L115*$C$2</f>
        <v>23865</v>
      </c>
      <c r="P115" s="11">
        <f t="shared" ref="P115:P126" si="107">M115-O115</f>
        <v>6466</v>
      </c>
      <c r="Q115" s="54">
        <f t="shared" ref="Q115:Q126" si="108">P115/L115</f>
        <v>0.81282212445003144</v>
      </c>
      <c r="R115" s="14">
        <f t="shared" ref="R115:R126" si="109">O115/M115</f>
        <v>0.78681876627872471</v>
      </c>
    </row>
    <row r="116" spans="2:35">
      <c r="B116">
        <v>10</v>
      </c>
      <c r="C116" s="10">
        <v>2735</v>
      </c>
      <c r="D116" s="10">
        <v>14409</v>
      </c>
      <c r="E116" s="6">
        <f t="shared" ref="E116:E126" si="110">D116/C116</f>
        <v>5.2683729433272397</v>
      </c>
      <c r="F116" s="13">
        <f t="shared" ref="F116:F126" si="111">C116*$C$2</f>
        <v>8205</v>
      </c>
      <c r="G116" s="11">
        <f t="shared" ref="G116:G126" si="112">D116-F116</f>
        <v>6204</v>
      </c>
      <c r="H116" s="6">
        <f t="shared" ref="H116:H126" si="113">G116/C116</f>
        <v>2.2683729433272397</v>
      </c>
      <c r="I116" s="14">
        <f t="shared" ref="I116:I126" si="114">F116/D116</f>
        <v>0.56943576931084738</v>
      </c>
      <c r="K116">
        <v>10</v>
      </c>
      <c r="L116" s="10">
        <v>4188</v>
      </c>
      <c r="M116" s="10">
        <v>19037</v>
      </c>
      <c r="N116" s="6">
        <f t="shared" si="105"/>
        <v>4.5456064947468962</v>
      </c>
      <c r="O116" s="13">
        <f t="shared" si="106"/>
        <v>12564</v>
      </c>
      <c r="P116" s="11">
        <f t="shared" si="107"/>
        <v>6473</v>
      </c>
      <c r="Q116" s="54">
        <f t="shared" si="108"/>
        <v>1.5456064947468959</v>
      </c>
      <c r="R116" s="14">
        <f t="shared" si="109"/>
        <v>0.65997793770026791</v>
      </c>
    </row>
    <row r="117" spans="2:35">
      <c r="B117">
        <v>15</v>
      </c>
      <c r="C117" s="10">
        <v>1820</v>
      </c>
      <c r="D117" s="10">
        <v>12177</v>
      </c>
      <c r="E117" s="6">
        <f t="shared" si="110"/>
        <v>6.6906593406593409</v>
      </c>
      <c r="F117" s="13">
        <f t="shared" si="111"/>
        <v>5460</v>
      </c>
      <c r="G117" s="11">
        <f t="shared" si="112"/>
        <v>6717</v>
      </c>
      <c r="H117" s="6">
        <f t="shared" si="113"/>
        <v>3.6906593406593409</v>
      </c>
      <c r="I117" s="14">
        <f t="shared" si="114"/>
        <v>0.44838630204483865</v>
      </c>
      <c r="K117">
        <v>15</v>
      </c>
      <c r="L117" s="10">
        <v>2838</v>
      </c>
      <c r="M117" s="10">
        <v>15826</v>
      </c>
      <c r="N117" s="6">
        <f t="shared" si="105"/>
        <v>5.5764622973925295</v>
      </c>
      <c r="O117" s="13">
        <f t="shared" si="106"/>
        <v>8514</v>
      </c>
      <c r="P117" s="11">
        <f t="shared" si="107"/>
        <v>7312</v>
      </c>
      <c r="Q117" s="54">
        <f t="shared" si="108"/>
        <v>2.57646229739253</v>
      </c>
      <c r="R117" s="14">
        <f t="shared" si="109"/>
        <v>0.53797548338177681</v>
      </c>
    </row>
    <row r="118" spans="2:35">
      <c r="B118">
        <v>20</v>
      </c>
      <c r="C118" s="10">
        <v>1376</v>
      </c>
      <c r="D118" s="10">
        <v>9705</v>
      </c>
      <c r="E118" s="6">
        <f t="shared" si="110"/>
        <v>7.0530523255813957</v>
      </c>
      <c r="F118" s="13">
        <f t="shared" si="111"/>
        <v>4128</v>
      </c>
      <c r="G118" s="11">
        <f t="shared" si="112"/>
        <v>5577</v>
      </c>
      <c r="H118" s="6">
        <f t="shared" si="113"/>
        <v>4.0530523255813957</v>
      </c>
      <c r="I118" s="14">
        <f t="shared" si="114"/>
        <v>0.42534775888717158</v>
      </c>
      <c r="K118">
        <v>20</v>
      </c>
      <c r="L118" s="10">
        <v>2167</v>
      </c>
      <c r="M118" s="10">
        <v>11916</v>
      </c>
      <c r="N118" s="6">
        <f t="shared" si="105"/>
        <v>5.4988463313336409</v>
      </c>
      <c r="O118" s="13">
        <f t="shared" si="106"/>
        <v>6501</v>
      </c>
      <c r="P118" s="11">
        <f t="shared" si="107"/>
        <v>5415</v>
      </c>
      <c r="Q118" s="54">
        <f t="shared" si="108"/>
        <v>2.4988463313336409</v>
      </c>
      <c r="R118" s="14">
        <f t="shared" si="109"/>
        <v>0.54556898288016109</v>
      </c>
    </row>
    <row r="119" spans="2:35">
      <c r="B119">
        <v>30</v>
      </c>
      <c r="C119" s="10">
        <v>942</v>
      </c>
      <c r="D119" s="10">
        <v>9124</v>
      </c>
      <c r="E119" s="6">
        <f t="shared" si="110"/>
        <v>9.6857749469214429</v>
      </c>
      <c r="F119" s="13">
        <f t="shared" si="111"/>
        <v>2826</v>
      </c>
      <c r="G119" s="11">
        <f t="shared" si="112"/>
        <v>6298</v>
      </c>
      <c r="H119" s="6">
        <f t="shared" si="113"/>
        <v>6.6857749469214438</v>
      </c>
      <c r="I119" s="14">
        <f t="shared" si="114"/>
        <v>0.30973257343270494</v>
      </c>
      <c r="K119">
        <v>30</v>
      </c>
      <c r="L119" s="10">
        <v>1460</v>
      </c>
      <c r="M119" s="10">
        <v>9293</v>
      </c>
      <c r="N119" s="6">
        <f t="shared" si="105"/>
        <v>6.3650684931506847</v>
      </c>
      <c r="O119" s="13">
        <f t="shared" si="106"/>
        <v>4380</v>
      </c>
      <c r="P119" s="11">
        <f t="shared" si="107"/>
        <v>4913</v>
      </c>
      <c r="Q119" s="6">
        <f t="shared" si="108"/>
        <v>3.3650684931506851</v>
      </c>
      <c r="R119" s="14">
        <f t="shared" si="109"/>
        <v>0.47132250080705906</v>
      </c>
    </row>
    <row r="120" spans="2:35">
      <c r="B120">
        <v>45</v>
      </c>
      <c r="C120" s="10">
        <v>629</v>
      </c>
      <c r="D120" s="10">
        <v>6642</v>
      </c>
      <c r="E120" s="6">
        <f t="shared" si="110"/>
        <v>10.559618441971383</v>
      </c>
      <c r="F120" s="13">
        <f t="shared" si="111"/>
        <v>1887</v>
      </c>
      <c r="G120" s="11">
        <f t="shared" si="112"/>
        <v>4755</v>
      </c>
      <c r="H120" s="6">
        <f t="shared" si="113"/>
        <v>7.5596184419713834</v>
      </c>
      <c r="I120" s="14">
        <f t="shared" si="114"/>
        <v>0.28410117434507676</v>
      </c>
      <c r="K120">
        <v>45</v>
      </c>
      <c r="L120" s="10">
        <v>997</v>
      </c>
      <c r="M120" s="10">
        <v>8720</v>
      </c>
      <c r="N120" s="6">
        <f t="shared" si="105"/>
        <v>8.7462387161484454</v>
      </c>
      <c r="O120" s="13">
        <f t="shared" si="106"/>
        <v>2991</v>
      </c>
      <c r="P120" s="11">
        <f t="shared" si="107"/>
        <v>5729</v>
      </c>
      <c r="Q120" s="6">
        <f t="shared" si="108"/>
        <v>5.7462387161484454</v>
      </c>
      <c r="R120" s="14">
        <f t="shared" si="109"/>
        <v>0.34300458715596333</v>
      </c>
    </row>
    <row r="121" spans="2:35">
      <c r="B121">
        <v>60</v>
      </c>
      <c r="C121" s="10">
        <v>472</v>
      </c>
      <c r="D121" s="10">
        <v>6135</v>
      </c>
      <c r="E121" s="6">
        <f t="shared" si="110"/>
        <v>12.997881355932204</v>
      </c>
      <c r="F121" s="13">
        <f t="shared" si="111"/>
        <v>1416</v>
      </c>
      <c r="G121" s="11">
        <f t="shared" si="112"/>
        <v>4719</v>
      </c>
      <c r="H121" s="6">
        <f t="shared" si="113"/>
        <v>9.9978813559322042</v>
      </c>
      <c r="I121" s="14">
        <f t="shared" si="114"/>
        <v>0.23080684596577017</v>
      </c>
      <c r="K121">
        <v>60</v>
      </c>
      <c r="L121" s="10">
        <v>748</v>
      </c>
      <c r="M121" s="10">
        <v>9934</v>
      </c>
      <c r="N121" s="6">
        <f t="shared" si="105"/>
        <v>13.280748663101605</v>
      </c>
      <c r="O121" s="13">
        <f t="shared" si="106"/>
        <v>2244</v>
      </c>
      <c r="P121" s="11">
        <f t="shared" si="107"/>
        <v>7690</v>
      </c>
      <c r="Q121" s="6">
        <f t="shared" si="108"/>
        <v>10.280748663101605</v>
      </c>
      <c r="R121" s="14">
        <f t="shared" si="109"/>
        <v>0.22589087980672437</v>
      </c>
    </row>
    <row r="122" spans="2:35">
      <c r="B122">
        <v>90</v>
      </c>
      <c r="C122" s="10">
        <v>321</v>
      </c>
      <c r="D122" s="10">
        <v>4196</v>
      </c>
      <c r="E122" s="6">
        <f t="shared" si="110"/>
        <v>13.071651090342678</v>
      </c>
      <c r="F122" s="13">
        <f t="shared" si="111"/>
        <v>963</v>
      </c>
      <c r="G122" s="11">
        <f t="shared" si="112"/>
        <v>3233</v>
      </c>
      <c r="H122" s="6">
        <f t="shared" si="113"/>
        <v>10.071651090342678</v>
      </c>
      <c r="I122" s="14">
        <f t="shared" si="114"/>
        <v>0.22950428979980933</v>
      </c>
      <c r="K122">
        <v>90</v>
      </c>
      <c r="L122" s="10">
        <v>496</v>
      </c>
      <c r="M122" s="10">
        <v>4941</v>
      </c>
      <c r="N122" s="6">
        <f t="shared" si="105"/>
        <v>9.9616935483870961</v>
      </c>
      <c r="O122" s="13">
        <f t="shared" si="106"/>
        <v>1488</v>
      </c>
      <c r="P122" s="11">
        <f t="shared" si="107"/>
        <v>3453</v>
      </c>
      <c r="Q122" s="6">
        <f t="shared" si="108"/>
        <v>6.961693548387097</v>
      </c>
      <c r="R122" s="14">
        <f t="shared" si="109"/>
        <v>0.30115361262902246</v>
      </c>
    </row>
    <row r="123" spans="2:35">
      <c r="B123">
        <v>120</v>
      </c>
      <c r="C123" s="10">
        <v>251</v>
      </c>
      <c r="D123" s="10">
        <v>2588</v>
      </c>
      <c r="E123" s="6">
        <f t="shared" si="110"/>
        <v>10.310756972111554</v>
      </c>
      <c r="F123" s="13">
        <f t="shared" si="111"/>
        <v>753</v>
      </c>
      <c r="G123" s="11">
        <f t="shared" si="112"/>
        <v>1835</v>
      </c>
      <c r="H123" s="6">
        <f t="shared" si="113"/>
        <v>7.3107569721115535</v>
      </c>
      <c r="I123" s="14">
        <f t="shared" si="114"/>
        <v>0.29095826893353943</v>
      </c>
      <c r="K123">
        <v>120</v>
      </c>
      <c r="L123" s="10">
        <v>370</v>
      </c>
      <c r="M123" s="10">
        <v>4868</v>
      </c>
      <c r="N123" s="6">
        <f t="shared" si="105"/>
        <v>13.156756756756756</v>
      </c>
      <c r="O123" s="13">
        <f t="shared" si="106"/>
        <v>1110</v>
      </c>
      <c r="P123" s="11">
        <f t="shared" si="107"/>
        <v>3758</v>
      </c>
      <c r="Q123" s="6">
        <f t="shared" si="108"/>
        <v>10.156756756756756</v>
      </c>
      <c r="R123" s="14">
        <f t="shared" si="109"/>
        <v>0.22801972062448644</v>
      </c>
    </row>
    <row r="124" spans="2:35">
      <c r="B124">
        <v>150</v>
      </c>
      <c r="C124" s="10">
        <v>204</v>
      </c>
      <c r="D124" s="10">
        <v>2102</v>
      </c>
      <c r="E124" s="6">
        <f t="shared" si="110"/>
        <v>10.303921568627452</v>
      </c>
      <c r="F124" s="13">
        <f t="shared" si="111"/>
        <v>612</v>
      </c>
      <c r="G124" s="11">
        <f t="shared" si="112"/>
        <v>1490</v>
      </c>
      <c r="H124" s="6">
        <f t="shared" si="113"/>
        <v>7.3039215686274508</v>
      </c>
      <c r="I124" s="14">
        <f t="shared" si="114"/>
        <v>0.291151284490961</v>
      </c>
      <c r="K124">
        <v>150</v>
      </c>
      <c r="L124" s="10">
        <v>308</v>
      </c>
      <c r="M124" s="10">
        <v>3383</v>
      </c>
      <c r="N124" s="6">
        <f t="shared" si="105"/>
        <v>10.983766233766234</v>
      </c>
      <c r="O124" s="13">
        <f t="shared" si="106"/>
        <v>924</v>
      </c>
      <c r="P124" s="11">
        <f t="shared" si="107"/>
        <v>2459</v>
      </c>
      <c r="Q124" s="6">
        <f t="shared" si="108"/>
        <v>7.9837662337662341</v>
      </c>
      <c r="R124" s="14">
        <f t="shared" si="109"/>
        <v>0.27313035767070648</v>
      </c>
    </row>
    <row r="125" spans="2:35">
      <c r="B125" s="20">
        <v>180</v>
      </c>
      <c r="C125" s="21">
        <v>177</v>
      </c>
      <c r="D125" s="21">
        <v>280</v>
      </c>
      <c r="E125" s="22">
        <f t="shared" si="110"/>
        <v>1.5819209039548023</v>
      </c>
      <c r="F125" s="21">
        <f t="shared" si="111"/>
        <v>531</v>
      </c>
      <c r="G125" s="21">
        <f t="shared" si="112"/>
        <v>-251</v>
      </c>
      <c r="H125" s="22">
        <f t="shared" si="113"/>
        <v>-1.4180790960451977</v>
      </c>
      <c r="I125" s="9">
        <f t="shared" si="114"/>
        <v>1.8964285714285714</v>
      </c>
      <c r="K125" s="20">
        <v>180</v>
      </c>
      <c r="L125" s="10">
        <v>255</v>
      </c>
      <c r="M125" s="10">
        <v>2786</v>
      </c>
      <c r="N125" s="6">
        <f t="shared" si="105"/>
        <v>10.925490196078432</v>
      </c>
      <c r="O125" s="13">
        <f t="shared" si="106"/>
        <v>765</v>
      </c>
      <c r="P125" s="11">
        <f t="shared" si="107"/>
        <v>2021</v>
      </c>
      <c r="Q125" s="6">
        <f t="shared" si="108"/>
        <v>7.9254901960784316</v>
      </c>
      <c r="R125" s="14">
        <f t="shared" si="109"/>
        <v>0.27458722182340273</v>
      </c>
    </row>
    <row r="126" spans="2:35">
      <c r="B126">
        <v>300</v>
      </c>
      <c r="C126" s="10">
        <v>117</v>
      </c>
      <c r="D126" s="10">
        <v>2520</v>
      </c>
      <c r="E126" s="6">
        <f t="shared" si="110"/>
        <v>21.53846153846154</v>
      </c>
      <c r="F126" s="13">
        <f t="shared" si="111"/>
        <v>351</v>
      </c>
      <c r="G126" s="11">
        <f t="shared" si="112"/>
        <v>2169</v>
      </c>
      <c r="H126" s="6">
        <f t="shared" si="113"/>
        <v>18.53846153846154</v>
      </c>
      <c r="I126" s="14">
        <f t="shared" si="114"/>
        <v>0.13928571428571429</v>
      </c>
      <c r="K126">
        <v>300</v>
      </c>
      <c r="L126" s="10">
        <v>177</v>
      </c>
      <c r="M126" s="10">
        <v>2655</v>
      </c>
      <c r="N126" s="6">
        <f t="shared" si="105"/>
        <v>15</v>
      </c>
      <c r="O126" s="13">
        <f t="shared" si="106"/>
        <v>531</v>
      </c>
      <c r="P126" s="11">
        <f t="shared" si="107"/>
        <v>2124</v>
      </c>
      <c r="Q126" s="6">
        <f t="shared" si="108"/>
        <v>12</v>
      </c>
      <c r="R126" s="14">
        <f t="shared" si="109"/>
        <v>0.2</v>
      </c>
    </row>
    <row r="127" spans="2:35">
      <c r="F127" s="46" t="s">
        <v>31</v>
      </c>
      <c r="G127" s="46">
        <f>SUM(G115:G126)</f>
        <v>50118</v>
      </c>
      <c r="O127" s="46" t="s">
        <v>31</v>
      </c>
      <c r="P127" s="46">
        <f>SUM(P115:P126)</f>
        <v>57813</v>
      </c>
    </row>
    <row r="128" spans="2:35">
      <c r="F128" s="47" t="s">
        <v>32</v>
      </c>
      <c r="G128" s="48">
        <f>SUM(G115:G123)</f>
        <v>46710</v>
      </c>
      <c r="I128" s="2"/>
      <c r="O128" s="47" t="s">
        <v>32</v>
      </c>
      <c r="P128" s="48">
        <f>SUM(P115:P123)</f>
        <v>51209</v>
      </c>
    </row>
    <row r="129" spans="2:18">
      <c r="F129" s="47" t="s">
        <v>34</v>
      </c>
      <c r="G129" s="48">
        <f>SUM(G115:G119)</f>
        <v>32168</v>
      </c>
      <c r="I129" s="2"/>
      <c r="O129" s="47" t="s">
        <v>34</v>
      </c>
      <c r="P129" s="48">
        <f>SUM(P115:P119)</f>
        <v>30579</v>
      </c>
    </row>
    <row r="130" spans="2:18">
      <c r="F130" s="47" t="s">
        <v>35</v>
      </c>
      <c r="G130" s="48">
        <f>SUM(G119:G123)</f>
        <v>20840</v>
      </c>
      <c r="I130" s="2"/>
      <c r="O130" s="47" t="s">
        <v>35</v>
      </c>
      <c r="P130" s="48">
        <f>SUM(P119:P123)</f>
        <v>25543</v>
      </c>
    </row>
    <row r="131" spans="2:18">
      <c r="F131" s="46" t="s">
        <v>33</v>
      </c>
      <c r="G131" s="48">
        <f>SUM(G117:G121)</f>
        <v>28066</v>
      </c>
      <c r="H131" s="10"/>
      <c r="I131" s="2"/>
      <c r="O131" s="46" t="s">
        <v>33</v>
      </c>
      <c r="P131" s="48">
        <f>SUM(P117:P121)</f>
        <v>31059</v>
      </c>
    </row>
    <row r="132" spans="2:18">
      <c r="F132" s="46" t="s">
        <v>38</v>
      </c>
      <c r="G132" s="48">
        <f>SUM(G117:G119)</f>
        <v>18592</v>
      </c>
      <c r="H132" s="10"/>
      <c r="I132" s="10"/>
      <c r="O132" s="46" t="s">
        <v>38</v>
      </c>
      <c r="P132" s="48">
        <f>SUM(P117:P119)</f>
        <v>17640</v>
      </c>
    </row>
    <row r="133" spans="2:18">
      <c r="F133" s="46" t="s">
        <v>39</v>
      </c>
      <c r="G133" s="48">
        <f>SUM(G119:G121)</f>
        <v>15772</v>
      </c>
      <c r="H133" s="10"/>
      <c r="I133" s="10"/>
      <c r="O133" s="46" t="s">
        <v>39</v>
      </c>
      <c r="P133" s="48">
        <f>SUM(P119:P121)</f>
        <v>18332</v>
      </c>
    </row>
    <row r="134" spans="2:18">
      <c r="F134" s="56" t="s">
        <v>48</v>
      </c>
      <c r="G134" s="12">
        <f>SUM(G115:G117)</f>
        <v>20293</v>
      </c>
      <c r="O134" s="56" t="s">
        <v>48</v>
      </c>
      <c r="P134" s="12">
        <f>SUM(P115:P117)</f>
        <v>20251</v>
      </c>
    </row>
    <row r="136" spans="2:18">
      <c r="C136" s="10" t="s">
        <v>40</v>
      </c>
    </row>
    <row r="137" spans="2:18">
      <c r="B137">
        <v>5</v>
      </c>
      <c r="C137" s="10">
        <v>5663</v>
      </c>
      <c r="D137" s="10">
        <v>24112</v>
      </c>
      <c r="E137" s="6">
        <f t="shared" ref="E137:E148" si="115">D137/C137</f>
        <v>4.2578138795691327</v>
      </c>
      <c r="F137" s="13">
        <f>C137*$C$2</f>
        <v>16989</v>
      </c>
      <c r="G137" s="11">
        <f t="shared" ref="G137:G148" si="116">D137-F137</f>
        <v>7123</v>
      </c>
      <c r="H137" s="6">
        <f t="shared" ref="H137:H148" si="117">G137/C137</f>
        <v>1.2578138795691329</v>
      </c>
      <c r="I137" s="14">
        <f t="shared" ref="I137:I148" si="118">F137/D137</f>
        <v>0.70458692767086928</v>
      </c>
      <c r="K137">
        <v>5</v>
      </c>
      <c r="L137" s="55">
        <v>8650</v>
      </c>
      <c r="M137" s="10">
        <v>32992</v>
      </c>
      <c r="N137" s="6">
        <f t="shared" ref="N137:N148" si="119">M137/L137</f>
        <v>3.8141040462427744</v>
      </c>
      <c r="O137" s="13">
        <f t="shared" ref="O137:O148" si="120">L137*$C$2</f>
        <v>25950</v>
      </c>
      <c r="P137" s="11">
        <f t="shared" ref="P137:P148" si="121">M137-O137</f>
        <v>7042</v>
      </c>
      <c r="Q137" s="54">
        <f t="shared" ref="Q137:Q148" si="122">P137/L137</f>
        <v>0.81410404624277455</v>
      </c>
      <c r="R137" s="14">
        <f t="shared" ref="R137:R148" si="123">O137/M137</f>
        <v>0.7865543161978662</v>
      </c>
    </row>
    <row r="138" spans="2:18">
      <c r="B138">
        <v>10</v>
      </c>
      <c r="C138" s="10">
        <v>3032</v>
      </c>
      <c r="D138" s="10">
        <v>16715</v>
      </c>
      <c r="E138" s="6">
        <f t="shared" si="115"/>
        <v>5.5128627968337733</v>
      </c>
      <c r="F138" s="13">
        <f t="shared" ref="F138:F148" si="124">C138*$C$2</f>
        <v>9096</v>
      </c>
      <c r="G138" s="11">
        <f t="shared" si="116"/>
        <v>7619</v>
      </c>
      <c r="H138" s="6">
        <f t="shared" si="117"/>
        <v>2.5128627968337729</v>
      </c>
      <c r="I138" s="14">
        <f t="shared" si="118"/>
        <v>0.54418187256954831</v>
      </c>
      <c r="K138">
        <v>10</v>
      </c>
      <c r="L138" s="10">
        <v>4586</v>
      </c>
      <c r="M138" s="10">
        <v>20472</v>
      </c>
      <c r="N138" s="6">
        <f t="shared" si="119"/>
        <v>4.4640209332751857</v>
      </c>
      <c r="O138" s="13">
        <f t="shared" si="120"/>
        <v>13758</v>
      </c>
      <c r="P138" s="11">
        <f t="shared" si="121"/>
        <v>6714</v>
      </c>
      <c r="Q138" s="54">
        <f t="shared" si="122"/>
        <v>1.4640209332751855</v>
      </c>
      <c r="R138" s="14">
        <f t="shared" si="123"/>
        <v>0.67203985932004684</v>
      </c>
    </row>
    <row r="139" spans="2:18">
      <c r="B139">
        <v>15</v>
      </c>
      <c r="C139" s="10">
        <v>2028</v>
      </c>
      <c r="D139" s="10">
        <v>13146</v>
      </c>
      <c r="E139" s="6">
        <f t="shared" si="115"/>
        <v>6.4822485207100593</v>
      </c>
      <c r="F139" s="13">
        <f t="shared" si="124"/>
        <v>6084</v>
      </c>
      <c r="G139" s="11">
        <f t="shared" si="116"/>
        <v>7062</v>
      </c>
      <c r="H139" s="6">
        <f t="shared" si="117"/>
        <v>3.4822485207100593</v>
      </c>
      <c r="I139" s="14">
        <f t="shared" si="118"/>
        <v>0.46280237334550434</v>
      </c>
      <c r="K139">
        <v>15</v>
      </c>
      <c r="L139" s="10">
        <v>3143</v>
      </c>
      <c r="M139" s="10">
        <v>16425</v>
      </c>
      <c r="N139" s="6">
        <f t="shared" si="119"/>
        <v>5.225898822780783</v>
      </c>
      <c r="O139" s="13">
        <f t="shared" si="120"/>
        <v>9429</v>
      </c>
      <c r="P139" s="11">
        <f t="shared" si="121"/>
        <v>6996</v>
      </c>
      <c r="Q139" s="54">
        <f t="shared" si="122"/>
        <v>2.2258988227807825</v>
      </c>
      <c r="R139" s="14">
        <f t="shared" si="123"/>
        <v>0.57406392694063924</v>
      </c>
    </row>
    <row r="140" spans="2:18">
      <c r="B140">
        <v>20</v>
      </c>
      <c r="C140" s="10">
        <v>1537</v>
      </c>
      <c r="D140" s="10">
        <v>9780</v>
      </c>
      <c r="E140" s="6">
        <f t="shared" si="115"/>
        <v>6.3630448926480154</v>
      </c>
      <c r="F140" s="13">
        <f t="shared" si="124"/>
        <v>4611</v>
      </c>
      <c r="G140" s="11">
        <f t="shared" si="116"/>
        <v>5169</v>
      </c>
      <c r="H140" s="6">
        <f t="shared" si="117"/>
        <v>3.3630448926480154</v>
      </c>
      <c r="I140" s="14">
        <f t="shared" si="118"/>
        <v>0.47147239263803681</v>
      </c>
      <c r="K140">
        <v>20</v>
      </c>
      <c r="L140" s="10">
        <v>2374</v>
      </c>
      <c r="M140" s="10">
        <v>13345</v>
      </c>
      <c r="N140" s="6">
        <f t="shared" si="119"/>
        <v>5.6213142375737153</v>
      </c>
      <c r="O140" s="13">
        <f t="shared" si="120"/>
        <v>7122</v>
      </c>
      <c r="P140" s="11">
        <f t="shared" si="121"/>
        <v>6223</v>
      </c>
      <c r="Q140" s="54">
        <f t="shared" si="122"/>
        <v>2.6213142375737153</v>
      </c>
      <c r="R140" s="14">
        <f t="shared" si="123"/>
        <v>0.53368302735106776</v>
      </c>
    </row>
    <row r="141" spans="2:18">
      <c r="B141">
        <v>30</v>
      </c>
      <c r="C141" s="10">
        <v>1050</v>
      </c>
      <c r="D141" s="10">
        <v>8096</v>
      </c>
      <c r="E141" s="6">
        <f t="shared" si="115"/>
        <v>7.7104761904761903</v>
      </c>
      <c r="F141" s="13">
        <f t="shared" si="124"/>
        <v>3150</v>
      </c>
      <c r="G141" s="11">
        <f t="shared" si="116"/>
        <v>4946</v>
      </c>
      <c r="H141" s="6">
        <f t="shared" si="117"/>
        <v>4.7104761904761903</v>
      </c>
      <c r="I141" s="14">
        <f t="shared" si="118"/>
        <v>0.38908102766798419</v>
      </c>
      <c r="K141">
        <v>30</v>
      </c>
      <c r="L141" s="10">
        <v>1598</v>
      </c>
      <c r="M141" s="10">
        <v>10456</v>
      </c>
      <c r="N141" s="6">
        <f t="shared" si="119"/>
        <v>6.5431789737171462</v>
      </c>
      <c r="O141" s="13">
        <f t="shared" si="120"/>
        <v>4794</v>
      </c>
      <c r="P141" s="11">
        <f t="shared" si="121"/>
        <v>5662</v>
      </c>
      <c r="Q141" s="6">
        <f t="shared" si="122"/>
        <v>3.5431789737171466</v>
      </c>
      <c r="R141" s="14">
        <f t="shared" si="123"/>
        <v>0.45849273144605968</v>
      </c>
    </row>
    <row r="142" spans="2:18">
      <c r="B142">
        <v>45</v>
      </c>
      <c r="C142" s="10">
        <v>697</v>
      </c>
      <c r="D142" s="10">
        <v>7867</v>
      </c>
      <c r="E142" s="6">
        <f t="shared" si="115"/>
        <v>11.286944045911047</v>
      </c>
      <c r="F142" s="13">
        <f t="shared" si="124"/>
        <v>2091</v>
      </c>
      <c r="G142" s="11">
        <f t="shared" si="116"/>
        <v>5776</v>
      </c>
      <c r="H142" s="6">
        <f t="shared" si="117"/>
        <v>8.2869440459110475</v>
      </c>
      <c r="I142" s="14">
        <f t="shared" si="118"/>
        <v>0.26579382229566545</v>
      </c>
      <c r="K142">
        <v>45</v>
      </c>
      <c r="L142" s="10">
        <v>1080</v>
      </c>
      <c r="M142" s="10">
        <v>8072</v>
      </c>
      <c r="N142" s="6">
        <f t="shared" si="119"/>
        <v>7.4740740740740739</v>
      </c>
      <c r="O142" s="13">
        <f t="shared" si="120"/>
        <v>3240</v>
      </c>
      <c r="P142" s="11">
        <f t="shared" si="121"/>
        <v>4832</v>
      </c>
      <c r="Q142" s="6">
        <f t="shared" si="122"/>
        <v>4.4740740740740739</v>
      </c>
      <c r="R142" s="14">
        <f t="shared" si="123"/>
        <v>0.40138751238850345</v>
      </c>
    </row>
    <row r="143" spans="2:18">
      <c r="B143">
        <v>60</v>
      </c>
      <c r="C143" s="10">
        <v>517</v>
      </c>
      <c r="D143" s="10">
        <v>6182</v>
      </c>
      <c r="E143" s="6">
        <f t="shared" si="115"/>
        <v>11.957446808510639</v>
      </c>
      <c r="F143" s="13">
        <f t="shared" si="124"/>
        <v>1551</v>
      </c>
      <c r="G143" s="11">
        <f t="shared" si="116"/>
        <v>4631</v>
      </c>
      <c r="H143" s="6">
        <f t="shared" si="117"/>
        <v>8.9574468085106389</v>
      </c>
      <c r="I143" s="14">
        <f t="shared" si="118"/>
        <v>0.25088967971530252</v>
      </c>
      <c r="K143">
        <v>60</v>
      </c>
      <c r="L143" s="10">
        <v>815</v>
      </c>
      <c r="M143" s="10">
        <v>10180</v>
      </c>
      <c r="N143" s="6">
        <f t="shared" si="119"/>
        <v>12.490797546012271</v>
      </c>
      <c r="O143" s="13">
        <f t="shared" si="120"/>
        <v>2445</v>
      </c>
      <c r="P143" s="11">
        <f t="shared" si="121"/>
        <v>7735</v>
      </c>
      <c r="Q143" s="6">
        <f t="shared" si="122"/>
        <v>9.4907975460122707</v>
      </c>
      <c r="R143" s="14">
        <f t="shared" si="123"/>
        <v>0.24017681728880158</v>
      </c>
    </row>
    <row r="144" spans="2:18">
      <c r="B144">
        <v>90</v>
      </c>
      <c r="C144" s="10">
        <v>345</v>
      </c>
      <c r="D144" s="10">
        <v>3905</v>
      </c>
      <c r="E144" s="6">
        <f t="shared" si="115"/>
        <v>11.318840579710145</v>
      </c>
      <c r="F144" s="13">
        <f t="shared" si="124"/>
        <v>1035</v>
      </c>
      <c r="G144" s="11">
        <f t="shared" si="116"/>
        <v>2870</v>
      </c>
      <c r="H144" s="6">
        <f t="shared" si="117"/>
        <v>8.3188405797101446</v>
      </c>
      <c r="I144" s="14">
        <f t="shared" si="118"/>
        <v>0.26504481434058896</v>
      </c>
      <c r="K144">
        <v>90</v>
      </c>
      <c r="L144" s="10">
        <v>540</v>
      </c>
      <c r="M144" s="10">
        <v>3609</v>
      </c>
      <c r="N144" s="6">
        <f t="shared" si="119"/>
        <v>6.6833333333333336</v>
      </c>
      <c r="O144" s="13">
        <f t="shared" si="120"/>
        <v>1620</v>
      </c>
      <c r="P144" s="11">
        <f t="shared" si="121"/>
        <v>1989</v>
      </c>
      <c r="Q144" s="6">
        <f t="shared" si="122"/>
        <v>3.6833333333333331</v>
      </c>
      <c r="R144" s="14">
        <f t="shared" si="123"/>
        <v>0.44887780548628431</v>
      </c>
    </row>
    <row r="145" spans="2:18">
      <c r="B145">
        <v>120</v>
      </c>
      <c r="C145" s="10">
        <v>263</v>
      </c>
      <c r="D145" s="10">
        <v>3581</v>
      </c>
      <c r="E145" s="6">
        <f t="shared" si="115"/>
        <v>13.615969581749049</v>
      </c>
      <c r="F145" s="13">
        <f t="shared" si="124"/>
        <v>789</v>
      </c>
      <c r="G145" s="11">
        <f t="shared" si="116"/>
        <v>2792</v>
      </c>
      <c r="H145" s="6">
        <f t="shared" si="117"/>
        <v>10.615969581749049</v>
      </c>
      <c r="I145" s="14">
        <f t="shared" si="118"/>
        <v>0.22032951689472213</v>
      </c>
      <c r="K145">
        <v>120</v>
      </c>
      <c r="L145" s="10">
        <v>393</v>
      </c>
      <c r="M145" s="10">
        <v>6317</v>
      </c>
      <c r="N145" s="6">
        <f t="shared" si="119"/>
        <v>16.073791348600508</v>
      </c>
      <c r="O145" s="13">
        <f t="shared" si="120"/>
        <v>1179</v>
      </c>
      <c r="P145" s="11">
        <f t="shared" si="121"/>
        <v>5138</v>
      </c>
      <c r="Q145" s="6">
        <f t="shared" si="122"/>
        <v>13.073791348600508</v>
      </c>
      <c r="R145" s="14">
        <f t="shared" si="123"/>
        <v>0.18663922748139941</v>
      </c>
    </row>
    <row r="146" spans="2:18">
      <c r="B146">
        <v>150</v>
      </c>
      <c r="C146" s="10">
        <v>212</v>
      </c>
      <c r="D146" s="10">
        <v>2188</v>
      </c>
      <c r="E146" s="6">
        <f t="shared" si="115"/>
        <v>10.320754716981131</v>
      </c>
      <c r="F146" s="13">
        <f t="shared" si="124"/>
        <v>636</v>
      </c>
      <c r="G146" s="11">
        <f t="shared" si="116"/>
        <v>1552</v>
      </c>
      <c r="H146" s="6">
        <f t="shared" si="117"/>
        <v>7.3207547169811322</v>
      </c>
      <c r="I146" s="14">
        <f t="shared" si="118"/>
        <v>0.2906764168190128</v>
      </c>
      <c r="K146">
        <v>150</v>
      </c>
      <c r="L146" s="10">
        <v>327</v>
      </c>
      <c r="M146" s="10">
        <v>3341</v>
      </c>
      <c r="N146" s="6">
        <f t="shared" si="119"/>
        <v>10.217125382262997</v>
      </c>
      <c r="O146" s="13">
        <f t="shared" si="120"/>
        <v>981</v>
      </c>
      <c r="P146" s="11">
        <f t="shared" si="121"/>
        <v>2360</v>
      </c>
      <c r="Q146" s="6">
        <f t="shared" si="122"/>
        <v>7.2171253822629966</v>
      </c>
      <c r="R146" s="14">
        <f t="shared" si="123"/>
        <v>0.29362466327446873</v>
      </c>
    </row>
    <row r="147" spans="2:18">
      <c r="B147" s="20">
        <v>180</v>
      </c>
      <c r="C147" s="21">
        <v>182</v>
      </c>
      <c r="D147" s="21">
        <v>1517</v>
      </c>
      <c r="E147" s="22">
        <f t="shared" si="115"/>
        <v>8.3351648351648358</v>
      </c>
      <c r="F147" s="21">
        <f t="shared" si="124"/>
        <v>546</v>
      </c>
      <c r="G147" s="21">
        <f t="shared" si="116"/>
        <v>971</v>
      </c>
      <c r="H147" s="22">
        <f t="shared" si="117"/>
        <v>5.3351648351648349</v>
      </c>
      <c r="I147" s="9">
        <f t="shared" si="118"/>
        <v>0.35992089650626236</v>
      </c>
      <c r="K147" s="20">
        <v>180</v>
      </c>
      <c r="L147" s="10">
        <v>276</v>
      </c>
      <c r="M147" s="10">
        <v>2214</v>
      </c>
      <c r="N147" s="6">
        <f t="shared" si="119"/>
        <v>8.0217391304347831</v>
      </c>
      <c r="O147" s="13">
        <f t="shared" si="120"/>
        <v>828</v>
      </c>
      <c r="P147" s="11">
        <f t="shared" si="121"/>
        <v>1386</v>
      </c>
      <c r="Q147" s="6">
        <f t="shared" si="122"/>
        <v>5.0217391304347823</v>
      </c>
      <c r="R147" s="14">
        <f t="shared" si="123"/>
        <v>0.37398373983739835</v>
      </c>
    </row>
    <row r="148" spans="2:18">
      <c r="B148">
        <v>300</v>
      </c>
      <c r="C148" s="10">
        <v>128</v>
      </c>
      <c r="D148" s="10">
        <v>1322</v>
      </c>
      <c r="E148" s="6">
        <f t="shared" si="115"/>
        <v>10.328125</v>
      </c>
      <c r="F148" s="13">
        <f t="shared" si="124"/>
        <v>384</v>
      </c>
      <c r="G148" s="11">
        <f t="shared" si="116"/>
        <v>938</v>
      </c>
      <c r="H148" s="6">
        <f t="shared" si="117"/>
        <v>7.328125</v>
      </c>
      <c r="I148" s="14">
        <f t="shared" si="118"/>
        <v>0.29046898638426627</v>
      </c>
      <c r="K148">
        <v>300</v>
      </c>
      <c r="L148" s="10">
        <v>188</v>
      </c>
      <c r="M148" s="10">
        <v>2127</v>
      </c>
      <c r="N148" s="6">
        <f t="shared" si="119"/>
        <v>11.313829787234043</v>
      </c>
      <c r="O148" s="13">
        <f t="shared" si="120"/>
        <v>564</v>
      </c>
      <c r="P148" s="11">
        <f t="shared" si="121"/>
        <v>1563</v>
      </c>
      <c r="Q148" s="6">
        <f t="shared" si="122"/>
        <v>8.3138297872340434</v>
      </c>
      <c r="R148" s="14">
        <f t="shared" si="123"/>
        <v>0.26516220028208742</v>
      </c>
    </row>
    <row r="149" spans="2:18">
      <c r="F149" s="46" t="s">
        <v>31</v>
      </c>
      <c r="G149" s="46">
        <f>SUM(G137:G148)</f>
        <v>51449</v>
      </c>
      <c r="O149" s="46" t="s">
        <v>31</v>
      </c>
      <c r="P149" s="46">
        <f>SUM(P137:P148)</f>
        <v>57640</v>
      </c>
    </row>
    <row r="150" spans="2:18">
      <c r="F150" s="47" t="s">
        <v>32</v>
      </c>
      <c r="G150" s="48">
        <f>SUM(G137:G145)</f>
        <v>47988</v>
      </c>
      <c r="I150" s="2"/>
      <c r="O150" s="47" t="s">
        <v>32</v>
      </c>
      <c r="P150" s="48">
        <f>SUM(P137:P145)</f>
        <v>52331</v>
      </c>
    </row>
    <row r="151" spans="2:18">
      <c r="F151" s="47" t="s">
        <v>34</v>
      </c>
      <c r="G151" s="48">
        <f>SUM(G137:G141)</f>
        <v>31919</v>
      </c>
      <c r="I151" s="2"/>
      <c r="O151" s="47" t="s">
        <v>34</v>
      </c>
      <c r="P151" s="48">
        <f>SUM(P137:P141)</f>
        <v>32637</v>
      </c>
    </row>
    <row r="152" spans="2:18">
      <c r="F152" s="47" t="s">
        <v>35</v>
      </c>
      <c r="G152" s="48">
        <f>SUM(G141:G145)</f>
        <v>21015</v>
      </c>
      <c r="I152" s="2"/>
      <c r="O152" s="47" t="s">
        <v>35</v>
      </c>
      <c r="P152" s="48">
        <f>SUM(P141:P145)</f>
        <v>25356</v>
      </c>
    </row>
    <row r="153" spans="2:18">
      <c r="F153" s="46" t="s">
        <v>33</v>
      </c>
      <c r="G153" s="48">
        <f>SUM(G139:G143)</f>
        <v>27584</v>
      </c>
      <c r="H153" s="10"/>
      <c r="I153" s="2"/>
      <c r="O153" s="46" t="s">
        <v>33</v>
      </c>
      <c r="P153" s="48">
        <f>SUM(P139:P143)</f>
        <v>31448</v>
      </c>
    </row>
    <row r="154" spans="2:18">
      <c r="F154" s="46" t="s">
        <v>38</v>
      </c>
      <c r="G154" s="48">
        <f>SUM(G139:G141)</f>
        <v>17177</v>
      </c>
      <c r="H154" s="10"/>
      <c r="I154" s="10"/>
      <c r="O154" s="46" t="s">
        <v>38</v>
      </c>
      <c r="P154" s="48">
        <f>SUM(P139:P141)</f>
        <v>18881</v>
      </c>
    </row>
    <row r="155" spans="2:18">
      <c r="F155" s="46" t="s">
        <v>39</v>
      </c>
      <c r="G155" s="48">
        <f>SUM(G141:G143)</f>
        <v>15353</v>
      </c>
      <c r="H155" s="10"/>
      <c r="I155" s="10"/>
      <c r="O155" s="46" t="s">
        <v>39</v>
      </c>
      <c r="P155" s="48">
        <f>SUM(P141:P143)</f>
        <v>18229</v>
      </c>
    </row>
    <row r="156" spans="2:18">
      <c r="F156" s="56" t="s">
        <v>48</v>
      </c>
      <c r="G156" s="12">
        <f>SUM(G137:G139)</f>
        <v>21804</v>
      </c>
      <c r="O156" s="56" t="s">
        <v>48</v>
      </c>
      <c r="P156" s="12">
        <f>SUM(P137:P139)</f>
        <v>20752</v>
      </c>
    </row>
    <row r="158" spans="2:18">
      <c r="C158" s="10" t="s">
        <v>41</v>
      </c>
    </row>
    <row r="159" spans="2:18">
      <c r="B159">
        <v>5</v>
      </c>
      <c r="C159" s="10">
        <v>5627</v>
      </c>
      <c r="D159" s="10">
        <v>24709</v>
      </c>
      <c r="E159" s="6">
        <f t="shared" ref="E159:E170" si="125">D159/C159</f>
        <v>4.3911498133996805</v>
      </c>
      <c r="F159" s="13">
        <f>C159*$C$2</f>
        <v>16881</v>
      </c>
      <c r="G159" s="11">
        <f t="shared" ref="G159:G170" si="126">D159-F159</f>
        <v>7828</v>
      </c>
      <c r="H159" s="6">
        <f t="shared" ref="H159:H170" si="127">G159/C159</f>
        <v>1.39114981339968</v>
      </c>
      <c r="I159" s="14">
        <f t="shared" ref="I159:I170" si="128">F159/D159</f>
        <v>0.68319235905945197</v>
      </c>
      <c r="K159">
        <v>5</v>
      </c>
      <c r="L159" s="10">
        <v>8630</v>
      </c>
      <c r="M159" s="10">
        <v>32568</v>
      </c>
      <c r="N159" s="6">
        <f t="shared" ref="N159:N170" si="129">M159/L159</f>
        <v>3.7738122827346468</v>
      </c>
      <c r="O159" s="13">
        <f t="shared" ref="O159:O170" si="130">L159*$C$2</f>
        <v>25890</v>
      </c>
      <c r="P159" s="11">
        <f t="shared" ref="P159:P170" si="131">M159-O159</f>
        <v>6678</v>
      </c>
      <c r="Q159" s="6">
        <f t="shared" ref="Q159:Q170" si="132">P159/L159</f>
        <v>0.77381228273464653</v>
      </c>
      <c r="R159" s="14">
        <f t="shared" ref="R159:R170" si="133">O159/M159</f>
        <v>0.79495210022107587</v>
      </c>
    </row>
    <row r="160" spans="2:18">
      <c r="B160">
        <v>10</v>
      </c>
      <c r="C160" s="10">
        <v>3037</v>
      </c>
      <c r="D160" s="10">
        <v>17583</v>
      </c>
      <c r="E160" s="6">
        <f t="shared" si="125"/>
        <v>5.7895949950609156</v>
      </c>
      <c r="F160" s="13">
        <f t="shared" ref="F160:F170" si="134">C160*$C$2</f>
        <v>9111</v>
      </c>
      <c r="G160" s="11">
        <f t="shared" si="126"/>
        <v>8472</v>
      </c>
      <c r="H160" s="6">
        <f t="shared" si="127"/>
        <v>2.7895949950609156</v>
      </c>
      <c r="I160" s="14">
        <f t="shared" si="128"/>
        <v>0.51817096058693057</v>
      </c>
      <c r="K160">
        <v>10</v>
      </c>
      <c r="L160" s="10">
        <v>4576</v>
      </c>
      <c r="M160" s="10">
        <v>20844</v>
      </c>
      <c r="N160" s="6">
        <f t="shared" si="129"/>
        <v>4.55506993006993</v>
      </c>
      <c r="O160" s="13">
        <f t="shared" si="130"/>
        <v>13728</v>
      </c>
      <c r="P160" s="11">
        <f t="shared" si="131"/>
        <v>7116</v>
      </c>
      <c r="Q160" s="6">
        <f t="shared" si="132"/>
        <v>1.55506993006993</v>
      </c>
      <c r="R160" s="14">
        <f t="shared" si="133"/>
        <v>0.65860679332181926</v>
      </c>
    </row>
    <row r="161" spans="2:18">
      <c r="B161">
        <v>15</v>
      </c>
      <c r="C161" s="10">
        <v>1993</v>
      </c>
      <c r="D161" s="10">
        <v>13217</v>
      </c>
      <c r="E161" s="6">
        <f t="shared" si="125"/>
        <v>6.6317109884596084</v>
      </c>
      <c r="F161" s="13">
        <f t="shared" si="134"/>
        <v>5979</v>
      </c>
      <c r="G161" s="11">
        <f t="shared" si="126"/>
        <v>7238</v>
      </c>
      <c r="H161" s="6">
        <f t="shared" si="127"/>
        <v>3.6317109884596088</v>
      </c>
      <c r="I161" s="14">
        <f t="shared" si="128"/>
        <v>0.45237194522206248</v>
      </c>
      <c r="K161">
        <v>15</v>
      </c>
      <c r="L161" s="10">
        <v>3124</v>
      </c>
      <c r="M161" s="10">
        <v>16611</v>
      </c>
      <c r="N161" s="6">
        <f t="shared" si="129"/>
        <v>5.317221510883483</v>
      </c>
      <c r="O161" s="13">
        <f t="shared" si="130"/>
        <v>9372</v>
      </c>
      <c r="P161" s="11">
        <f t="shared" si="131"/>
        <v>7239</v>
      </c>
      <c r="Q161" s="6">
        <f t="shared" si="132"/>
        <v>2.3172215108834826</v>
      </c>
      <c r="R161" s="14">
        <f t="shared" si="133"/>
        <v>0.56420444283908255</v>
      </c>
    </row>
    <row r="162" spans="2:18">
      <c r="B162">
        <v>20</v>
      </c>
      <c r="C162" s="10">
        <v>1515</v>
      </c>
      <c r="D162" s="10">
        <v>9320</v>
      </c>
      <c r="E162" s="6">
        <f t="shared" si="125"/>
        <v>6.1518151815181517</v>
      </c>
      <c r="F162" s="13">
        <f t="shared" si="134"/>
        <v>4545</v>
      </c>
      <c r="G162" s="11">
        <f t="shared" si="126"/>
        <v>4775</v>
      </c>
      <c r="H162" s="6">
        <f t="shared" si="127"/>
        <v>3.1518151815181517</v>
      </c>
      <c r="I162" s="14">
        <f t="shared" si="128"/>
        <v>0.48766094420600858</v>
      </c>
      <c r="K162">
        <v>20</v>
      </c>
      <c r="L162" s="10">
        <v>2357</v>
      </c>
      <c r="M162" s="10">
        <v>13129</v>
      </c>
      <c r="N162" s="6">
        <f t="shared" si="129"/>
        <v>5.5702163767501061</v>
      </c>
      <c r="O162" s="13">
        <f t="shared" si="130"/>
        <v>7071</v>
      </c>
      <c r="P162" s="11">
        <f t="shared" si="131"/>
        <v>6058</v>
      </c>
      <c r="Q162" s="6">
        <f t="shared" si="132"/>
        <v>2.5702163767501061</v>
      </c>
      <c r="R162" s="14">
        <f t="shared" si="133"/>
        <v>0.53857871886663111</v>
      </c>
    </row>
    <row r="163" spans="2:18">
      <c r="B163">
        <v>30</v>
      </c>
      <c r="C163" s="10">
        <v>1017</v>
      </c>
      <c r="D163" s="10">
        <v>8862</v>
      </c>
      <c r="E163" s="6">
        <f t="shared" si="125"/>
        <v>8.7138643067846608</v>
      </c>
      <c r="F163" s="13">
        <f t="shared" si="134"/>
        <v>3051</v>
      </c>
      <c r="G163" s="11">
        <f t="shared" si="126"/>
        <v>5811</v>
      </c>
      <c r="H163" s="6">
        <f t="shared" si="127"/>
        <v>5.7138643067846608</v>
      </c>
      <c r="I163" s="14">
        <f t="shared" si="128"/>
        <v>0.34427894380501017</v>
      </c>
      <c r="K163">
        <v>30</v>
      </c>
      <c r="L163" s="10">
        <v>1577</v>
      </c>
      <c r="M163" s="10">
        <v>9290</v>
      </c>
      <c r="N163" s="6">
        <f t="shared" si="129"/>
        <v>5.8909321496512366</v>
      </c>
      <c r="O163" s="13">
        <f t="shared" si="130"/>
        <v>4731</v>
      </c>
      <c r="P163" s="11">
        <f t="shared" si="131"/>
        <v>4559</v>
      </c>
      <c r="Q163" s="6">
        <f t="shared" si="132"/>
        <v>2.8909321496512366</v>
      </c>
      <c r="R163" s="14">
        <f t="shared" si="133"/>
        <v>0.50925726587728737</v>
      </c>
    </row>
    <row r="164" spans="2:18">
      <c r="B164">
        <v>45</v>
      </c>
      <c r="C164" s="10">
        <v>686</v>
      </c>
      <c r="D164" s="10">
        <v>8100</v>
      </c>
      <c r="E164" s="6">
        <f t="shared" si="125"/>
        <v>11.807580174927114</v>
      </c>
      <c r="F164" s="13">
        <f t="shared" si="134"/>
        <v>2058</v>
      </c>
      <c r="G164" s="11">
        <f t="shared" si="126"/>
        <v>6042</v>
      </c>
      <c r="H164" s="6">
        <f t="shared" si="127"/>
        <v>8.8075801749271143</v>
      </c>
      <c r="I164" s="14">
        <f t="shared" si="128"/>
        <v>0.25407407407407406</v>
      </c>
      <c r="K164">
        <v>45</v>
      </c>
      <c r="L164" s="10">
        <v>1065</v>
      </c>
      <c r="M164" s="10">
        <v>8287</v>
      </c>
      <c r="N164" s="6">
        <f t="shared" si="129"/>
        <v>7.7812206572769957</v>
      </c>
      <c r="O164" s="13">
        <f t="shared" si="130"/>
        <v>3195</v>
      </c>
      <c r="P164" s="11">
        <f t="shared" si="131"/>
        <v>5092</v>
      </c>
      <c r="Q164" s="6">
        <f t="shared" si="132"/>
        <v>4.7812206572769957</v>
      </c>
      <c r="R164" s="14">
        <f t="shared" si="133"/>
        <v>0.38554362254132979</v>
      </c>
    </row>
    <row r="165" spans="2:18">
      <c r="B165">
        <v>60</v>
      </c>
      <c r="C165" s="10">
        <v>512</v>
      </c>
      <c r="D165" s="10">
        <v>4890</v>
      </c>
      <c r="E165" s="6">
        <f t="shared" si="125"/>
        <v>9.55078125</v>
      </c>
      <c r="F165" s="13">
        <f t="shared" si="134"/>
        <v>1536</v>
      </c>
      <c r="G165" s="11">
        <f t="shared" si="126"/>
        <v>3354</v>
      </c>
      <c r="H165" s="6">
        <f t="shared" si="127"/>
        <v>6.55078125</v>
      </c>
      <c r="I165" s="14">
        <f t="shared" si="128"/>
        <v>0.31411042944785278</v>
      </c>
      <c r="K165">
        <v>60</v>
      </c>
      <c r="L165" s="10">
        <v>799</v>
      </c>
      <c r="M165" s="10">
        <v>9698</v>
      </c>
      <c r="N165" s="6">
        <f t="shared" si="129"/>
        <v>12.137672090112641</v>
      </c>
      <c r="O165" s="13">
        <f t="shared" si="130"/>
        <v>2397</v>
      </c>
      <c r="P165" s="11">
        <f t="shared" si="131"/>
        <v>7301</v>
      </c>
      <c r="Q165" s="6">
        <f t="shared" si="132"/>
        <v>9.1376720901126411</v>
      </c>
      <c r="R165" s="14">
        <f t="shared" si="133"/>
        <v>0.24716436378634771</v>
      </c>
    </row>
    <row r="166" spans="2:18">
      <c r="B166">
        <v>90</v>
      </c>
      <c r="C166" s="10">
        <v>338</v>
      </c>
      <c r="D166" s="10">
        <v>4017</v>
      </c>
      <c r="E166" s="6">
        <f t="shared" si="125"/>
        <v>11.884615384615385</v>
      </c>
      <c r="F166" s="13">
        <f t="shared" si="134"/>
        <v>1014</v>
      </c>
      <c r="G166" s="11">
        <f t="shared" si="126"/>
        <v>3003</v>
      </c>
      <c r="H166" s="6">
        <f t="shared" si="127"/>
        <v>8.884615384615385</v>
      </c>
      <c r="I166" s="14">
        <f t="shared" si="128"/>
        <v>0.25242718446601942</v>
      </c>
      <c r="K166">
        <v>90</v>
      </c>
      <c r="L166" s="10">
        <v>522</v>
      </c>
      <c r="M166" s="10">
        <v>4851</v>
      </c>
      <c r="N166" s="6">
        <f t="shared" si="129"/>
        <v>9.2931034482758612</v>
      </c>
      <c r="O166" s="13">
        <f t="shared" si="130"/>
        <v>1566</v>
      </c>
      <c r="P166" s="11">
        <f t="shared" si="131"/>
        <v>3285</v>
      </c>
      <c r="Q166" s="6">
        <f t="shared" si="132"/>
        <v>6.2931034482758621</v>
      </c>
      <c r="R166" s="14">
        <f t="shared" si="133"/>
        <v>0.32282003710575141</v>
      </c>
    </row>
    <row r="167" spans="2:18">
      <c r="B167">
        <v>120</v>
      </c>
      <c r="C167" s="10">
        <v>262</v>
      </c>
      <c r="D167" s="10">
        <v>3262</v>
      </c>
      <c r="E167" s="6">
        <f t="shared" si="125"/>
        <v>12.450381679389313</v>
      </c>
      <c r="F167" s="13">
        <f t="shared" si="134"/>
        <v>786</v>
      </c>
      <c r="G167" s="11">
        <f t="shared" si="126"/>
        <v>2476</v>
      </c>
      <c r="H167" s="6">
        <f t="shared" si="127"/>
        <v>9.4503816793893129</v>
      </c>
      <c r="I167" s="14">
        <f t="shared" si="128"/>
        <v>0.24095646842427959</v>
      </c>
      <c r="K167">
        <v>120</v>
      </c>
      <c r="L167" s="10">
        <v>388</v>
      </c>
      <c r="M167" s="10">
        <v>5880</v>
      </c>
      <c r="N167" s="6">
        <f t="shared" si="129"/>
        <v>15.154639175257731</v>
      </c>
      <c r="O167" s="13">
        <f t="shared" si="130"/>
        <v>1164</v>
      </c>
      <c r="P167" s="11">
        <f t="shared" si="131"/>
        <v>4716</v>
      </c>
      <c r="Q167" s="6">
        <f t="shared" si="132"/>
        <v>12.154639175257731</v>
      </c>
      <c r="R167" s="14">
        <f t="shared" si="133"/>
        <v>0.19795918367346937</v>
      </c>
    </row>
    <row r="168" spans="2:18">
      <c r="B168">
        <v>150</v>
      </c>
      <c r="C168" s="10">
        <v>213</v>
      </c>
      <c r="D168" s="10">
        <v>1939</v>
      </c>
      <c r="E168" s="6">
        <f t="shared" si="125"/>
        <v>9.103286384976526</v>
      </c>
      <c r="F168" s="13">
        <f t="shared" si="134"/>
        <v>639</v>
      </c>
      <c r="G168" s="11">
        <f t="shared" si="126"/>
        <v>1300</v>
      </c>
      <c r="H168" s="6">
        <f t="shared" si="127"/>
        <v>6.103286384976526</v>
      </c>
      <c r="I168" s="14">
        <f t="shared" si="128"/>
        <v>0.32955131511088187</v>
      </c>
      <c r="K168">
        <v>150</v>
      </c>
      <c r="L168" s="10">
        <v>318</v>
      </c>
      <c r="M168" s="10">
        <v>3327</v>
      </c>
      <c r="N168" s="6">
        <f t="shared" si="129"/>
        <v>10.462264150943396</v>
      </c>
      <c r="O168" s="13">
        <f t="shared" si="130"/>
        <v>954</v>
      </c>
      <c r="P168" s="11">
        <f t="shared" si="131"/>
        <v>2373</v>
      </c>
      <c r="Q168" s="6">
        <f t="shared" si="132"/>
        <v>7.4622641509433958</v>
      </c>
      <c r="R168" s="14">
        <f t="shared" si="133"/>
        <v>0.28674481514878269</v>
      </c>
    </row>
    <row r="169" spans="2:18">
      <c r="B169" s="20">
        <v>180</v>
      </c>
      <c r="C169" s="21">
        <v>185</v>
      </c>
      <c r="D169" s="21">
        <v>551</v>
      </c>
      <c r="E169" s="22">
        <f t="shared" si="125"/>
        <v>2.9783783783783786</v>
      </c>
      <c r="F169" s="21">
        <f t="shared" si="134"/>
        <v>555</v>
      </c>
      <c r="G169" s="21">
        <f t="shared" si="126"/>
        <v>-4</v>
      </c>
      <c r="H169" s="22">
        <f t="shared" si="127"/>
        <v>-2.1621621621621623E-2</v>
      </c>
      <c r="I169" s="9">
        <f t="shared" si="128"/>
        <v>1.0072595281306715</v>
      </c>
      <c r="K169" s="20">
        <v>180</v>
      </c>
      <c r="L169" s="10">
        <v>269</v>
      </c>
      <c r="M169" s="10">
        <v>2266</v>
      </c>
      <c r="N169" s="6">
        <f t="shared" si="129"/>
        <v>8.4237918215613377</v>
      </c>
      <c r="O169" s="13">
        <f t="shared" si="130"/>
        <v>807</v>
      </c>
      <c r="P169" s="11">
        <f t="shared" si="131"/>
        <v>1459</v>
      </c>
      <c r="Q169" s="6">
        <f t="shared" si="132"/>
        <v>5.4237918215613385</v>
      </c>
      <c r="R169" s="14">
        <f t="shared" si="133"/>
        <v>0.35613415710503088</v>
      </c>
    </row>
    <row r="170" spans="2:18">
      <c r="B170">
        <v>300</v>
      </c>
      <c r="C170" s="10">
        <v>118</v>
      </c>
      <c r="D170" s="10">
        <v>3163</v>
      </c>
      <c r="E170" s="6">
        <f t="shared" si="125"/>
        <v>26.805084745762713</v>
      </c>
      <c r="F170" s="13">
        <f t="shared" si="134"/>
        <v>354</v>
      </c>
      <c r="G170" s="11">
        <f t="shared" si="126"/>
        <v>2809</v>
      </c>
      <c r="H170" s="6">
        <f t="shared" si="127"/>
        <v>23.805084745762713</v>
      </c>
      <c r="I170" s="14">
        <f t="shared" si="128"/>
        <v>0.11191906417957635</v>
      </c>
      <c r="K170">
        <v>300</v>
      </c>
      <c r="L170" s="10">
        <v>181</v>
      </c>
      <c r="M170" s="10">
        <v>2433</v>
      </c>
      <c r="N170" s="6">
        <f t="shared" si="129"/>
        <v>13.441988950276244</v>
      </c>
      <c r="O170" s="13">
        <f t="shared" si="130"/>
        <v>543</v>
      </c>
      <c r="P170" s="11">
        <f t="shared" si="131"/>
        <v>1890</v>
      </c>
      <c r="Q170" s="6">
        <f t="shared" si="132"/>
        <v>10.441988950276244</v>
      </c>
      <c r="R170" s="14">
        <f t="shared" si="133"/>
        <v>0.22318125770653513</v>
      </c>
    </row>
    <row r="171" spans="2:18">
      <c r="F171" s="46" t="s">
        <v>31</v>
      </c>
      <c r="G171" s="46">
        <f>SUM(G159:G170)</f>
        <v>53104</v>
      </c>
      <c r="O171" s="46" t="s">
        <v>31</v>
      </c>
      <c r="P171" s="46">
        <f>SUM(P159:P170)</f>
        <v>57766</v>
      </c>
    </row>
    <row r="172" spans="2:18">
      <c r="F172" s="47" t="s">
        <v>32</v>
      </c>
      <c r="G172" s="48">
        <f>SUM(G159:G167)</f>
        <v>48999</v>
      </c>
      <c r="I172" s="2"/>
      <c r="O172" s="47" t="s">
        <v>32</v>
      </c>
      <c r="P172" s="48">
        <f>SUM(P159:P167)</f>
        <v>52044</v>
      </c>
    </row>
    <row r="173" spans="2:18">
      <c r="F173" s="47" t="s">
        <v>34</v>
      </c>
      <c r="G173" s="48">
        <f>SUM(G159:G163)</f>
        <v>34124</v>
      </c>
      <c r="I173" s="2"/>
      <c r="O173" s="47" t="s">
        <v>34</v>
      </c>
      <c r="P173" s="48">
        <f>SUM(P159:P163)</f>
        <v>31650</v>
      </c>
    </row>
    <row r="174" spans="2:18">
      <c r="F174" s="47" t="s">
        <v>35</v>
      </c>
      <c r="G174" s="48">
        <f>SUM(G163:G167)</f>
        <v>20686</v>
      </c>
      <c r="I174" s="2"/>
      <c r="O174" s="47" t="s">
        <v>35</v>
      </c>
      <c r="P174" s="48">
        <f>SUM(P163:P167)</f>
        <v>24953</v>
      </c>
    </row>
    <row r="175" spans="2:18">
      <c r="F175" s="46" t="s">
        <v>33</v>
      </c>
      <c r="G175" s="48">
        <f>SUM(G161:G165)</f>
        <v>27220</v>
      </c>
      <c r="H175" s="10"/>
      <c r="I175" s="2"/>
      <c r="O175" s="46" t="s">
        <v>33</v>
      </c>
      <c r="P175" s="48">
        <f>SUM(P161:P165)</f>
        <v>30249</v>
      </c>
    </row>
    <row r="176" spans="2:18">
      <c r="F176" s="46" t="s">
        <v>38</v>
      </c>
      <c r="G176" s="48">
        <f>SUM(G161:G163)</f>
        <v>17824</v>
      </c>
      <c r="H176" s="10"/>
      <c r="I176" s="10"/>
      <c r="O176" s="46" t="s">
        <v>38</v>
      </c>
      <c r="P176" s="48">
        <f>SUM(P161:P163)</f>
        <v>17856</v>
      </c>
    </row>
    <row r="177" spans="2:18">
      <c r="F177" s="46" t="s">
        <v>39</v>
      </c>
      <c r="G177" s="48">
        <f>SUM(G163:G165)</f>
        <v>15207</v>
      </c>
      <c r="H177" s="10"/>
      <c r="I177" s="10"/>
      <c r="O177" s="46" t="s">
        <v>39</v>
      </c>
      <c r="P177" s="48">
        <f>SUM(P163:P165)</f>
        <v>16952</v>
      </c>
    </row>
    <row r="178" spans="2:18">
      <c r="F178" s="56" t="s">
        <v>48</v>
      </c>
      <c r="G178" s="12">
        <f>SUM(G159:G161)</f>
        <v>23538</v>
      </c>
      <c r="O178" s="56" t="s">
        <v>48</v>
      </c>
      <c r="P178" s="12">
        <f>SUM(P159:P161)</f>
        <v>21033</v>
      </c>
    </row>
    <row r="180" spans="2:18" ht="15.75" thickBot="1">
      <c r="C180" s="10" t="s">
        <v>42</v>
      </c>
    </row>
    <row r="181" spans="2:18">
      <c r="B181" s="24">
        <v>5</v>
      </c>
      <c r="C181" s="25">
        <v>4947</v>
      </c>
      <c r="D181" s="25">
        <v>21296</v>
      </c>
      <c r="E181" s="27">
        <f t="shared" ref="E181:E192" si="135">D181/C181</f>
        <v>4.3048312108348492</v>
      </c>
      <c r="F181" s="28">
        <f>C181*$C$2</f>
        <v>14841</v>
      </c>
      <c r="G181" s="26">
        <f t="shared" ref="G181:G192" si="136">D181-F181</f>
        <v>6455</v>
      </c>
      <c r="H181" s="27">
        <f t="shared" ref="H181:H192" si="137">G181/C181</f>
        <v>1.3048312108348494</v>
      </c>
      <c r="I181" s="29">
        <f t="shared" ref="I181:I192" si="138">F181/D181</f>
        <v>0.69689143501126971</v>
      </c>
      <c r="K181" s="24">
        <v>5</v>
      </c>
      <c r="L181" s="25">
        <v>7642</v>
      </c>
      <c r="M181" s="25">
        <v>29176</v>
      </c>
      <c r="N181" s="27">
        <f t="shared" ref="N181:N192" si="139">M181/L181</f>
        <v>3.8178487306987701</v>
      </c>
      <c r="O181" s="28">
        <f>L181*$C$2</f>
        <v>22926</v>
      </c>
      <c r="P181" s="26">
        <f t="shared" ref="P181:P192" si="140">M181-O181</f>
        <v>6250</v>
      </c>
      <c r="Q181" s="27">
        <f t="shared" ref="Q181:Q192" si="141">P181/L181</f>
        <v>0.81784873069876995</v>
      </c>
      <c r="R181" s="29">
        <f t="shared" ref="R181:R192" si="142">O181/M181</f>
        <v>0.78578283520701941</v>
      </c>
    </row>
    <row r="182" spans="2:18">
      <c r="B182" s="30">
        <v>10</v>
      </c>
      <c r="C182" s="31">
        <v>2573</v>
      </c>
      <c r="D182" s="31">
        <v>14668</v>
      </c>
      <c r="E182" s="19">
        <f t="shared" si="135"/>
        <v>5.7007384376214532</v>
      </c>
      <c r="F182" s="33">
        <f t="shared" ref="F182:F192" si="143">C182*$C$2</f>
        <v>7719</v>
      </c>
      <c r="G182" s="32">
        <f t="shared" si="136"/>
        <v>6949</v>
      </c>
      <c r="H182" s="19">
        <f t="shared" si="137"/>
        <v>2.7007384376214536</v>
      </c>
      <c r="I182" s="34">
        <f t="shared" si="138"/>
        <v>0.52624761385328611</v>
      </c>
      <c r="K182" s="30">
        <v>10</v>
      </c>
      <c r="L182" s="31">
        <v>4014</v>
      </c>
      <c r="M182" s="31">
        <v>19576</v>
      </c>
      <c r="N182" s="19">
        <f t="shared" si="139"/>
        <v>4.8769307424015942</v>
      </c>
      <c r="O182" s="33">
        <f t="shared" ref="O182:O192" si="144">L182*$C$2</f>
        <v>12042</v>
      </c>
      <c r="P182" s="32">
        <f t="shared" si="140"/>
        <v>7534</v>
      </c>
      <c r="Q182" s="19">
        <f t="shared" si="141"/>
        <v>1.8769307424015944</v>
      </c>
      <c r="R182" s="34">
        <f t="shared" si="142"/>
        <v>0.61514098896608094</v>
      </c>
    </row>
    <row r="183" spans="2:18">
      <c r="B183" s="30">
        <v>15</v>
      </c>
      <c r="C183" s="31">
        <v>1678</v>
      </c>
      <c r="D183" s="31">
        <v>12125</v>
      </c>
      <c r="E183" s="19">
        <f t="shared" si="135"/>
        <v>7.2258641239570922</v>
      </c>
      <c r="F183" s="33">
        <f t="shared" si="143"/>
        <v>5034</v>
      </c>
      <c r="G183" s="32">
        <f t="shared" si="136"/>
        <v>7091</v>
      </c>
      <c r="H183" s="19">
        <f t="shared" si="137"/>
        <v>4.2258641239570922</v>
      </c>
      <c r="I183" s="34">
        <f t="shared" si="138"/>
        <v>0.41517525773195874</v>
      </c>
      <c r="K183" s="30">
        <v>15</v>
      </c>
      <c r="L183" s="31">
        <v>2664</v>
      </c>
      <c r="M183" s="31">
        <v>15681</v>
      </c>
      <c r="N183" s="19">
        <f t="shared" si="139"/>
        <v>5.8862612612612617</v>
      </c>
      <c r="O183" s="33">
        <f t="shared" si="144"/>
        <v>7992</v>
      </c>
      <c r="P183" s="32">
        <f t="shared" si="140"/>
        <v>7689</v>
      </c>
      <c r="Q183" s="19">
        <f t="shared" si="141"/>
        <v>2.8862612612612613</v>
      </c>
      <c r="R183" s="34">
        <f t="shared" si="142"/>
        <v>0.50966137363688535</v>
      </c>
    </row>
    <row r="184" spans="2:18">
      <c r="B184" s="30">
        <v>20</v>
      </c>
      <c r="C184" s="31">
        <v>1278</v>
      </c>
      <c r="D184" s="31">
        <v>9061</v>
      </c>
      <c r="E184" s="19">
        <f t="shared" si="135"/>
        <v>7.0899843505477307</v>
      </c>
      <c r="F184" s="33">
        <f t="shared" si="143"/>
        <v>3834</v>
      </c>
      <c r="G184" s="32">
        <f t="shared" si="136"/>
        <v>5227</v>
      </c>
      <c r="H184" s="19">
        <f t="shared" si="137"/>
        <v>4.0899843505477307</v>
      </c>
      <c r="I184" s="34">
        <f t="shared" si="138"/>
        <v>0.42313210462421369</v>
      </c>
      <c r="K184" s="30">
        <v>20</v>
      </c>
      <c r="L184" s="31">
        <v>1985</v>
      </c>
      <c r="M184" s="31">
        <v>12863</v>
      </c>
      <c r="N184" s="19">
        <f t="shared" si="139"/>
        <v>6.4801007556675065</v>
      </c>
      <c r="O184" s="33">
        <f t="shared" si="144"/>
        <v>5955</v>
      </c>
      <c r="P184" s="32">
        <f t="shared" si="140"/>
        <v>6908</v>
      </c>
      <c r="Q184" s="19">
        <f t="shared" si="141"/>
        <v>3.4801007556675061</v>
      </c>
      <c r="R184" s="34">
        <f t="shared" si="142"/>
        <v>0.46295576459612842</v>
      </c>
    </row>
    <row r="185" spans="2:18">
      <c r="B185" s="30">
        <v>30</v>
      </c>
      <c r="C185" s="31">
        <v>846</v>
      </c>
      <c r="D185" s="31">
        <v>9534</v>
      </c>
      <c r="E185" s="19">
        <f t="shared" si="135"/>
        <v>11.269503546099291</v>
      </c>
      <c r="F185" s="33">
        <f t="shared" si="143"/>
        <v>2538</v>
      </c>
      <c r="G185" s="32">
        <f t="shared" si="136"/>
        <v>6996</v>
      </c>
      <c r="H185" s="19">
        <f t="shared" si="137"/>
        <v>8.2695035460992905</v>
      </c>
      <c r="I185" s="34">
        <f t="shared" si="138"/>
        <v>0.26620516047828824</v>
      </c>
      <c r="K185" s="30">
        <v>30</v>
      </c>
      <c r="L185" s="31">
        <v>1329</v>
      </c>
      <c r="M185" s="31">
        <v>8970</v>
      </c>
      <c r="N185" s="19">
        <f t="shared" si="139"/>
        <v>6.7494356659142216</v>
      </c>
      <c r="O185" s="33">
        <f t="shared" si="144"/>
        <v>3987</v>
      </c>
      <c r="P185" s="32">
        <f t="shared" si="140"/>
        <v>4983</v>
      </c>
      <c r="Q185" s="19">
        <f t="shared" si="141"/>
        <v>3.7494356659142212</v>
      </c>
      <c r="R185" s="34">
        <f t="shared" si="142"/>
        <v>0.44448160535117059</v>
      </c>
    </row>
    <row r="186" spans="2:18">
      <c r="B186" s="30">
        <v>45</v>
      </c>
      <c r="C186" s="31">
        <v>572</v>
      </c>
      <c r="D186" s="31">
        <v>6498</v>
      </c>
      <c r="E186" s="19">
        <f t="shared" si="135"/>
        <v>11.36013986013986</v>
      </c>
      <c r="F186" s="33">
        <f t="shared" si="143"/>
        <v>1716</v>
      </c>
      <c r="G186" s="32">
        <f t="shared" si="136"/>
        <v>4782</v>
      </c>
      <c r="H186" s="19">
        <f t="shared" si="137"/>
        <v>8.36013986013986</v>
      </c>
      <c r="I186" s="34">
        <f t="shared" si="138"/>
        <v>0.26408125577100644</v>
      </c>
      <c r="K186" s="30">
        <v>45</v>
      </c>
      <c r="L186" s="31">
        <v>897</v>
      </c>
      <c r="M186" s="31">
        <v>7676</v>
      </c>
      <c r="N186" s="19">
        <f t="shared" si="139"/>
        <v>8.5574136008918611</v>
      </c>
      <c r="O186" s="33">
        <f t="shared" si="144"/>
        <v>2691</v>
      </c>
      <c r="P186" s="32">
        <f t="shared" si="140"/>
        <v>4985</v>
      </c>
      <c r="Q186" s="19">
        <f t="shared" si="141"/>
        <v>5.557413600891862</v>
      </c>
      <c r="R186" s="34">
        <f t="shared" si="142"/>
        <v>0.35057321521625845</v>
      </c>
    </row>
    <row r="187" spans="2:18">
      <c r="B187" s="30">
        <v>60</v>
      </c>
      <c r="C187" s="31">
        <v>429</v>
      </c>
      <c r="D187" s="31">
        <v>5925</v>
      </c>
      <c r="E187" s="19">
        <f t="shared" si="135"/>
        <v>13.811188811188812</v>
      </c>
      <c r="F187" s="33">
        <f t="shared" si="143"/>
        <v>1287</v>
      </c>
      <c r="G187" s="32">
        <f t="shared" si="136"/>
        <v>4638</v>
      </c>
      <c r="H187" s="19">
        <f t="shared" si="137"/>
        <v>10.811188811188812</v>
      </c>
      <c r="I187" s="34">
        <f t="shared" si="138"/>
        <v>0.21721518987341773</v>
      </c>
      <c r="K187" s="30">
        <v>60</v>
      </c>
      <c r="L187" s="31">
        <v>675</v>
      </c>
      <c r="M187" s="31">
        <v>8620</v>
      </c>
      <c r="N187" s="19">
        <f t="shared" si="139"/>
        <v>12.770370370370371</v>
      </c>
      <c r="O187" s="33">
        <f t="shared" si="144"/>
        <v>2025</v>
      </c>
      <c r="P187" s="32">
        <f t="shared" si="140"/>
        <v>6595</v>
      </c>
      <c r="Q187" s="19">
        <f t="shared" si="141"/>
        <v>9.7703703703703706</v>
      </c>
      <c r="R187" s="34">
        <f t="shared" si="142"/>
        <v>0.23491879350348027</v>
      </c>
    </row>
    <row r="188" spans="2:18">
      <c r="B188" s="30">
        <v>90</v>
      </c>
      <c r="C188" s="31">
        <v>300</v>
      </c>
      <c r="D188" s="31">
        <v>1895</v>
      </c>
      <c r="E188" s="19">
        <f t="shared" si="135"/>
        <v>6.3166666666666664</v>
      </c>
      <c r="F188" s="33">
        <f t="shared" si="143"/>
        <v>900</v>
      </c>
      <c r="G188" s="32">
        <f t="shared" si="136"/>
        <v>995</v>
      </c>
      <c r="H188" s="19">
        <f t="shared" si="137"/>
        <v>3.3166666666666669</v>
      </c>
      <c r="I188" s="34">
        <f t="shared" si="138"/>
        <v>0.47493403693931396</v>
      </c>
      <c r="K188" s="30">
        <v>90</v>
      </c>
      <c r="L188" s="31">
        <v>441</v>
      </c>
      <c r="M188" s="31">
        <v>5008</v>
      </c>
      <c r="N188" s="19">
        <f t="shared" si="139"/>
        <v>11.356009070294785</v>
      </c>
      <c r="O188" s="33">
        <f t="shared" si="144"/>
        <v>1323</v>
      </c>
      <c r="P188" s="32">
        <f t="shared" si="140"/>
        <v>3685</v>
      </c>
      <c r="Q188" s="19">
        <f t="shared" si="141"/>
        <v>8.3560090702947853</v>
      </c>
      <c r="R188" s="34">
        <f t="shared" si="142"/>
        <v>0.26417731629392971</v>
      </c>
    </row>
    <row r="189" spans="2:18">
      <c r="B189" s="30">
        <v>120</v>
      </c>
      <c r="C189" s="31">
        <v>232</v>
      </c>
      <c r="D189" s="31">
        <v>1085</v>
      </c>
      <c r="E189" s="19">
        <f t="shared" si="135"/>
        <v>4.6767241379310347</v>
      </c>
      <c r="F189" s="33">
        <f t="shared" si="143"/>
        <v>696</v>
      </c>
      <c r="G189" s="32">
        <f t="shared" si="136"/>
        <v>389</v>
      </c>
      <c r="H189" s="19">
        <f t="shared" si="137"/>
        <v>1.6767241379310345</v>
      </c>
      <c r="I189" s="34">
        <f t="shared" si="138"/>
        <v>0.6414746543778802</v>
      </c>
      <c r="K189" s="30">
        <v>120</v>
      </c>
      <c r="L189" s="31">
        <v>334</v>
      </c>
      <c r="M189" s="31">
        <v>4097</v>
      </c>
      <c r="N189" s="19">
        <f t="shared" si="139"/>
        <v>12.266467065868264</v>
      </c>
      <c r="O189" s="33">
        <f t="shared" si="144"/>
        <v>1002</v>
      </c>
      <c r="P189" s="32">
        <f t="shared" si="140"/>
        <v>3095</v>
      </c>
      <c r="Q189" s="19">
        <f t="shared" si="141"/>
        <v>9.2664670658682642</v>
      </c>
      <c r="R189" s="34">
        <f t="shared" si="142"/>
        <v>0.24456919697339516</v>
      </c>
    </row>
    <row r="190" spans="2:18">
      <c r="B190" s="30">
        <v>150</v>
      </c>
      <c r="C190" s="31">
        <v>190</v>
      </c>
      <c r="D190" s="31">
        <v>-92</v>
      </c>
      <c r="E190" s="19">
        <f t="shared" si="135"/>
        <v>-0.48421052631578948</v>
      </c>
      <c r="F190" s="33">
        <f t="shared" si="143"/>
        <v>570</v>
      </c>
      <c r="G190" s="32">
        <f t="shared" si="136"/>
        <v>-662</v>
      </c>
      <c r="H190" s="19">
        <f t="shared" si="137"/>
        <v>-3.4842105263157896</v>
      </c>
      <c r="I190" s="34">
        <f t="shared" si="138"/>
        <v>-6.1956521739130439</v>
      </c>
      <c r="K190" s="30">
        <v>150</v>
      </c>
      <c r="L190" s="31">
        <v>276</v>
      </c>
      <c r="M190" s="31">
        <v>3556</v>
      </c>
      <c r="N190" s="19">
        <f t="shared" si="139"/>
        <v>12.884057971014492</v>
      </c>
      <c r="O190" s="33">
        <f t="shared" si="144"/>
        <v>828</v>
      </c>
      <c r="P190" s="32">
        <f t="shared" si="140"/>
        <v>2728</v>
      </c>
      <c r="Q190" s="19">
        <f t="shared" si="141"/>
        <v>9.8840579710144922</v>
      </c>
      <c r="R190" s="34">
        <f t="shared" si="142"/>
        <v>0.23284589426321708</v>
      </c>
    </row>
    <row r="191" spans="2:18">
      <c r="B191" s="30">
        <v>180</v>
      </c>
      <c r="C191" s="31">
        <v>157</v>
      </c>
      <c r="D191" s="31">
        <v>109</v>
      </c>
      <c r="E191" s="19">
        <f t="shared" si="135"/>
        <v>0.69426751592356684</v>
      </c>
      <c r="F191" s="33">
        <f t="shared" si="143"/>
        <v>471</v>
      </c>
      <c r="G191" s="32">
        <f t="shared" si="136"/>
        <v>-362</v>
      </c>
      <c r="H191" s="19">
        <f t="shared" si="137"/>
        <v>-2.3057324840764331</v>
      </c>
      <c r="I191" s="34">
        <f t="shared" si="138"/>
        <v>4.3211009174311927</v>
      </c>
      <c r="K191" s="30">
        <v>180</v>
      </c>
      <c r="L191" s="31">
        <v>245</v>
      </c>
      <c r="M191" s="31">
        <v>1954</v>
      </c>
      <c r="N191" s="19">
        <f t="shared" si="139"/>
        <v>7.9755102040816324</v>
      </c>
      <c r="O191" s="33">
        <f t="shared" si="144"/>
        <v>735</v>
      </c>
      <c r="P191" s="32">
        <f t="shared" si="140"/>
        <v>1219</v>
      </c>
      <c r="Q191" s="19">
        <f t="shared" si="141"/>
        <v>4.9755102040816324</v>
      </c>
      <c r="R191" s="34">
        <f t="shared" si="142"/>
        <v>0.37615148413510746</v>
      </c>
    </row>
    <row r="192" spans="2:18" ht="15.75" thickBot="1">
      <c r="B192" s="35">
        <v>300</v>
      </c>
      <c r="C192" s="36">
        <v>108</v>
      </c>
      <c r="D192" s="36">
        <v>462</v>
      </c>
      <c r="E192" s="37">
        <f t="shared" si="135"/>
        <v>4.2777777777777777</v>
      </c>
      <c r="F192" s="41">
        <f t="shared" si="143"/>
        <v>324</v>
      </c>
      <c r="G192" s="42">
        <f t="shared" si="136"/>
        <v>138</v>
      </c>
      <c r="H192" s="37">
        <f t="shared" si="137"/>
        <v>1.2777777777777777</v>
      </c>
      <c r="I192" s="38">
        <f t="shared" si="138"/>
        <v>0.70129870129870131</v>
      </c>
      <c r="K192" s="35">
        <v>300</v>
      </c>
      <c r="L192" s="36">
        <v>150</v>
      </c>
      <c r="M192" s="36">
        <v>2735</v>
      </c>
      <c r="N192" s="19">
        <f t="shared" si="139"/>
        <v>18.233333333333334</v>
      </c>
      <c r="O192" s="33">
        <f t="shared" si="144"/>
        <v>450</v>
      </c>
      <c r="P192" s="32">
        <f t="shared" si="140"/>
        <v>2285</v>
      </c>
      <c r="Q192" s="19">
        <f t="shared" si="141"/>
        <v>15.233333333333333</v>
      </c>
      <c r="R192" s="34">
        <f t="shared" si="142"/>
        <v>0.16453382084095064</v>
      </c>
    </row>
    <row r="193" spans="2:36">
      <c r="B193" s="39"/>
      <c r="E193" s="7"/>
      <c r="F193" s="46" t="s">
        <v>31</v>
      </c>
      <c r="G193" s="46">
        <f>SUM(G181:G192)</f>
        <v>42636</v>
      </c>
      <c r="H193" s="7"/>
      <c r="I193" s="23"/>
      <c r="K193" s="39"/>
      <c r="N193" s="44"/>
      <c r="O193" s="46" t="s">
        <v>31</v>
      </c>
      <c r="P193" s="46">
        <f>SUM(P181:P192)</f>
        <v>57956</v>
      </c>
      <c r="Q193" s="44"/>
      <c r="R193" s="45"/>
    </row>
    <row r="194" spans="2:36">
      <c r="B194" s="39"/>
      <c r="E194" s="7"/>
      <c r="F194" s="47" t="s">
        <v>32</v>
      </c>
      <c r="G194" s="48">
        <f>SUM(G181:G189)</f>
        <v>43522</v>
      </c>
      <c r="H194" s="7"/>
      <c r="I194" s="23"/>
      <c r="K194" s="39" t="s">
        <v>36</v>
      </c>
      <c r="N194" s="44"/>
      <c r="O194" s="47" t="s">
        <v>32</v>
      </c>
      <c r="P194" s="48">
        <f>SUM(P181:P189)</f>
        <v>51724</v>
      </c>
      <c r="Q194" s="44"/>
      <c r="R194" s="45"/>
    </row>
    <row r="195" spans="2:36">
      <c r="B195" s="39"/>
      <c r="E195" s="7"/>
      <c r="F195" s="47" t="s">
        <v>34</v>
      </c>
      <c r="G195" s="48">
        <f>SUM(G181:G185)</f>
        <v>32718</v>
      </c>
      <c r="H195" s="7"/>
      <c r="I195" s="23"/>
      <c r="K195" s="39"/>
      <c r="N195" s="44"/>
      <c r="O195" s="47" t="s">
        <v>34</v>
      </c>
      <c r="P195" s="48">
        <f>SUM(P181:P185)</f>
        <v>33364</v>
      </c>
      <c r="Q195" s="44"/>
      <c r="R195" s="45"/>
    </row>
    <row r="196" spans="2:36">
      <c r="B196" s="39"/>
      <c r="E196" s="7"/>
      <c r="F196" s="47" t="s">
        <v>35</v>
      </c>
      <c r="G196" s="48">
        <f>SUM(G185:G189)</f>
        <v>17800</v>
      </c>
      <c r="H196" s="7"/>
      <c r="I196" s="23"/>
      <c r="K196" s="39"/>
      <c r="N196" s="44"/>
      <c r="O196" s="47" t="s">
        <v>35</v>
      </c>
      <c r="P196" s="48">
        <f>SUM(P185:P189)</f>
        <v>23343</v>
      </c>
      <c r="Q196" s="44"/>
      <c r="R196" s="45"/>
    </row>
    <row r="197" spans="2:36">
      <c r="B197" s="39"/>
      <c r="E197" s="7"/>
      <c r="F197" s="46" t="s">
        <v>33</v>
      </c>
      <c r="G197" s="48">
        <f>SUM(G183:G187)</f>
        <v>28734</v>
      </c>
      <c r="H197" s="7"/>
      <c r="I197" s="23"/>
      <c r="K197" s="39"/>
      <c r="N197" s="44"/>
      <c r="O197" s="46" t="s">
        <v>33</v>
      </c>
      <c r="P197" s="48">
        <f>SUM(P183:P187)</f>
        <v>31160</v>
      </c>
      <c r="Q197" s="44"/>
      <c r="R197" s="45"/>
    </row>
    <row r="198" spans="2:36">
      <c r="B198" s="39"/>
      <c r="E198" s="7"/>
      <c r="F198" s="46" t="s">
        <v>38</v>
      </c>
      <c r="G198" s="48">
        <f>SUM(G183:G185)</f>
        <v>19314</v>
      </c>
      <c r="H198" s="7"/>
      <c r="I198" s="23"/>
      <c r="K198" s="39"/>
      <c r="N198" s="44"/>
      <c r="O198" s="46" t="s">
        <v>38</v>
      </c>
      <c r="P198" s="48">
        <f>SUM(P183:P185)</f>
        <v>19580</v>
      </c>
      <c r="Q198" s="44"/>
      <c r="R198" s="45"/>
    </row>
    <row r="199" spans="2:36">
      <c r="F199" s="46" t="s">
        <v>39</v>
      </c>
      <c r="G199" s="48">
        <f>SUM(G185:G187)</f>
        <v>16416</v>
      </c>
      <c r="O199" s="46" t="s">
        <v>39</v>
      </c>
      <c r="P199" s="48">
        <f>SUM(P185:P187)</f>
        <v>16563</v>
      </c>
      <c r="Q199" s="10"/>
    </row>
    <row r="200" spans="2:36">
      <c r="F200" s="56" t="s">
        <v>48</v>
      </c>
      <c r="G200" s="12">
        <f>SUM(G181:G183)</f>
        <v>20495</v>
      </c>
      <c r="O200" s="56" t="s">
        <v>48</v>
      </c>
      <c r="P200" s="12">
        <f>SUM(P181:P183)</f>
        <v>21473</v>
      </c>
    </row>
    <row r="202" spans="2:36" ht="15.75" thickBot="1">
      <c r="C202" s="10" t="s">
        <v>43</v>
      </c>
      <c r="D202" s="10">
        <v>1</v>
      </c>
      <c r="L202" s="10">
        <v>2</v>
      </c>
      <c r="T202"/>
      <c r="U202" s="10" t="s">
        <v>43</v>
      </c>
      <c r="V202" s="10"/>
      <c r="W202">
        <v>5</v>
      </c>
      <c r="X202" s="10"/>
      <c r="Y202" s="10"/>
      <c r="AD202" s="10">
        <v>6</v>
      </c>
      <c r="AE202" s="10"/>
      <c r="AG202" s="10"/>
      <c r="AH202" s="10"/>
    </row>
    <row r="203" spans="2:36">
      <c r="B203" s="24">
        <v>5</v>
      </c>
      <c r="C203" s="25">
        <v>4624</v>
      </c>
      <c r="D203" s="25">
        <v>20923</v>
      </c>
      <c r="E203" s="27">
        <f t="shared" ref="E203:E214" si="145">D203/C203</f>
        <v>4.5248702422145328</v>
      </c>
      <c r="F203" s="28">
        <f>C203*$C$2</f>
        <v>13872</v>
      </c>
      <c r="G203" s="26">
        <f t="shared" ref="G203:G214" si="146">D203-F203</f>
        <v>7051</v>
      </c>
      <c r="H203" s="27">
        <f t="shared" ref="H203:H214" si="147">G203/C203</f>
        <v>1.5248702422145328</v>
      </c>
      <c r="I203" s="29">
        <f t="shared" ref="I203:I214" si="148">F203/D203</f>
        <v>0.66300243750896148</v>
      </c>
      <c r="K203" s="24">
        <v>5</v>
      </c>
      <c r="L203" s="25">
        <v>7231</v>
      </c>
      <c r="M203" s="25">
        <v>28717</v>
      </c>
      <c r="N203" s="27">
        <f t="shared" ref="N203:N214" si="149">M203/L203</f>
        <v>3.9713732540450835</v>
      </c>
      <c r="O203" s="28">
        <f>L203*$C$2</f>
        <v>21693</v>
      </c>
      <c r="P203" s="26">
        <f t="shared" ref="P203:P214" si="150">M203-O203</f>
        <v>7024</v>
      </c>
      <c r="Q203" s="27">
        <f t="shared" ref="Q203:Q214" si="151">P203/L203</f>
        <v>0.97137325404508368</v>
      </c>
      <c r="R203" s="29">
        <f t="shared" ref="R203:R214" si="152">O203/M203</f>
        <v>0.75540620538357073</v>
      </c>
      <c r="T203" s="24">
        <v>5</v>
      </c>
      <c r="U203" s="25">
        <v>3541</v>
      </c>
      <c r="V203" s="25">
        <v>17190</v>
      </c>
      <c r="W203" s="27">
        <f t="shared" ref="W203:W214" si="153">V203/U203</f>
        <v>4.8545608585145441</v>
      </c>
      <c r="X203" s="28">
        <f>U203*$C$2</f>
        <v>10623</v>
      </c>
      <c r="Y203" s="26">
        <f t="shared" ref="Y203:Y214" si="154">V203-X203</f>
        <v>6567</v>
      </c>
      <c r="Z203" s="27">
        <f t="shared" ref="Z203:Z214" si="155">Y203/U203</f>
        <v>1.8545608585145439</v>
      </c>
      <c r="AA203" s="29">
        <f t="shared" ref="AA203:AA214" si="156">X203/V203</f>
        <v>0.61797556719022684</v>
      </c>
      <c r="AC203" s="24">
        <v>5</v>
      </c>
      <c r="AD203" s="25">
        <v>5049</v>
      </c>
      <c r="AE203" s="25">
        <v>23453</v>
      </c>
      <c r="AF203" s="27">
        <f t="shared" ref="AF203:AF214" si="157">AE203/AD203</f>
        <v>4.6450782333135274</v>
      </c>
      <c r="AG203" s="28">
        <f>AD203*$C$2</f>
        <v>15147</v>
      </c>
      <c r="AH203" s="26">
        <f t="shared" ref="AH203:AH214" si="158">AE203-AG203</f>
        <v>8306</v>
      </c>
      <c r="AI203" s="27">
        <f t="shared" ref="AI203:AI214" si="159">AH203/AD203</f>
        <v>1.6450782333135274</v>
      </c>
      <c r="AJ203" s="29">
        <f t="shared" ref="AJ203:AJ214" si="160">AG203/AE203</f>
        <v>0.64584488125186545</v>
      </c>
    </row>
    <row r="204" spans="2:36">
      <c r="B204" s="30">
        <v>10</v>
      </c>
      <c r="C204" s="31">
        <v>2372</v>
      </c>
      <c r="D204" s="31">
        <v>13081</v>
      </c>
      <c r="E204" s="19">
        <f t="shared" si="145"/>
        <v>5.5147554806070822</v>
      </c>
      <c r="F204" s="33">
        <f t="shared" ref="F204:F214" si="161">C204*$C$2</f>
        <v>7116</v>
      </c>
      <c r="G204" s="32">
        <f t="shared" si="146"/>
        <v>5965</v>
      </c>
      <c r="H204" s="19">
        <f t="shared" si="147"/>
        <v>2.5147554806070826</v>
      </c>
      <c r="I204" s="34">
        <f t="shared" si="148"/>
        <v>0.54399510740769053</v>
      </c>
      <c r="K204" s="30">
        <v>10</v>
      </c>
      <c r="L204" s="31">
        <v>3758</v>
      </c>
      <c r="M204" s="31">
        <v>20054</v>
      </c>
      <c r="N204" s="19">
        <f t="shared" si="149"/>
        <v>5.3363491218733365</v>
      </c>
      <c r="O204" s="33">
        <f t="shared" ref="O204:O214" si="162">L204*$C$2</f>
        <v>11274</v>
      </c>
      <c r="P204" s="32">
        <f t="shared" si="150"/>
        <v>8780</v>
      </c>
      <c r="Q204" s="19">
        <f t="shared" si="151"/>
        <v>2.336349121873337</v>
      </c>
      <c r="R204" s="34">
        <f t="shared" si="152"/>
        <v>0.56218210830756954</v>
      </c>
      <c r="T204" s="30">
        <v>10</v>
      </c>
      <c r="U204" s="31">
        <v>1864</v>
      </c>
      <c r="V204" s="31">
        <v>10512</v>
      </c>
      <c r="W204" s="19">
        <f t="shared" si="153"/>
        <v>5.6394849785407724</v>
      </c>
      <c r="X204" s="33">
        <f t="shared" ref="X204:X214" si="163">U204*$C$2</f>
        <v>5592</v>
      </c>
      <c r="Y204" s="32">
        <f t="shared" si="154"/>
        <v>4920</v>
      </c>
      <c r="Z204" s="19">
        <f t="shared" si="155"/>
        <v>2.6394849785407724</v>
      </c>
      <c r="AA204" s="34">
        <f t="shared" si="156"/>
        <v>0.53196347031963476</v>
      </c>
      <c r="AC204" s="30">
        <v>10</v>
      </c>
      <c r="AD204" s="31">
        <v>2735</v>
      </c>
      <c r="AE204" s="31">
        <v>15725</v>
      </c>
      <c r="AF204" s="19">
        <f t="shared" si="157"/>
        <v>5.7495429616087748</v>
      </c>
      <c r="AG204" s="33">
        <f t="shared" ref="AG204:AG214" si="164">AD204*$C$2</f>
        <v>8205</v>
      </c>
      <c r="AH204" s="32">
        <f t="shared" si="158"/>
        <v>7520</v>
      </c>
      <c r="AI204" s="19">
        <f t="shared" si="159"/>
        <v>2.7495429616087752</v>
      </c>
      <c r="AJ204" s="34">
        <f t="shared" si="160"/>
        <v>0.52178060413354532</v>
      </c>
    </row>
    <row r="205" spans="2:36">
      <c r="B205" s="30">
        <v>15</v>
      </c>
      <c r="C205" s="31">
        <v>1576</v>
      </c>
      <c r="D205" s="31">
        <v>10397</v>
      </c>
      <c r="E205" s="19">
        <f t="shared" si="145"/>
        <v>6.5970812182741119</v>
      </c>
      <c r="F205" s="33">
        <f t="shared" si="161"/>
        <v>4728</v>
      </c>
      <c r="G205" s="32">
        <f t="shared" si="146"/>
        <v>5669</v>
      </c>
      <c r="H205" s="19">
        <f t="shared" si="147"/>
        <v>3.5970812182741119</v>
      </c>
      <c r="I205" s="34">
        <f t="shared" si="148"/>
        <v>0.45474656150812737</v>
      </c>
      <c r="K205" s="30">
        <v>15</v>
      </c>
      <c r="L205" s="31">
        <v>2493</v>
      </c>
      <c r="M205" s="31">
        <v>14387</v>
      </c>
      <c r="N205" s="19">
        <f t="shared" si="149"/>
        <v>5.7709586843160849</v>
      </c>
      <c r="O205" s="33">
        <f t="shared" si="162"/>
        <v>7479</v>
      </c>
      <c r="P205" s="32">
        <f t="shared" si="150"/>
        <v>6908</v>
      </c>
      <c r="Q205" s="19">
        <f t="shared" si="151"/>
        <v>2.7709586843160849</v>
      </c>
      <c r="R205" s="34">
        <f t="shared" si="152"/>
        <v>0.51984430388545211</v>
      </c>
      <c r="T205" s="30">
        <v>15</v>
      </c>
      <c r="U205" s="31">
        <v>1241</v>
      </c>
      <c r="V205" s="31">
        <v>9716</v>
      </c>
      <c r="W205" s="19">
        <f t="shared" si="153"/>
        <v>7.8291700241740534</v>
      </c>
      <c r="X205" s="33">
        <f t="shared" si="163"/>
        <v>3723</v>
      </c>
      <c r="Y205" s="32">
        <f t="shared" si="154"/>
        <v>5993</v>
      </c>
      <c r="Z205" s="19">
        <f t="shared" si="155"/>
        <v>4.8291700241740534</v>
      </c>
      <c r="AA205" s="34">
        <f t="shared" si="156"/>
        <v>0.38318237958007412</v>
      </c>
      <c r="AC205" s="30">
        <v>15</v>
      </c>
      <c r="AD205" s="31">
        <v>1857</v>
      </c>
      <c r="AE205" s="31">
        <v>12281</v>
      </c>
      <c r="AF205" s="19">
        <f t="shared" si="157"/>
        <v>6.6133548734518044</v>
      </c>
      <c r="AG205" s="33">
        <f t="shared" si="164"/>
        <v>5571</v>
      </c>
      <c r="AH205" s="32">
        <f t="shared" si="158"/>
        <v>6710</v>
      </c>
      <c r="AI205" s="19">
        <f t="shared" si="159"/>
        <v>3.613354873451804</v>
      </c>
      <c r="AJ205" s="34">
        <f t="shared" si="160"/>
        <v>0.45362755475938443</v>
      </c>
    </row>
    <row r="206" spans="2:36">
      <c r="B206" s="30">
        <v>20</v>
      </c>
      <c r="C206" s="31">
        <v>1200</v>
      </c>
      <c r="D206" s="31">
        <v>8382</v>
      </c>
      <c r="E206" s="19">
        <f t="shared" si="145"/>
        <v>6.9850000000000003</v>
      </c>
      <c r="F206" s="33">
        <f t="shared" si="161"/>
        <v>3600</v>
      </c>
      <c r="G206" s="32">
        <f t="shared" si="146"/>
        <v>4782</v>
      </c>
      <c r="H206" s="19">
        <f t="shared" si="147"/>
        <v>3.9849999999999999</v>
      </c>
      <c r="I206" s="34">
        <f t="shared" si="148"/>
        <v>0.42949176807444522</v>
      </c>
      <c r="K206" s="30">
        <v>20</v>
      </c>
      <c r="L206" s="31">
        <v>1893</v>
      </c>
      <c r="M206" s="31">
        <v>11603</v>
      </c>
      <c r="N206" s="19">
        <f t="shared" si="149"/>
        <v>6.1294241944004222</v>
      </c>
      <c r="O206" s="33">
        <f t="shared" si="162"/>
        <v>5679</v>
      </c>
      <c r="P206" s="32">
        <f t="shared" si="150"/>
        <v>5924</v>
      </c>
      <c r="Q206" s="19">
        <f t="shared" si="151"/>
        <v>3.1294241944004226</v>
      </c>
      <c r="R206" s="34">
        <f t="shared" si="152"/>
        <v>0.48944238558993364</v>
      </c>
      <c r="T206" s="30">
        <v>20</v>
      </c>
      <c r="U206" s="31">
        <v>956</v>
      </c>
      <c r="V206" s="31">
        <v>6769</v>
      </c>
      <c r="W206" s="19">
        <f t="shared" si="153"/>
        <v>7.0805439330543933</v>
      </c>
      <c r="X206" s="33">
        <f t="shared" si="163"/>
        <v>2868</v>
      </c>
      <c r="Y206" s="32">
        <f t="shared" si="154"/>
        <v>3901</v>
      </c>
      <c r="Z206" s="19">
        <f t="shared" si="155"/>
        <v>4.0805439330543933</v>
      </c>
      <c r="AA206" s="34">
        <f t="shared" si="156"/>
        <v>0.4236962623725809</v>
      </c>
      <c r="AC206" s="30">
        <v>20</v>
      </c>
      <c r="AD206" s="31">
        <v>1410</v>
      </c>
      <c r="AE206" s="31">
        <v>12178</v>
      </c>
      <c r="AF206" s="19">
        <f t="shared" si="157"/>
        <v>8.636879432624113</v>
      </c>
      <c r="AG206" s="33">
        <f t="shared" si="164"/>
        <v>4230</v>
      </c>
      <c r="AH206" s="32">
        <f t="shared" si="158"/>
        <v>7948</v>
      </c>
      <c r="AI206" s="19">
        <f t="shared" si="159"/>
        <v>5.6368794326241138</v>
      </c>
      <c r="AJ206" s="34">
        <f t="shared" si="160"/>
        <v>0.34734767613729678</v>
      </c>
    </row>
    <row r="207" spans="2:36">
      <c r="B207" s="30">
        <v>30</v>
      </c>
      <c r="C207" s="31">
        <v>804</v>
      </c>
      <c r="D207" s="31">
        <v>7610</v>
      </c>
      <c r="E207" s="19">
        <f t="shared" si="145"/>
        <v>9.4651741293532332</v>
      </c>
      <c r="F207" s="33">
        <f t="shared" si="161"/>
        <v>2412</v>
      </c>
      <c r="G207" s="32">
        <f t="shared" si="146"/>
        <v>5198</v>
      </c>
      <c r="H207" s="19">
        <f t="shared" si="147"/>
        <v>6.4651741293532341</v>
      </c>
      <c r="I207" s="34">
        <f t="shared" si="148"/>
        <v>0.3169513797634691</v>
      </c>
      <c r="K207" s="30">
        <v>30</v>
      </c>
      <c r="L207" s="31">
        <v>1266</v>
      </c>
      <c r="M207" s="31">
        <v>7965</v>
      </c>
      <c r="N207" s="19">
        <f t="shared" si="149"/>
        <v>6.2914691943127963</v>
      </c>
      <c r="O207" s="33">
        <f t="shared" si="162"/>
        <v>3798</v>
      </c>
      <c r="P207" s="32">
        <f t="shared" si="150"/>
        <v>4167</v>
      </c>
      <c r="Q207" s="19">
        <f t="shared" si="151"/>
        <v>3.2914691943127963</v>
      </c>
      <c r="R207" s="34">
        <f t="shared" si="152"/>
        <v>0.47683615819209041</v>
      </c>
      <c r="T207" s="30">
        <v>30</v>
      </c>
      <c r="U207" s="31">
        <v>636</v>
      </c>
      <c r="V207" s="31">
        <v>6311</v>
      </c>
      <c r="W207" s="19">
        <f t="shared" si="153"/>
        <v>9.9229559748427665</v>
      </c>
      <c r="X207" s="33">
        <f t="shared" si="163"/>
        <v>1908</v>
      </c>
      <c r="Y207" s="32">
        <f t="shared" si="154"/>
        <v>4403</v>
      </c>
      <c r="Z207" s="19">
        <f t="shared" si="155"/>
        <v>6.9229559748427674</v>
      </c>
      <c r="AA207" s="34">
        <f t="shared" si="156"/>
        <v>0.30232926636032326</v>
      </c>
      <c r="AC207" s="30">
        <v>30</v>
      </c>
      <c r="AD207" s="31">
        <v>956</v>
      </c>
      <c r="AE207" s="31">
        <v>7239</v>
      </c>
      <c r="AF207" s="19">
        <f t="shared" si="157"/>
        <v>7.5721757322175733</v>
      </c>
      <c r="AG207" s="33">
        <f t="shared" si="164"/>
        <v>2868</v>
      </c>
      <c r="AH207" s="32">
        <f t="shared" si="158"/>
        <v>4371</v>
      </c>
      <c r="AI207" s="19">
        <f t="shared" si="159"/>
        <v>4.5721757322175733</v>
      </c>
      <c r="AJ207" s="34">
        <f t="shared" si="160"/>
        <v>0.39618731869042684</v>
      </c>
    </row>
    <row r="208" spans="2:36">
      <c r="B208" s="30">
        <v>45</v>
      </c>
      <c r="C208" s="31">
        <v>530</v>
      </c>
      <c r="D208" s="31">
        <v>7192</v>
      </c>
      <c r="E208" s="19">
        <f t="shared" si="145"/>
        <v>13.569811320754717</v>
      </c>
      <c r="F208" s="33">
        <f t="shared" si="161"/>
        <v>1590</v>
      </c>
      <c r="G208" s="32">
        <f t="shared" si="146"/>
        <v>5602</v>
      </c>
      <c r="H208" s="19">
        <f t="shared" si="147"/>
        <v>10.569811320754717</v>
      </c>
      <c r="I208" s="34">
        <f t="shared" si="148"/>
        <v>0.22107897664071191</v>
      </c>
      <c r="K208" s="30">
        <v>45</v>
      </c>
      <c r="L208" s="31">
        <v>853</v>
      </c>
      <c r="M208" s="31">
        <v>8543</v>
      </c>
      <c r="N208" s="19">
        <f t="shared" si="149"/>
        <v>10.015240328253224</v>
      </c>
      <c r="O208" s="33">
        <f t="shared" si="162"/>
        <v>2559</v>
      </c>
      <c r="P208" s="32">
        <f t="shared" si="150"/>
        <v>5984</v>
      </c>
      <c r="Q208" s="19">
        <f t="shared" si="151"/>
        <v>7.0152403282532241</v>
      </c>
      <c r="R208" s="34">
        <f t="shared" si="152"/>
        <v>0.29954348589488472</v>
      </c>
      <c r="T208" s="30">
        <v>45</v>
      </c>
      <c r="U208" s="31">
        <v>436</v>
      </c>
      <c r="V208" s="31">
        <v>8007</v>
      </c>
      <c r="W208" s="19">
        <f t="shared" si="153"/>
        <v>18.36467889908257</v>
      </c>
      <c r="X208" s="33">
        <f t="shared" si="163"/>
        <v>1308</v>
      </c>
      <c r="Y208" s="32">
        <f t="shared" si="154"/>
        <v>6699</v>
      </c>
      <c r="Z208" s="19">
        <f t="shared" si="155"/>
        <v>15.364678899082568</v>
      </c>
      <c r="AA208" s="34">
        <f t="shared" si="156"/>
        <v>0.16335706257025104</v>
      </c>
      <c r="AC208" s="30">
        <v>45</v>
      </c>
      <c r="AD208" s="31">
        <v>633</v>
      </c>
      <c r="AE208" s="31">
        <v>7070</v>
      </c>
      <c r="AF208" s="19">
        <f t="shared" si="157"/>
        <v>11.169036334913113</v>
      </c>
      <c r="AG208" s="33">
        <f t="shared" si="164"/>
        <v>1899</v>
      </c>
      <c r="AH208" s="32">
        <f t="shared" si="158"/>
        <v>5171</v>
      </c>
      <c r="AI208" s="19">
        <f t="shared" si="159"/>
        <v>8.1690363349131125</v>
      </c>
      <c r="AJ208" s="34">
        <f t="shared" si="160"/>
        <v>0.26859971711456859</v>
      </c>
    </row>
    <row r="209" spans="2:36">
      <c r="B209" s="30">
        <v>60</v>
      </c>
      <c r="C209" s="31">
        <v>400</v>
      </c>
      <c r="D209" s="31">
        <v>5142</v>
      </c>
      <c r="E209" s="19">
        <f t="shared" si="145"/>
        <v>12.855</v>
      </c>
      <c r="F209" s="33">
        <f t="shared" si="161"/>
        <v>1200</v>
      </c>
      <c r="G209" s="32">
        <f t="shared" si="146"/>
        <v>3942</v>
      </c>
      <c r="H209" s="19">
        <f t="shared" si="147"/>
        <v>9.8550000000000004</v>
      </c>
      <c r="I209" s="34">
        <f t="shared" si="148"/>
        <v>0.23337222870478413</v>
      </c>
      <c r="K209" s="30">
        <v>60</v>
      </c>
      <c r="L209" s="31">
        <v>646</v>
      </c>
      <c r="M209" s="31">
        <v>7208</v>
      </c>
      <c r="N209" s="19">
        <f t="shared" si="149"/>
        <v>11.157894736842104</v>
      </c>
      <c r="O209" s="33">
        <f t="shared" si="162"/>
        <v>1938</v>
      </c>
      <c r="P209" s="32">
        <f t="shared" si="150"/>
        <v>5270</v>
      </c>
      <c r="Q209" s="19">
        <f t="shared" si="151"/>
        <v>8.1578947368421044</v>
      </c>
      <c r="R209" s="34">
        <f t="shared" si="152"/>
        <v>0.26886792452830188</v>
      </c>
      <c r="T209" s="30">
        <v>60</v>
      </c>
      <c r="U209" s="31">
        <v>323</v>
      </c>
      <c r="V209" s="31">
        <v>4397</v>
      </c>
      <c r="W209" s="19">
        <f t="shared" si="153"/>
        <v>13.613003095975232</v>
      </c>
      <c r="X209" s="33">
        <f t="shared" si="163"/>
        <v>969</v>
      </c>
      <c r="Y209" s="32">
        <f t="shared" si="154"/>
        <v>3428</v>
      </c>
      <c r="Z209" s="19">
        <f t="shared" si="155"/>
        <v>10.613003095975232</v>
      </c>
      <c r="AA209" s="34">
        <f t="shared" si="156"/>
        <v>0.2203775301341824</v>
      </c>
      <c r="AC209" s="30">
        <v>60</v>
      </c>
      <c r="AD209" s="31">
        <v>477</v>
      </c>
      <c r="AE209" s="31">
        <v>6061</v>
      </c>
      <c r="AF209" s="19">
        <f t="shared" si="157"/>
        <v>12.70649895178197</v>
      </c>
      <c r="AG209" s="33">
        <f t="shared" si="164"/>
        <v>1431</v>
      </c>
      <c r="AH209" s="32">
        <f t="shared" si="158"/>
        <v>4630</v>
      </c>
      <c r="AI209" s="19">
        <f t="shared" si="159"/>
        <v>9.7064989517819704</v>
      </c>
      <c r="AJ209" s="34">
        <f t="shared" si="160"/>
        <v>0.23609965352252105</v>
      </c>
    </row>
    <row r="210" spans="2:36">
      <c r="B210" s="30">
        <v>90</v>
      </c>
      <c r="C210" s="31">
        <v>283</v>
      </c>
      <c r="D210" s="31">
        <v>1890</v>
      </c>
      <c r="E210" s="19">
        <f t="shared" si="145"/>
        <v>6.6784452296819792</v>
      </c>
      <c r="F210" s="33">
        <f t="shared" si="161"/>
        <v>849</v>
      </c>
      <c r="G210" s="32">
        <f t="shared" si="146"/>
        <v>1041</v>
      </c>
      <c r="H210" s="19">
        <f t="shared" si="147"/>
        <v>3.6784452296819787</v>
      </c>
      <c r="I210" s="34">
        <f t="shared" si="148"/>
        <v>0.44920634920634922</v>
      </c>
      <c r="K210" s="30">
        <v>90</v>
      </c>
      <c r="L210" s="31">
        <v>419</v>
      </c>
      <c r="M210" s="31">
        <v>4848</v>
      </c>
      <c r="N210" s="19">
        <f t="shared" si="149"/>
        <v>11.570405727923628</v>
      </c>
      <c r="O210" s="33">
        <f t="shared" si="162"/>
        <v>1257</v>
      </c>
      <c r="P210" s="32">
        <f t="shared" si="150"/>
        <v>3591</v>
      </c>
      <c r="Q210" s="19">
        <f t="shared" si="151"/>
        <v>8.5704057279236281</v>
      </c>
      <c r="R210" s="34">
        <f t="shared" si="152"/>
        <v>0.25928217821782179</v>
      </c>
      <c r="T210" s="30">
        <v>90</v>
      </c>
      <c r="U210" s="31">
        <v>235</v>
      </c>
      <c r="V210" s="31">
        <v>1675</v>
      </c>
      <c r="W210" s="19">
        <f t="shared" si="153"/>
        <v>7.1276595744680851</v>
      </c>
      <c r="X210" s="33">
        <f t="shared" si="163"/>
        <v>705</v>
      </c>
      <c r="Y210" s="32">
        <f t="shared" si="154"/>
        <v>970</v>
      </c>
      <c r="Z210" s="19">
        <f t="shared" si="155"/>
        <v>4.1276595744680851</v>
      </c>
      <c r="AA210" s="34">
        <f t="shared" si="156"/>
        <v>0.42089552238805972</v>
      </c>
      <c r="AC210" s="30">
        <v>90</v>
      </c>
      <c r="AD210" s="31">
        <v>332</v>
      </c>
      <c r="AE210" s="31">
        <v>4211</v>
      </c>
      <c r="AF210" s="19">
        <f t="shared" si="157"/>
        <v>12.683734939759036</v>
      </c>
      <c r="AG210" s="33">
        <f t="shared" si="164"/>
        <v>996</v>
      </c>
      <c r="AH210" s="32">
        <f t="shared" si="158"/>
        <v>3215</v>
      </c>
      <c r="AI210" s="19">
        <f t="shared" si="159"/>
        <v>9.6837349397590362</v>
      </c>
      <c r="AJ210" s="34">
        <f t="shared" si="160"/>
        <v>0.23652339111849918</v>
      </c>
    </row>
    <row r="211" spans="2:36">
      <c r="B211" s="30">
        <v>120</v>
      </c>
      <c r="C211" s="31">
        <v>214</v>
      </c>
      <c r="D211" s="31">
        <v>2758</v>
      </c>
      <c r="E211" s="19">
        <f t="shared" si="145"/>
        <v>12.88785046728972</v>
      </c>
      <c r="F211" s="33">
        <f t="shared" si="161"/>
        <v>642</v>
      </c>
      <c r="G211" s="32">
        <f t="shared" si="146"/>
        <v>2116</v>
      </c>
      <c r="H211" s="19">
        <f t="shared" si="147"/>
        <v>9.8878504672897201</v>
      </c>
      <c r="I211" s="34">
        <f t="shared" si="148"/>
        <v>0.2327773749093546</v>
      </c>
      <c r="K211" s="30">
        <v>120</v>
      </c>
      <c r="L211" s="31">
        <v>324</v>
      </c>
      <c r="M211" s="31">
        <v>2946</v>
      </c>
      <c r="N211" s="19">
        <f t="shared" si="149"/>
        <v>9.0925925925925934</v>
      </c>
      <c r="O211" s="33">
        <f t="shared" si="162"/>
        <v>972</v>
      </c>
      <c r="P211" s="32">
        <f t="shared" si="150"/>
        <v>1974</v>
      </c>
      <c r="Q211" s="19">
        <f t="shared" si="151"/>
        <v>6.0925925925925926</v>
      </c>
      <c r="R211" s="34">
        <f t="shared" si="152"/>
        <v>0.32993890020366601</v>
      </c>
      <c r="T211" s="30">
        <v>120</v>
      </c>
      <c r="U211" s="31">
        <v>187</v>
      </c>
      <c r="V211" s="31">
        <v>682</v>
      </c>
      <c r="W211" s="19">
        <f t="shared" si="153"/>
        <v>3.6470588235294117</v>
      </c>
      <c r="X211" s="33">
        <f t="shared" si="163"/>
        <v>561</v>
      </c>
      <c r="Y211" s="32">
        <f t="shared" si="154"/>
        <v>121</v>
      </c>
      <c r="Z211" s="19">
        <f t="shared" si="155"/>
        <v>0.6470588235294118</v>
      </c>
      <c r="AA211" s="34">
        <f t="shared" si="156"/>
        <v>0.82258064516129037</v>
      </c>
      <c r="AC211" s="30">
        <v>120</v>
      </c>
      <c r="AD211" s="31">
        <v>263</v>
      </c>
      <c r="AE211" s="31">
        <v>1766</v>
      </c>
      <c r="AF211" s="19">
        <f t="shared" si="157"/>
        <v>6.7148288973384034</v>
      </c>
      <c r="AG211" s="33">
        <f t="shared" si="164"/>
        <v>789</v>
      </c>
      <c r="AH211" s="32">
        <f t="shared" si="158"/>
        <v>977</v>
      </c>
      <c r="AI211" s="19">
        <f t="shared" si="159"/>
        <v>3.7148288973384029</v>
      </c>
      <c r="AJ211" s="34">
        <f t="shared" si="160"/>
        <v>0.44677236693091732</v>
      </c>
    </row>
    <row r="212" spans="2:36">
      <c r="B212" s="30">
        <v>150</v>
      </c>
      <c r="C212" s="31">
        <v>176</v>
      </c>
      <c r="D212" s="31">
        <v>770</v>
      </c>
      <c r="E212" s="19">
        <f t="shared" si="145"/>
        <v>4.375</v>
      </c>
      <c r="F212" s="33">
        <f t="shared" si="161"/>
        <v>528</v>
      </c>
      <c r="G212" s="32">
        <f t="shared" si="146"/>
        <v>242</v>
      </c>
      <c r="H212" s="19">
        <f t="shared" si="147"/>
        <v>1.375</v>
      </c>
      <c r="I212" s="34">
        <f t="shared" si="148"/>
        <v>0.68571428571428572</v>
      </c>
      <c r="K212" s="30">
        <v>150</v>
      </c>
      <c r="L212" s="31">
        <v>259</v>
      </c>
      <c r="M212" s="31">
        <v>2935</v>
      </c>
      <c r="N212" s="19">
        <f t="shared" si="149"/>
        <v>11.332046332046332</v>
      </c>
      <c r="O212" s="33">
        <f t="shared" si="162"/>
        <v>777</v>
      </c>
      <c r="P212" s="32">
        <f t="shared" si="150"/>
        <v>2158</v>
      </c>
      <c r="Q212" s="19">
        <f t="shared" si="151"/>
        <v>8.3320463320463318</v>
      </c>
      <c r="R212" s="34">
        <f t="shared" si="152"/>
        <v>0.2647359454855196</v>
      </c>
      <c r="T212" s="30">
        <v>150</v>
      </c>
      <c r="U212" s="31">
        <v>150</v>
      </c>
      <c r="V212" s="31">
        <v>427</v>
      </c>
      <c r="W212" s="19">
        <f t="shared" si="153"/>
        <v>2.8466666666666667</v>
      </c>
      <c r="X212" s="33">
        <f t="shared" si="163"/>
        <v>450</v>
      </c>
      <c r="Y212" s="32">
        <f t="shared" si="154"/>
        <v>-23</v>
      </c>
      <c r="Z212" s="19">
        <f t="shared" si="155"/>
        <v>-0.15333333333333332</v>
      </c>
      <c r="AA212" s="34">
        <f t="shared" si="156"/>
        <v>1.053864168618267</v>
      </c>
      <c r="AC212" s="30">
        <v>150</v>
      </c>
      <c r="AD212" s="31">
        <v>211</v>
      </c>
      <c r="AE212" s="31">
        <v>2160</v>
      </c>
      <c r="AF212" s="19">
        <f t="shared" si="157"/>
        <v>10.236966824644549</v>
      </c>
      <c r="AG212" s="33">
        <f t="shared" si="164"/>
        <v>633</v>
      </c>
      <c r="AH212" s="32">
        <f t="shared" si="158"/>
        <v>1527</v>
      </c>
      <c r="AI212" s="19">
        <f t="shared" si="159"/>
        <v>7.2369668246445498</v>
      </c>
      <c r="AJ212" s="34">
        <f t="shared" si="160"/>
        <v>0.29305555555555557</v>
      </c>
    </row>
    <row r="213" spans="2:36">
      <c r="B213" s="30">
        <v>180</v>
      </c>
      <c r="C213" s="31">
        <v>147</v>
      </c>
      <c r="D213" s="31">
        <v>185</v>
      </c>
      <c r="E213" s="19">
        <f t="shared" si="145"/>
        <v>1.2585034013605443</v>
      </c>
      <c r="F213" s="33">
        <f t="shared" si="161"/>
        <v>441</v>
      </c>
      <c r="G213" s="32">
        <f t="shared" si="146"/>
        <v>-256</v>
      </c>
      <c r="H213" s="19">
        <f t="shared" si="147"/>
        <v>-1.7414965986394557</v>
      </c>
      <c r="I213" s="34">
        <f t="shared" si="148"/>
        <v>2.3837837837837839</v>
      </c>
      <c r="K213" s="30">
        <v>180</v>
      </c>
      <c r="L213" s="31">
        <v>230</v>
      </c>
      <c r="M213" s="31">
        <v>711</v>
      </c>
      <c r="N213" s="19">
        <f t="shared" si="149"/>
        <v>3.0913043478260871</v>
      </c>
      <c r="O213" s="33">
        <f t="shared" si="162"/>
        <v>690</v>
      </c>
      <c r="P213" s="32">
        <f t="shared" si="150"/>
        <v>21</v>
      </c>
      <c r="Q213" s="19">
        <f t="shared" si="151"/>
        <v>9.1304347826086957E-2</v>
      </c>
      <c r="R213" s="34">
        <f t="shared" si="152"/>
        <v>0.97046413502109707</v>
      </c>
      <c r="T213" s="30">
        <v>180</v>
      </c>
      <c r="U213" s="31">
        <v>125</v>
      </c>
      <c r="V213" s="31">
        <v>623</v>
      </c>
      <c r="W213" s="19">
        <f t="shared" si="153"/>
        <v>4.984</v>
      </c>
      <c r="X213" s="33">
        <f t="shared" si="163"/>
        <v>375</v>
      </c>
      <c r="Y213" s="32">
        <f t="shared" si="154"/>
        <v>248</v>
      </c>
      <c r="Z213" s="19">
        <f t="shared" si="155"/>
        <v>1.984</v>
      </c>
      <c r="AA213" s="34">
        <f t="shared" si="156"/>
        <v>0.6019261637239165</v>
      </c>
      <c r="AC213" s="30">
        <v>180</v>
      </c>
      <c r="AD213" s="31">
        <v>186</v>
      </c>
      <c r="AE213" s="31">
        <v>-346</v>
      </c>
      <c r="AF213" s="19">
        <f t="shared" si="157"/>
        <v>-1.8602150537634408</v>
      </c>
      <c r="AG213" s="33">
        <f t="shared" si="164"/>
        <v>558</v>
      </c>
      <c r="AH213" s="32">
        <f t="shared" si="158"/>
        <v>-904</v>
      </c>
      <c r="AI213" s="19">
        <f t="shared" si="159"/>
        <v>-4.860215053763441</v>
      </c>
      <c r="AJ213" s="34">
        <f t="shared" si="160"/>
        <v>-1.6127167630057804</v>
      </c>
    </row>
    <row r="214" spans="2:36" ht="15.75" thickBot="1">
      <c r="B214" s="35">
        <v>300</v>
      </c>
      <c r="C214" s="36">
        <v>105</v>
      </c>
      <c r="D214" s="36">
        <v>-986</v>
      </c>
      <c r="E214" s="37">
        <f t="shared" si="145"/>
        <v>-9.3904761904761909</v>
      </c>
      <c r="F214" s="41">
        <f t="shared" si="161"/>
        <v>315</v>
      </c>
      <c r="G214" s="42">
        <f t="shared" si="146"/>
        <v>-1301</v>
      </c>
      <c r="H214" s="37">
        <f t="shared" si="147"/>
        <v>-12.390476190476191</v>
      </c>
      <c r="I214" s="38">
        <f t="shared" si="148"/>
        <v>-0.31947261663286003</v>
      </c>
      <c r="K214" s="35">
        <v>300</v>
      </c>
      <c r="L214" s="36">
        <v>144</v>
      </c>
      <c r="M214" s="36">
        <v>2948</v>
      </c>
      <c r="N214" s="19">
        <f t="shared" si="149"/>
        <v>20.472222222222221</v>
      </c>
      <c r="O214" s="33">
        <f t="shared" si="162"/>
        <v>432</v>
      </c>
      <c r="P214" s="32">
        <f t="shared" si="150"/>
        <v>2516</v>
      </c>
      <c r="Q214" s="19">
        <f t="shared" si="151"/>
        <v>17.472222222222221</v>
      </c>
      <c r="R214" s="34">
        <f t="shared" si="152"/>
        <v>0.14654002713704206</v>
      </c>
      <c r="T214" s="35">
        <v>300</v>
      </c>
      <c r="U214" s="36">
        <v>93</v>
      </c>
      <c r="V214" s="36">
        <v>-595</v>
      </c>
      <c r="W214" s="37">
        <f t="shared" si="153"/>
        <v>-6.397849462365591</v>
      </c>
      <c r="X214" s="41">
        <f t="shared" si="163"/>
        <v>279</v>
      </c>
      <c r="Y214" s="42">
        <f t="shared" si="154"/>
        <v>-874</v>
      </c>
      <c r="Z214" s="37">
        <f t="shared" si="155"/>
        <v>-9.3978494623655919</v>
      </c>
      <c r="AA214" s="38">
        <f t="shared" si="156"/>
        <v>-0.46890756302521008</v>
      </c>
      <c r="AC214" s="35">
        <v>300</v>
      </c>
      <c r="AD214" s="36">
        <v>144</v>
      </c>
      <c r="AE214" s="36">
        <v>2829</v>
      </c>
      <c r="AF214" s="19">
        <f t="shared" si="157"/>
        <v>19.645833333333332</v>
      </c>
      <c r="AG214" s="33">
        <f t="shared" si="164"/>
        <v>432</v>
      </c>
      <c r="AH214" s="32">
        <f t="shared" si="158"/>
        <v>2397</v>
      </c>
      <c r="AI214" s="19">
        <f t="shared" si="159"/>
        <v>16.645833333333332</v>
      </c>
      <c r="AJ214" s="34">
        <f t="shared" si="160"/>
        <v>0.15270413573700956</v>
      </c>
    </row>
    <row r="215" spans="2:36">
      <c r="B215" s="39"/>
      <c r="E215" s="7"/>
      <c r="F215" s="46" t="s">
        <v>31</v>
      </c>
      <c r="G215" s="46">
        <f>SUM(G203:G214)</f>
        <v>40051</v>
      </c>
      <c r="H215" s="7"/>
      <c r="I215" s="23"/>
      <c r="K215" s="39"/>
      <c r="N215" s="44"/>
      <c r="O215" s="46" t="s">
        <v>31</v>
      </c>
      <c r="P215" s="46">
        <f>SUM(P203:P214)</f>
        <v>54317</v>
      </c>
      <c r="Q215" s="44"/>
      <c r="R215" s="45"/>
      <c r="T215" s="39"/>
      <c r="U215" s="10"/>
      <c r="V215" s="10"/>
      <c r="W215" s="7"/>
      <c r="X215" s="46" t="s">
        <v>31</v>
      </c>
      <c r="Y215" s="46">
        <f>SUM(Y203:Y214)</f>
        <v>36353</v>
      </c>
      <c r="Z215" s="7"/>
      <c r="AA215" s="23"/>
      <c r="AC215" s="39"/>
      <c r="AD215" s="10"/>
      <c r="AE215" s="10"/>
      <c r="AF215" s="44"/>
      <c r="AG215" s="46" t="s">
        <v>31</v>
      </c>
      <c r="AH215" s="46">
        <f>SUM(AH203:AH214)</f>
        <v>51868</v>
      </c>
      <c r="AI215" s="44"/>
      <c r="AJ215" s="45"/>
    </row>
    <row r="216" spans="2:36">
      <c r="B216" s="39"/>
      <c r="E216" s="7"/>
      <c r="F216" s="47" t="s">
        <v>32</v>
      </c>
      <c r="G216" s="48">
        <f>SUM(G203:G211)</f>
        <v>41366</v>
      </c>
      <c r="H216" s="7"/>
      <c r="I216" s="23"/>
      <c r="K216" s="39" t="s">
        <v>36</v>
      </c>
      <c r="N216" s="44"/>
      <c r="O216" s="47" t="s">
        <v>32</v>
      </c>
      <c r="P216" s="48">
        <f>SUM(P203:P211)</f>
        <v>49622</v>
      </c>
      <c r="Q216" s="44"/>
      <c r="R216" s="45"/>
      <c r="T216" s="39"/>
      <c r="U216" s="10"/>
      <c r="V216" s="10"/>
      <c r="W216" s="7"/>
      <c r="X216" s="47" t="s">
        <v>32</v>
      </c>
      <c r="Y216" s="48">
        <f>SUM(Y203:Y211)</f>
        <v>37002</v>
      </c>
      <c r="Z216" s="7"/>
      <c r="AA216" s="23"/>
      <c r="AC216" s="39" t="s">
        <v>36</v>
      </c>
      <c r="AD216" s="10"/>
      <c r="AE216" s="10"/>
      <c r="AF216" s="44"/>
      <c r="AG216" s="47" t="s">
        <v>32</v>
      </c>
      <c r="AH216" s="48">
        <f>SUM(AH203:AH211)</f>
        <v>48848</v>
      </c>
      <c r="AI216" s="44"/>
      <c r="AJ216" s="45"/>
    </row>
    <row r="217" spans="2:36">
      <c r="B217" s="39"/>
      <c r="E217" s="7"/>
      <c r="F217" s="47" t="s">
        <v>34</v>
      </c>
      <c r="G217" s="48">
        <f>SUM(G203:G207)</f>
        <v>28665</v>
      </c>
      <c r="H217" s="7"/>
      <c r="I217" s="23"/>
      <c r="K217" s="39"/>
      <c r="N217" s="44"/>
      <c r="O217" s="47" t="s">
        <v>34</v>
      </c>
      <c r="P217" s="48">
        <f>SUM(P203:P207)</f>
        <v>32803</v>
      </c>
      <c r="Q217" s="44"/>
      <c r="R217" s="45"/>
      <c r="T217" s="39"/>
      <c r="U217" s="10"/>
      <c r="V217" s="10"/>
      <c r="W217" s="7"/>
      <c r="X217" s="47" t="s">
        <v>34</v>
      </c>
      <c r="Y217" s="48">
        <f>SUM(Y203:Y207)</f>
        <v>25784</v>
      </c>
      <c r="Z217" s="7"/>
      <c r="AA217" s="23"/>
      <c r="AC217" s="39"/>
      <c r="AD217" s="10"/>
      <c r="AE217" s="10"/>
      <c r="AF217" s="44"/>
      <c r="AG217" s="47" t="s">
        <v>34</v>
      </c>
      <c r="AH217" s="48">
        <f>SUM(AH203:AH207)</f>
        <v>34855</v>
      </c>
      <c r="AI217" s="44"/>
      <c r="AJ217" s="45"/>
    </row>
    <row r="218" spans="2:36">
      <c r="B218" s="39"/>
      <c r="E218" s="7"/>
      <c r="F218" s="47" t="s">
        <v>35</v>
      </c>
      <c r="G218" s="48">
        <f>SUM(G207:G211)</f>
        <v>17899</v>
      </c>
      <c r="H218" s="7"/>
      <c r="I218" s="23"/>
      <c r="K218" s="39"/>
      <c r="N218" s="44"/>
      <c r="O218" s="47" t="s">
        <v>35</v>
      </c>
      <c r="P218" s="48">
        <f>SUM(P207:P211)</f>
        <v>20986</v>
      </c>
      <c r="Q218" s="44"/>
      <c r="R218" s="45"/>
      <c r="T218" s="39"/>
      <c r="U218" s="10"/>
      <c r="V218" s="10"/>
      <c r="W218" s="7"/>
      <c r="X218" s="47" t="s">
        <v>35</v>
      </c>
      <c r="Y218" s="48">
        <f>SUM(Y207:Y211)</f>
        <v>15621</v>
      </c>
      <c r="Z218" s="7"/>
      <c r="AA218" s="23"/>
      <c r="AC218" s="39"/>
      <c r="AD218" s="10"/>
      <c r="AE218" s="10"/>
      <c r="AF218" s="44"/>
      <c r="AG218" s="47" t="s">
        <v>35</v>
      </c>
      <c r="AH218" s="48">
        <f>SUM(AH207:AH211)</f>
        <v>18364</v>
      </c>
      <c r="AI218" s="44"/>
      <c r="AJ218" s="45"/>
    </row>
    <row r="219" spans="2:36">
      <c r="B219" s="39"/>
      <c r="E219" s="7"/>
      <c r="F219" s="46" t="s">
        <v>33</v>
      </c>
      <c r="G219" s="48">
        <f>SUM(G205:G209)</f>
        <v>25193</v>
      </c>
      <c r="H219" s="7"/>
      <c r="I219" s="23"/>
      <c r="K219" s="39"/>
      <c r="N219" s="44"/>
      <c r="O219" s="46" t="s">
        <v>33</v>
      </c>
      <c r="P219" s="48">
        <f>SUM(P205:P209)</f>
        <v>28253</v>
      </c>
      <c r="Q219" s="44"/>
      <c r="R219" s="45"/>
      <c r="T219" s="39"/>
      <c r="U219" s="10"/>
      <c r="V219" s="10"/>
      <c r="W219" s="7"/>
      <c r="X219" s="46" t="s">
        <v>33</v>
      </c>
      <c r="Y219" s="48">
        <f>SUM(Y205:Y209)</f>
        <v>24424</v>
      </c>
      <c r="Z219" s="7"/>
      <c r="AA219" s="23"/>
      <c r="AC219" s="39"/>
      <c r="AD219" s="10"/>
      <c r="AE219" s="10"/>
      <c r="AF219" s="44"/>
      <c r="AG219" s="46" t="s">
        <v>33</v>
      </c>
      <c r="AH219" s="48">
        <f>SUM(AH205:AH209)</f>
        <v>28830</v>
      </c>
      <c r="AI219" s="44"/>
      <c r="AJ219" s="45"/>
    </row>
    <row r="220" spans="2:36">
      <c r="B220" s="39"/>
      <c r="E220" s="7"/>
      <c r="F220" s="46" t="s">
        <v>38</v>
      </c>
      <c r="G220" s="48">
        <f>SUM(G205:G207)</f>
        <v>15649</v>
      </c>
      <c r="H220" s="7"/>
      <c r="I220" s="23"/>
      <c r="K220" s="39"/>
      <c r="N220" s="44"/>
      <c r="O220" s="46" t="s">
        <v>38</v>
      </c>
      <c r="P220" s="48">
        <f>SUM(P205:P207)</f>
        <v>16999</v>
      </c>
      <c r="Q220" s="44"/>
      <c r="R220" s="45"/>
      <c r="T220" s="39"/>
      <c r="U220" s="10"/>
      <c r="V220" s="10"/>
      <c r="W220" s="7"/>
      <c r="X220" s="46" t="s">
        <v>38</v>
      </c>
      <c r="Y220" s="48">
        <f>SUM(Y205:Y207)</f>
        <v>14297</v>
      </c>
      <c r="Z220" s="7"/>
      <c r="AA220" s="23"/>
      <c r="AC220" s="39"/>
      <c r="AD220" s="10"/>
      <c r="AE220" s="10"/>
      <c r="AF220" s="44"/>
      <c r="AG220" s="46" t="s">
        <v>38</v>
      </c>
      <c r="AH220" s="48">
        <f>SUM(AH205:AH207)</f>
        <v>19029</v>
      </c>
      <c r="AI220" s="44"/>
      <c r="AJ220" s="45"/>
    </row>
    <row r="221" spans="2:36">
      <c r="F221" s="46" t="s">
        <v>39</v>
      </c>
      <c r="G221" s="48">
        <f>SUM(G207:G209)</f>
        <v>14742</v>
      </c>
      <c r="O221" s="46" t="s">
        <v>39</v>
      </c>
      <c r="P221" s="48">
        <f>SUM(P207:P209)</f>
        <v>15421</v>
      </c>
      <c r="Q221" s="10"/>
      <c r="T221"/>
      <c r="U221" s="10"/>
      <c r="V221" s="10"/>
      <c r="X221" s="46" t="s">
        <v>39</v>
      </c>
      <c r="Y221" s="48">
        <f>SUM(Y207:Y209)</f>
        <v>14530</v>
      </c>
      <c r="AD221" s="10"/>
      <c r="AE221" s="10"/>
      <c r="AG221" s="46" t="s">
        <v>39</v>
      </c>
      <c r="AH221" s="48">
        <f>SUM(AH207:AH209)</f>
        <v>14172</v>
      </c>
      <c r="AI221" s="10"/>
    </row>
    <row r="222" spans="2:36">
      <c r="F222" s="56" t="s">
        <v>48</v>
      </c>
      <c r="G222" s="12">
        <f>SUM(G203:G205)</f>
        <v>18685</v>
      </c>
      <c r="O222" s="56" t="s">
        <v>48</v>
      </c>
      <c r="P222" s="12">
        <f>SUM(P203:P205)</f>
        <v>22712</v>
      </c>
    </row>
    <row r="224" spans="2:36" ht="15.75" thickBot="1">
      <c r="C224" s="10" t="s">
        <v>44</v>
      </c>
      <c r="D224" s="10">
        <v>1</v>
      </c>
      <c r="L224" s="10">
        <v>2</v>
      </c>
      <c r="T224"/>
      <c r="U224" s="10" t="s">
        <v>44</v>
      </c>
      <c r="V224" s="10"/>
      <c r="W224">
        <v>5</v>
      </c>
      <c r="X224" s="10"/>
      <c r="Y224" s="10"/>
      <c r="AD224" s="10">
        <v>6</v>
      </c>
      <c r="AE224" s="10"/>
      <c r="AG224" s="10"/>
      <c r="AH224" s="10"/>
    </row>
    <row r="225" spans="2:36">
      <c r="B225" s="24">
        <v>5</v>
      </c>
      <c r="C225" s="25">
        <v>4624</v>
      </c>
      <c r="D225" s="25">
        <v>20923</v>
      </c>
      <c r="E225" s="27">
        <f t="shared" ref="E225:E236" si="165">D225/C225</f>
        <v>4.5248702422145328</v>
      </c>
      <c r="F225" s="28">
        <f>C225*$C$2</f>
        <v>13872</v>
      </c>
      <c r="G225" s="26">
        <f t="shared" ref="G225:G236" si="166">D225-F225</f>
        <v>7051</v>
      </c>
      <c r="H225" s="27">
        <f t="shared" ref="H225:H236" si="167">G225/C225</f>
        <v>1.5248702422145328</v>
      </c>
      <c r="I225" s="29">
        <f t="shared" ref="I225:I236" si="168">F225/D225</f>
        <v>0.66300243750896148</v>
      </c>
      <c r="K225" s="24">
        <v>5</v>
      </c>
      <c r="L225" s="25">
        <v>7231</v>
      </c>
      <c r="M225" s="25">
        <v>28717</v>
      </c>
      <c r="N225" s="27">
        <f t="shared" ref="N225:N236" si="169">M225/L225</f>
        <v>3.9713732540450835</v>
      </c>
      <c r="O225" s="28">
        <f>L225*$C$2</f>
        <v>21693</v>
      </c>
      <c r="P225" s="26">
        <f t="shared" ref="P225:P236" si="170">M225-O225</f>
        <v>7024</v>
      </c>
      <c r="Q225" s="27">
        <f t="shared" ref="Q225:Q236" si="171">P225/L225</f>
        <v>0.97137325404508368</v>
      </c>
      <c r="R225" s="29">
        <f t="shared" ref="R225:R236" si="172">O225/M225</f>
        <v>0.75540620538357073</v>
      </c>
      <c r="T225" s="24">
        <v>5</v>
      </c>
      <c r="U225" s="25">
        <v>3541</v>
      </c>
      <c r="V225" s="25">
        <v>17190</v>
      </c>
      <c r="W225" s="27">
        <f t="shared" ref="W225:W236" si="173">V225/U225</f>
        <v>4.8545608585145441</v>
      </c>
      <c r="X225" s="28">
        <f>U225*$C$2</f>
        <v>10623</v>
      </c>
      <c r="Y225" s="26">
        <f t="shared" ref="Y225:Y236" si="174">V225-X225</f>
        <v>6567</v>
      </c>
      <c r="Z225" s="27">
        <f t="shared" ref="Z225:Z236" si="175">Y225/U225</f>
        <v>1.8545608585145439</v>
      </c>
      <c r="AA225" s="29">
        <f t="shared" ref="AA225:AA236" si="176">X225/V225</f>
        <v>0.61797556719022684</v>
      </c>
      <c r="AC225" s="24">
        <v>5</v>
      </c>
      <c r="AD225" s="25">
        <v>5287</v>
      </c>
      <c r="AE225" s="25">
        <v>23885</v>
      </c>
      <c r="AF225" s="27">
        <f t="shared" ref="AF225:AF236" si="177">AE225/AD225</f>
        <v>4.517684887459807</v>
      </c>
      <c r="AG225" s="28">
        <f>AD225*$C$2</f>
        <v>15861</v>
      </c>
      <c r="AH225" s="26">
        <f t="shared" ref="AH225:AH236" si="178">AE225-AG225</f>
        <v>8024</v>
      </c>
      <c r="AI225" s="27">
        <f t="shared" ref="AI225:AI236" si="179">AH225/AD225</f>
        <v>1.517684887459807</v>
      </c>
      <c r="AJ225" s="29">
        <f t="shared" ref="AJ225:AJ236" si="180">AG225/AE225</f>
        <v>0.66405693950177935</v>
      </c>
    </row>
    <row r="226" spans="2:36">
      <c r="B226" s="30">
        <v>10</v>
      </c>
      <c r="C226" s="31">
        <v>2372</v>
      </c>
      <c r="D226" s="31">
        <v>13081</v>
      </c>
      <c r="E226" s="19">
        <f t="shared" si="165"/>
        <v>5.5147554806070822</v>
      </c>
      <c r="F226" s="33">
        <f t="shared" ref="F226:F236" si="181">C226*$C$2</f>
        <v>7116</v>
      </c>
      <c r="G226" s="32">
        <f t="shared" si="166"/>
        <v>5965</v>
      </c>
      <c r="H226" s="19">
        <f t="shared" si="167"/>
        <v>2.5147554806070826</v>
      </c>
      <c r="I226" s="34">
        <f t="shared" si="168"/>
        <v>0.54399510740769053</v>
      </c>
      <c r="K226" s="30">
        <v>10</v>
      </c>
      <c r="L226" s="31">
        <v>3758</v>
      </c>
      <c r="M226" s="31">
        <v>20054</v>
      </c>
      <c r="N226" s="19">
        <f t="shared" si="169"/>
        <v>5.3363491218733365</v>
      </c>
      <c r="O226" s="33">
        <f t="shared" ref="O226:O236" si="182">L226*$C$2</f>
        <v>11274</v>
      </c>
      <c r="P226" s="32">
        <f t="shared" si="170"/>
        <v>8780</v>
      </c>
      <c r="Q226" s="19">
        <f t="shared" si="171"/>
        <v>2.336349121873337</v>
      </c>
      <c r="R226" s="34">
        <f t="shared" si="172"/>
        <v>0.56218210830756954</v>
      </c>
      <c r="T226" s="30">
        <v>10</v>
      </c>
      <c r="U226" s="31">
        <v>1864</v>
      </c>
      <c r="V226" s="31">
        <v>10512</v>
      </c>
      <c r="W226" s="19">
        <f t="shared" si="173"/>
        <v>5.6394849785407724</v>
      </c>
      <c r="X226" s="33">
        <f t="shared" ref="X226:X236" si="183">U226*$C$2</f>
        <v>5592</v>
      </c>
      <c r="Y226" s="32">
        <f t="shared" si="174"/>
        <v>4920</v>
      </c>
      <c r="Z226" s="19">
        <f t="shared" si="175"/>
        <v>2.6394849785407724</v>
      </c>
      <c r="AA226" s="34">
        <f t="shared" si="176"/>
        <v>0.53196347031963476</v>
      </c>
      <c r="AC226" s="30">
        <v>10</v>
      </c>
      <c r="AD226" s="31">
        <v>2815</v>
      </c>
      <c r="AE226" s="31">
        <v>15456</v>
      </c>
      <c r="AF226" s="19">
        <f t="shared" si="177"/>
        <v>5.4905861456483125</v>
      </c>
      <c r="AG226" s="33">
        <f t="shared" ref="AG226:AG236" si="184">AD226*$C$2</f>
        <v>8445</v>
      </c>
      <c r="AH226" s="32">
        <f t="shared" si="178"/>
        <v>7011</v>
      </c>
      <c r="AI226" s="19">
        <f t="shared" si="179"/>
        <v>2.4905861456483125</v>
      </c>
      <c r="AJ226" s="34">
        <f t="shared" si="180"/>
        <v>0.54638975155279501</v>
      </c>
    </row>
    <row r="227" spans="2:36">
      <c r="B227" s="30">
        <v>15</v>
      </c>
      <c r="C227" s="31">
        <v>1576</v>
      </c>
      <c r="D227" s="31">
        <v>10397</v>
      </c>
      <c r="E227" s="19">
        <f t="shared" si="165"/>
        <v>6.5970812182741119</v>
      </c>
      <c r="F227" s="33">
        <f t="shared" si="181"/>
        <v>4728</v>
      </c>
      <c r="G227" s="32">
        <f t="shared" si="166"/>
        <v>5669</v>
      </c>
      <c r="H227" s="19">
        <f t="shared" si="167"/>
        <v>3.5970812182741119</v>
      </c>
      <c r="I227" s="34">
        <f t="shared" si="168"/>
        <v>0.45474656150812737</v>
      </c>
      <c r="K227" s="30">
        <v>15</v>
      </c>
      <c r="L227" s="31">
        <v>2493</v>
      </c>
      <c r="M227" s="31">
        <v>14387</v>
      </c>
      <c r="N227" s="19">
        <f t="shared" si="169"/>
        <v>5.7709586843160849</v>
      </c>
      <c r="O227" s="33">
        <f t="shared" si="182"/>
        <v>7479</v>
      </c>
      <c r="P227" s="32">
        <f t="shared" si="170"/>
        <v>6908</v>
      </c>
      <c r="Q227" s="19">
        <f t="shared" si="171"/>
        <v>2.7709586843160849</v>
      </c>
      <c r="R227" s="34">
        <f t="shared" si="172"/>
        <v>0.51984430388545211</v>
      </c>
      <c r="T227" s="30">
        <v>15</v>
      </c>
      <c r="U227" s="31">
        <v>1241</v>
      </c>
      <c r="V227" s="31">
        <v>9716</v>
      </c>
      <c r="W227" s="19">
        <f t="shared" si="173"/>
        <v>7.8291700241740534</v>
      </c>
      <c r="X227" s="33">
        <f t="shared" si="183"/>
        <v>3723</v>
      </c>
      <c r="Y227" s="32">
        <f t="shared" si="174"/>
        <v>5993</v>
      </c>
      <c r="Z227" s="19">
        <f t="shared" si="175"/>
        <v>4.8291700241740534</v>
      </c>
      <c r="AA227" s="34">
        <f t="shared" si="176"/>
        <v>0.38318237958007412</v>
      </c>
      <c r="AC227" s="30">
        <v>15</v>
      </c>
      <c r="AD227" s="31">
        <v>1899</v>
      </c>
      <c r="AE227" s="31">
        <v>11515</v>
      </c>
      <c r="AF227" s="19">
        <f t="shared" si="177"/>
        <v>6.0637177461822009</v>
      </c>
      <c r="AG227" s="33">
        <f t="shared" si="184"/>
        <v>5697</v>
      </c>
      <c r="AH227" s="32">
        <f t="shared" si="178"/>
        <v>5818</v>
      </c>
      <c r="AI227" s="19">
        <f t="shared" si="179"/>
        <v>3.0637177461822009</v>
      </c>
      <c r="AJ227" s="34">
        <f t="shared" si="180"/>
        <v>0.49474598349978288</v>
      </c>
    </row>
    <row r="228" spans="2:36">
      <c r="B228" s="30">
        <v>20</v>
      </c>
      <c r="C228" s="31">
        <v>1200</v>
      </c>
      <c r="D228" s="31">
        <v>8382</v>
      </c>
      <c r="E228" s="19">
        <f t="shared" si="165"/>
        <v>6.9850000000000003</v>
      </c>
      <c r="F228" s="33">
        <f t="shared" si="181"/>
        <v>3600</v>
      </c>
      <c r="G228" s="32">
        <f t="shared" si="166"/>
        <v>4782</v>
      </c>
      <c r="H228" s="19">
        <f t="shared" si="167"/>
        <v>3.9849999999999999</v>
      </c>
      <c r="I228" s="34">
        <f t="shared" si="168"/>
        <v>0.42949176807444522</v>
      </c>
      <c r="K228" s="30">
        <v>20</v>
      </c>
      <c r="L228" s="31">
        <v>1893</v>
      </c>
      <c r="M228" s="31">
        <v>11603</v>
      </c>
      <c r="N228" s="19">
        <f t="shared" si="169"/>
        <v>6.1294241944004222</v>
      </c>
      <c r="O228" s="33">
        <f t="shared" si="182"/>
        <v>5679</v>
      </c>
      <c r="P228" s="32">
        <f t="shared" si="170"/>
        <v>5924</v>
      </c>
      <c r="Q228" s="19">
        <f t="shared" si="171"/>
        <v>3.1294241944004226</v>
      </c>
      <c r="R228" s="34">
        <f t="shared" si="172"/>
        <v>0.48944238558993364</v>
      </c>
      <c r="T228" s="30">
        <v>20</v>
      </c>
      <c r="U228" s="31">
        <v>956</v>
      </c>
      <c r="V228" s="31">
        <v>6769</v>
      </c>
      <c r="W228" s="19">
        <f t="shared" si="173"/>
        <v>7.0805439330543933</v>
      </c>
      <c r="X228" s="33">
        <f t="shared" si="183"/>
        <v>2868</v>
      </c>
      <c r="Y228" s="32">
        <f t="shared" si="174"/>
        <v>3901</v>
      </c>
      <c r="Z228" s="19">
        <f t="shared" si="175"/>
        <v>4.0805439330543933</v>
      </c>
      <c r="AA228" s="34">
        <f t="shared" si="176"/>
        <v>0.4236962623725809</v>
      </c>
      <c r="AC228" s="30">
        <v>20</v>
      </c>
      <c r="AD228" s="31">
        <v>1414</v>
      </c>
      <c r="AE228" s="31">
        <v>10192</v>
      </c>
      <c r="AF228" s="19">
        <f t="shared" si="177"/>
        <v>7.2079207920792081</v>
      </c>
      <c r="AG228" s="33">
        <f t="shared" si="184"/>
        <v>4242</v>
      </c>
      <c r="AH228" s="32">
        <f t="shared" si="178"/>
        <v>5950</v>
      </c>
      <c r="AI228" s="19">
        <f t="shared" si="179"/>
        <v>4.2079207920792081</v>
      </c>
      <c r="AJ228" s="34">
        <f t="shared" si="180"/>
        <v>0.41620879120879123</v>
      </c>
    </row>
    <row r="229" spans="2:36">
      <c r="B229" s="30">
        <v>30</v>
      </c>
      <c r="C229" s="31">
        <v>804</v>
      </c>
      <c r="D229" s="31">
        <v>7610</v>
      </c>
      <c r="E229" s="19">
        <f t="shared" si="165"/>
        <v>9.4651741293532332</v>
      </c>
      <c r="F229" s="33">
        <f t="shared" si="181"/>
        <v>2412</v>
      </c>
      <c r="G229" s="32">
        <f t="shared" si="166"/>
        <v>5198</v>
      </c>
      <c r="H229" s="19">
        <f t="shared" si="167"/>
        <v>6.4651741293532341</v>
      </c>
      <c r="I229" s="34">
        <f t="shared" si="168"/>
        <v>0.3169513797634691</v>
      </c>
      <c r="K229" s="30">
        <v>30</v>
      </c>
      <c r="L229" s="31">
        <v>1266</v>
      </c>
      <c r="M229" s="31">
        <v>7965</v>
      </c>
      <c r="N229" s="19">
        <f t="shared" si="169"/>
        <v>6.2914691943127963</v>
      </c>
      <c r="O229" s="33">
        <f t="shared" si="182"/>
        <v>3798</v>
      </c>
      <c r="P229" s="32">
        <f t="shared" si="170"/>
        <v>4167</v>
      </c>
      <c r="Q229" s="19">
        <f t="shared" si="171"/>
        <v>3.2914691943127963</v>
      </c>
      <c r="R229" s="34">
        <f t="shared" si="172"/>
        <v>0.47683615819209041</v>
      </c>
      <c r="T229" s="30">
        <v>30</v>
      </c>
      <c r="U229" s="31">
        <v>636</v>
      </c>
      <c r="V229" s="31">
        <v>6311</v>
      </c>
      <c r="W229" s="19">
        <f t="shared" si="173"/>
        <v>9.9229559748427665</v>
      </c>
      <c r="X229" s="33">
        <f t="shared" si="183"/>
        <v>1908</v>
      </c>
      <c r="Y229" s="32">
        <f t="shared" si="174"/>
        <v>4403</v>
      </c>
      <c r="Z229" s="19">
        <f t="shared" si="175"/>
        <v>6.9229559748427674</v>
      </c>
      <c r="AA229" s="34">
        <f t="shared" si="176"/>
        <v>0.30232926636032326</v>
      </c>
      <c r="AC229" s="30">
        <v>30</v>
      </c>
      <c r="AD229" s="31">
        <v>955</v>
      </c>
      <c r="AE229" s="31">
        <v>7239</v>
      </c>
      <c r="AF229" s="19">
        <f t="shared" si="177"/>
        <v>7.5801047120418845</v>
      </c>
      <c r="AG229" s="33">
        <f t="shared" si="184"/>
        <v>2865</v>
      </c>
      <c r="AH229" s="32">
        <f t="shared" si="178"/>
        <v>4374</v>
      </c>
      <c r="AI229" s="19">
        <f t="shared" si="179"/>
        <v>4.5801047120418845</v>
      </c>
      <c r="AJ229" s="34">
        <f t="shared" si="180"/>
        <v>0.3957728968089515</v>
      </c>
    </row>
    <row r="230" spans="2:36">
      <c r="B230" s="30">
        <v>45</v>
      </c>
      <c r="C230" s="31">
        <v>530</v>
      </c>
      <c r="D230" s="31">
        <v>7192</v>
      </c>
      <c r="E230" s="19">
        <f t="shared" si="165"/>
        <v>13.569811320754717</v>
      </c>
      <c r="F230" s="33">
        <f t="shared" si="181"/>
        <v>1590</v>
      </c>
      <c r="G230" s="32">
        <f t="shared" si="166"/>
        <v>5602</v>
      </c>
      <c r="H230" s="19">
        <f t="shared" si="167"/>
        <v>10.569811320754717</v>
      </c>
      <c r="I230" s="34">
        <f t="shared" si="168"/>
        <v>0.22107897664071191</v>
      </c>
      <c r="K230" s="30">
        <v>45</v>
      </c>
      <c r="L230" s="31">
        <v>853</v>
      </c>
      <c r="M230" s="31">
        <v>8543</v>
      </c>
      <c r="N230" s="19">
        <f t="shared" si="169"/>
        <v>10.015240328253224</v>
      </c>
      <c r="O230" s="33">
        <f t="shared" si="182"/>
        <v>2559</v>
      </c>
      <c r="P230" s="32">
        <f t="shared" si="170"/>
        <v>5984</v>
      </c>
      <c r="Q230" s="19">
        <f t="shared" si="171"/>
        <v>7.0152403282532241</v>
      </c>
      <c r="R230" s="34">
        <f t="shared" si="172"/>
        <v>0.29954348589488472</v>
      </c>
      <c r="T230" s="30">
        <v>45</v>
      </c>
      <c r="U230" s="31">
        <v>436</v>
      </c>
      <c r="V230" s="31">
        <v>8007</v>
      </c>
      <c r="W230" s="19">
        <f t="shared" si="173"/>
        <v>18.36467889908257</v>
      </c>
      <c r="X230" s="33">
        <f t="shared" si="183"/>
        <v>1308</v>
      </c>
      <c r="Y230" s="32">
        <f t="shared" si="174"/>
        <v>6699</v>
      </c>
      <c r="Z230" s="19">
        <f t="shared" si="175"/>
        <v>15.364678899082568</v>
      </c>
      <c r="AA230" s="34">
        <f t="shared" si="176"/>
        <v>0.16335706257025104</v>
      </c>
      <c r="AC230" s="30">
        <v>45</v>
      </c>
      <c r="AD230" s="31">
        <v>634</v>
      </c>
      <c r="AE230" s="31">
        <v>7352</v>
      </c>
      <c r="AF230" s="19">
        <f t="shared" si="177"/>
        <v>11.59621451104101</v>
      </c>
      <c r="AG230" s="33">
        <f t="shared" si="184"/>
        <v>1902</v>
      </c>
      <c r="AH230" s="32">
        <f t="shared" si="178"/>
        <v>5450</v>
      </c>
      <c r="AI230" s="19">
        <f t="shared" si="179"/>
        <v>8.5962145110410102</v>
      </c>
      <c r="AJ230" s="34">
        <f t="shared" si="180"/>
        <v>0.25870511425462461</v>
      </c>
    </row>
    <row r="231" spans="2:36">
      <c r="B231" s="30">
        <v>60</v>
      </c>
      <c r="C231" s="31">
        <v>400</v>
      </c>
      <c r="D231" s="31">
        <v>5142</v>
      </c>
      <c r="E231" s="19">
        <f t="shared" si="165"/>
        <v>12.855</v>
      </c>
      <c r="F231" s="33">
        <f t="shared" si="181"/>
        <v>1200</v>
      </c>
      <c r="G231" s="32">
        <f t="shared" si="166"/>
        <v>3942</v>
      </c>
      <c r="H231" s="19">
        <f t="shared" si="167"/>
        <v>9.8550000000000004</v>
      </c>
      <c r="I231" s="34">
        <f t="shared" si="168"/>
        <v>0.23337222870478413</v>
      </c>
      <c r="K231" s="30">
        <v>60</v>
      </c>
      <c r="L231" s="31">
        <v>646</v>
      </c>
      <c r="M231" s="31">
        <v>7208</v>
      </c>
      <c r="N231" s="19">
        <f t="shared" si="169"/>
        <v>11.157894736842104</v>
      </c>
      <c r="O231" s="33">
        <f t="shared" si="182"/>
        <v>1938</v>
      </c>
      <c r="P231" s="32">
        <f t="shared" si="170"/>
        <v>5270</v>
      </c>
      <c r="Q231" s="19">
        <f t="shared" si="171"/>
        <v>8.1578947368421044</v>
      </c>
      <c r="R231" s="34">
        <f t="shared" si="172"/>
        <v>0.26886792452830188</v>
      </c>
      <c r="T231" s="30">
        <v>60</v>
      </c>
      <c r="U231" s="31">
        <v>323</v>
      </c>
      <c r="V231" s="31">
        <v>4397</v>
      </c>
      <c r="W231" s="19">
        <f t="shared" si="173"/>
        <v>13.613003095975232</v>
      </c>
      <c r="X231" s="33">
        <f t="shared" si="183"/>
        <v>969</v>
      </c>
      <c r="Y231" s="32">
        <f t="shared" si="174"/>
        <v>3428</v>
      </c>
      <c r="Z231" s="19">
        <f t="shared" si="175"/>
        <v>10.613003095975232</v>
      </c>
      <c r="AA231" s="34">
        <f t="shared" si="176"/>
        <v>0.2203775301341824</v>
      </c>
      <c r="AC231" s="30">
        <v>60</v>
      </c>
      <c r="AD231" s="31">
        <v>476</v>
      </c>
      <c r="AE231" s="31">
        <v>6794</v>
      </c>
      <c r="AF231" s="19">
        <f t="shared" si="177"/>
        <v>14.27310924369748</v>
      </c>
      <c r="AG231" s="33">
        <f t="shared" si="184"/>
        <v>1428</v>
      </c>
      <c r="AH231" s="32">
        <f t="shared" si="178"/>
        <v>5366</v>
      </c>
      <c r="AI231" s="19">
        <f t="shared" si="179"/>
        <v>11.27310924369748</v>
      </c>
      <c r="AJ231" s="34">
        <f t="shared" si="180"/>
        <v>0.21018545775684427</v>
      </c>
    </row>
    <row r="232" spans="2:36">
      <c r="B232" s="30">
        <v>90</v>
      </c>
      <c r="C232" s="31">
        <v>283</v>
      </c>
      <c r="D232" s="31">
        <v>1890</v>
      </c>
      <c r="E232" s="19">
        <f t="shared" si="165"/>
        <v>6.6784452296819792</v>
      </c>
      <c r="F232" s="33">
        <f t="shared" si="181"/>
        <v>849</v>
      </c>
      <c r="G232" s="32">
        <f t="shared" si="166"/>
        <v>1041</v>
      </c>
      <c r="H232" s="19">
        <f t="shared" si="167"/>
        <v>3.6784452296819787</v>
      </c>
      <c r="I232" s="34">
        <f t="shared" si="168"/>
        <v>0.44920634920634922</v>
      </c>
      <c r="K232" s="30">
        <v>90</v>
      </c>
      <c r="L232" s="31">
        <v>419</v>
      </c>
      <c r="M232" s="31">
        <v>4848</v>
      </c>
      <c r="N232" s="19">
        <f t="shared" si="169"/>
        <v>11.570405727923628</v>
      </c>
      <c r="O232" s="33">
        <f t="shared" si="182"/>
        <v>1257</v>
      </c>
      <c r="P232" s="32">
        <f t="shared" si="170"/>
        <v>3591</v>
      </c>
      <c r="Q232" s="19">
        <f t="shared" si="171"/>
        <v>8.5704057279236281</v>
      </c>
      <c r="R232" s="34">
        <f t="shared" si="172"/>
        <v>0.25928217821782179</v>
      </c>
      <c r="T232" s="30">
        <v>90</v>
      </c>
      <c r="U232" s="31">
        <v>235</v>
      </c>
      <c r="V232" s="31">
        <v>1675</v>
      </c>
      <c r="W232" s="19">
        <f t="shared" si="173"/>
        <v>7.1276595744680851</v>
      </c>
      <c r="X232" s="33">
        <f t="shared" si="183"/>
        <v>705</v>
      </c>
      <c r="Y232" s="32">
        <f t="shared" si="174"/>
        <v>970</v>
      </c>
      <c r="Z232" s="19">
        <f t="shared" si="175"/>
        <v>4.1276595744680851</v>
      </c>
      <c r="AA232" s="34">
        <f t="shared" si="176"/>
        <v>0.42089552238805972</v>
      </c>
      <c r="AC232" s="30">
        <v>90</v>
      </c>
      <c r="AD232" s="31">
        <v>336</v>
      </c>
      <c r="AE232" s="31">
        <v>4393</v>
      </c>
      <c r="AF232" s="19">
        <f t="shared" si="177"/>
        <v>13.074404761904763</v>
      </c>
      <c r="AG232" s="33">
        <f t="shared" si="184"/>
        <v>1008</v>
      </c>
      <c r="AH232" s="32">
        <f t="shared" si="178"/>
        <v>3385</v>
      </c>
      <c r="AI232" s="19">
        <f t="shared" si="179"/>
        <v>10.074404761904763</v>
      </c>
      <c r="AJ232" s="34">
        <f t="shared" si="180"/>
        <v>0.22945595265194627</v>
      </c>
    </row>
    <row r="233" spans="2:36">
      <c r="B233" s="30">
        <v>120</v>
      </c>
      <c r="C233" s="31">
        <v>214</v>
      </c>
      <c r="D233" s="31">
        <v>2758</v>
      </c>
      <c r="E233" s="19">
        <f t="shared" si="165"/>
        <v>12.88785046728972</v>
      </c>
      <c r="F233" s="33">
        <f t="shared" si="181"/>
        <v>642</v>
      </c>
      <c r="G233" s="32">
        <f t="shared" si="166"/>
        <v>2116</v>
      </c>
      <c r="H233" s="19">
        <f t="shared" si="167"/>
        <v>9.8878504672897201</v>
      </c>
      <c r="I233" s="34">
        <f t="shared" si="168"/>
        <v>0.2327773749093546</v>
      </c>
      <c r="K233" s="30">
        <v>120</v>
      </c>
      <c r="L233" s="31">
        <v>324</v>
      </c>
      <c r="M233" s="31">
        <v>2946</v>
      </c>
      <c r="N233" s="19">
        <f t="shared" si="169"/>
        <v>9.0925925925925934</v>
      </c>
      <c r="O233" s="33">
        <f t="shared" si="182"/>
        <v>972</v>
      </c>
      <c r="P233" s="32">
        <f t="shared" si="170"/>
        <v>1974</v>
      </c>
      <c r="Q233" s="19">
        <f t="shared" si="171"/>
        <v>6.0925925925925926</v>
      </c>
      <c r="R233" s="34">
        <f t="shared" si="172"/>
        <v>0.32993890020366601</v>
      </c>
      <c r="T233" s="30">
        <v>120</v>
      </c>
      <c r="U233" s="31">
        <v>187</v>
      </c>
      <c r="V233" s="31">
        <v>682</v>
      </c>
      <c r="W233" s="19">
        <f t="shared" si="173"/>
        <v>3.6470588235294117</v>
      </c>
      <c r="X233" s="33">
        <f t="shared" si="183"/>
        <v>561</v>
      </c>
      <c r="Y233" s="32">
        <f t="shared" si="174"/>
        <v>121</v>
      </c>
      <c r="Z233" s="19">
        <f t="shared" si="175"/>
        <v>0.6470588235294118</v>
      </c>
      <c r="AA233" s="34">
        <f t="shared" si="176"/>
        <v>0.82258064516129037</v>
      </c>
      <c r="AC233" s="30">
        <v>120</v>
      </c>
      <c r="AD233" s="31">
        <v>253</v>
      </c>
      <c r="AE233" s="31">
        <v>2449</v>
      </c>
      <c r="AF233" s="19">
        <f t="shared" si="177"/>
        <v>9.6798418972332012</v>
      </c>
      <c r="AG233" s="33">
        <f t="shared" si="184"/>
        <v>759</v>
      </c>
      <c r="AH233" s="32">
        <f t="shared" si="178"/>
        <v>1690</v>
      </c>
      <c r="AI233" s="19">
        <f t="shared" si="179"/>
        <v>6.6798418972332012</v>
      </c>
      <c r="AJ233" s="34">
        <f t="shared" si="180"/>
        <v>0.30992241731318904</v>
      </c>
    </row>
    <row r="234" spans="2:36">
      <c r="B234" s="30">
        <v>150</v>
      </c>
      <c r="C234" s="31">
        <v>176</v>
      </c>
      <c r="D234" s="31">
        <v>770</v>
      </c>
      <c r="E234" s="19">
        <f t="shared" si="165"/>
        <v>4.375</v>
      </c>
      <c r="F234" s="33">
        <f t="shared" si="181"/>
        <v>528</v>
      </c>
      <c r="G234" s="32">
        <f t="shared" si="166"/>
        <v>242</v>
      </c>
      <c r="H234" s="19">
        <f t="shared" si="167"/>
        <v>1.375</v>
      </c>
      <c r="I234" s="34">
        <f t="shared" si="168"/>
        <v>0.68571428571428572</v>
      </c>
      <c r="K234" s="30">
        <v>150</v>
      </c>
      <c r="L234" s="31">
        <v>259</v>
      </c>
      <c r="M234" s="31">
        <v>2935</v>
      </c>
      <c r="N234" s="19">
        <f t="shared" si="169"/>
        <v>11.332046332046332</v>
      </c>
      <c r="O234" s="33">
        <f t="shared" si="182"/>
        <v>777</v>
      </c>
      <c r="P234" s="32">
        <f t="shared" si="170"/>
        <v>2158</v>
      </c>
      <c r="Q234" s="19">
        <f t="shared" si="171"/>
        <v>8.3320463320463318</v>
      </c>
      <c r="R234" s="34">
        <f t="shared" si="172"/>
        <v>0.2647359454855196</v>
      </c>
      <c r="T234" s="30">
        <v>150</v>
      </c>
      <c r="U234" s="31">
        <v>150</v>
      </c>
      <c r="V234" s="31">
        <v>427</v>
      </c>
      <c r="W234" s="19">
        <f t="shared" si="173"/>
        <v>2.8466666666666667</v>
      </c>
      <c r="X234" s="33">
        <f t="shared" si="183"/>
        <v>450</v>
      </c>
      <c r="Y234" s="32">
        <f t="shared" si="174"/>
        <v>-23</v>
      </c>
      <c r="Z234" s="19">
        <f t="shared" si="175"/>
        <v>-0.15333333333333332</v>
      </c>
      <c r="AA234" s="34">
        <f t="shared" si="176"/>
        <v>1.053864168618267</v>
      </c>
      <c r="AC234" s="30">
        <v>150</v>
      </c>
      <c r="AD234" s="31">
        <v>208</v>
      </c>
      <c r="AE234" s="31">
        <v>2628</v>
      </c>
      <c r="AF234" s="19">
        <f t="shared" si="177"/>
        <v>12.634615384615385</v>
      </c>
      <c r="AG234" s="33">
        <f t="shared" si="184"/>
        <v>624</v>
      </c>
      <c r="AH234" s="32">
        <f t="shared" si="178"/>
        <v>2004</v>
      </c>
      <c r="AI234" s="19">
        <f t="shared" si="179"/>
        <v>9.634615384615385</v>
      </c>
      <c r="AJ234" s="34">
        <f t="shared" si="180"/>
        <v>0.23744292237442921</v>
      </c>
    </row>
    <row r="235" spans="2:36">
      <c r="B235" s="30">
        <v>180</v>
      </c>
      <c r="C235" s="31">
        <v>147</v>
      </c>
      <c r="D235" s="31">
        <v>185</v>
      </c>
      <c r="E235" s="19">
        <f t="shared" si="165"/>
        <v>1.2585034013605443</v>
      </c>
      <c r="F235" s="33">
        <f t="shared" si="181"/>
        <v>441</v>
      </c>
      <c r="G235" s="32">
        <f t="shared" si="166"/>
        <v>-256</v>
      </c>
      <c r="H235" s="19">
        <f t="shared" si="167"/>
        <v>-1.7414965986394557</v>
      </c>
      <c r="I235" s="34">
        <f t="shared" si="168"/>
        <v>2.3837837837837839</v>
      </c>
      <c r="K235" s="30">
        <v>180</v>
      </c>
      <c r="L235" s="31">
        <v>230</v>
      </c>
      <c r="M235" s="31">
        <v>711</v>
      </c>
      <c r="N235" s="19">
        <f t="shared" si="169"/>
        <v>3.0913043478260871</v>
      </c>
      <c r="O235" s="33">
        <f t="shared" si="182"/>
        <v>690</v>
      </c>
      <c r="P235" s="32">
        <f t="shared" si="170"/>
        <v>21</v>
      </c>
      <c r="Q235" s="19">
        <f t="shared" si="171"/>
        <v>9.1304347826086957E-2</v>
      </c>
      <c r="R235" s="34">
        <f t="shared" si="172"/>
        <v>0.97046413502109707</v>
      </c>
      <c r="T235" s="30">
        <v>180</v>
      </c>
      <c r="U235" s="31">
        <v>125</v>
      </c>
      <c r="V235" s="31">
        <v>623</v>
      </c>
      <c r="W235" s="19">
        <f t="shared" si="173"/>
        <v>4.984</v>
      </c>
      <c r="X235" s="33">
        <f t="shared" si="183"/>
        <v>375</v>
      </c>
      <c r="Y235" s="32">
        <f t="shared" si="174"/>
        <v>248</v>
      </c>
      <c r="Z235" s="19">
        <f t="shared" si="175"/>
        <v>1.984</v>
      </c>
      <c r="AA235" s="34">
        <f t="shared" si="176"/>
        <v>0.6019261637239165</v>
      </c>
      <c r="AC235" s="30">
        <v>180</v>
      </c>
      <c r="AD235" s="31">
        <v>185</v>
      </c>
      <c r="AE235" s="31">
        <v>-231</v>
      </c>
      <c r="AF235" s="19">
        <f t="shared" si="177"/>
        <v>-1.2486486486486486</v>
      </c>
      <c r="AG235" s="33">
        <f t="shared" si="184"/>
        <v>555</v>
      </c>
      <c r="AH235" s="32">
        <f t="shared" si="178"/>
        <v>-786</v>
      </c>
      <c r="AI235" s="19">
        <f t="shared" si="179"/>
        <v>-4.2486486486486488</v>
      </c>
      <c r="AJ235" s="34">
        <f t="shared" si="180"/>
        <v>-2.4025974025974026</v>
      </c>
    </row>
    <row r="236" spans="2:36" ht="15.75" thickBot="1">
      <c r="B236" s="35">
        <v>300</v>
      </c>
      <c r="C236" s="36">
        <v>105</v>
      </c>
      <c r="D236" s="36">
        <v>-986</v>
      </c>
      <c r="E236" s="37">
        <f t="shared" si="165"/>
        <v>-9.3904761904761909</v>
      </c>
      <c r="F236" s="41">
        <f t="shared" si="181"/>
        <v>315</v>
      </c>
      <c r="G236" s="42">
        <f t="shared" si="166"/>
        <v>-1301</v>
      </c>
      <c r="H236" s="37">
        <f t="shared" si="167"/>
        <v>-12.390476190476191</v>
      </c>
      <c r="I236" s="38">
        <f t="shared" si="168"/>
        <v>-0.31947261663286003</v>
      </c>
      <c r="K236" s="35">
        <v>300</v>
      </c>
      <c r="L236" s="36">
        <v>144</v>
      </c>
      <c r="M236" s="36">
        <v>2948</v>
      </c>
      <c r="N236" s="19">
        <f t="shared" si="169"/>
        <v>20.472222222222221</v>
      </c>
      <c r="O236" s="33">
        <f t="shared" si="182"/>
        <v>432</v>
      </c>
      <c r="P236" s="32">
        <f t="shared" si="170"/>
        <v>2516</v>
      </c>
      <c r="Q236" s="19">
        <f t="shared" si="171"/>
        <v>17.472222222222221</v>
      </c>
      <c r="R236" s="34">
        <f t="shared" si="172"/>
        <v>0.14654002713704206</v>
      </c>
      <c r="T236" s="35">
        <v>300</v>
      </c>
      <c r="U236" s="36">
        <v>93</v>
      </c>
      <c r="V236" s="36">
        <v>-595</v>
      </c>
      <c r="W236" s="37">
        <f t="shared" si="173"/>
        <v>-6.397849462365591</v>
      </c>
      <c r="X236" s="41">
        <f t="shared" si="183"/>
        <v>279</v>
      </c>
      <c r="Y236" s="42">
        <f t="shared" si="174"/>
        <v>-874</v>
      </c>
      <c r="Z236" s="37">
        <f t="shared" si="175"/>
        <v>-9.3978494623655919</v>
      </c>
      <c r="AA236" s="38">
        <f t="shared" si="176"/>
        <v>-0.46890756302521008</v>
      </c>
      <c r="AC236" s="35">
        <v>300</v>
      </c>
      <c r="AD236" s="36">
        <v>118</v>
      </c>
      <c r="AE236" s="36">
        <v>2873</v>
      </c>
      <c r="AF236" s="19">
        <f t="shared" si="177"/>
        <v>24.347457627118644</v>
      </c>
      <c r="AG236" s="33">
        <f t="shared" si="184"/>
        <v>354</v>
      </c>
      <c r="AH236" s="32">
        <f t="shared" si="178"/>
        <v>2519</v>
      </c>
      <c r="AI236" s="19">
        <f t="shared" si="179"/>
        <v>21.347457627118644</v>
      </c>
      <c r="AJ236" s="34">
        <f t="shared" si="180"/>
        <v>0.12321615036547164</v>
      </c>
    </row>
    <row r="237" spans="2:36">
      <c r="B237" s="39"/>
      <c r="E237" s="7"/>
      <c r="F237" s="46" t="s">
        <v>31</v>
      </c>
      <c r="G237" s="46">
        <f>SUM(G225:G236)</f>
        <v>40051</v>
      </c>
      <c r="H237" s="7"/>
      <c r="I237" s="23"/>
      <c r="K237" s="39"/>
      <c r="N237" s="44"/>
      <c r="O237" s="46" t="s">
        <v>31</v>
      </c>
      <c r="P237" s="46">
        <f>SUM(P225:P236)</f>
        <v>54317</v>
      </c>
      <c r="Q237" s="44"/>
      <c r="R237" s="45"/>
      <c r="T237" s="39"/>
      <c r="U237" s="10"/>
      <c r="V237" s="10"/>
      <c r="W237" s="7"/>
      <c r="X237" s="46" t="s">
        <v>31</v>
      </c>
      <c r="Y237" s="46">
        <f>SUM(Y225:Y236)</f>
        <v>36353</v>
      </c>
      <c r="Z237" s="7"/>
      <c r="AA237" s="23"/>
      <c r="AC237" s="39"/>
      <c r="AD237" s="10"/>
      <c r="AE237" s="10"/>
      <c r="AF237" s="44"/>
      <c r="AG237" s="46" t="s">
        <v>31</v>
      </c>
      <c r="AH237" s="46">
        <f>SUM(AH225:AH236)</f>
        <v>50805</v>
      </c>
      <c r="AI237" s="44"/>
      <c r="AJ237" s="45"/>
    </row>
    <row r="238" spans="2:36">
      <c r="B238" s="39"/>
      <c r="E238" s="7"/>
      <c r="F238" s="47" t="s">
        <v>32</v>
      </c>
      <c r="G238" s="48">
        <f>SUM(G225:G233)</f>
        <v>41366</v>
      </c>
      <c r="H238" s="7"/>
      <c r="I238" s="23"/>
      <c r="K238" s="39" t="s">
        <v>36</v>
      </c>
      <c r="N238" s="44"/>
      <c r="O238" s="47" t="s">
        <v>32</v>
      </c>
      <c r="P238" s="48">
        <f>SUM(P225:P233)</f>
        <v>49622</v>
      </c>
      <c r="Q238" s="44"/>
      <c r="R238" s="45"/>
      <c r="T238" s="39"/>
      <c r="U238" s="10"/>
      <c r="V238" s="10"/>
      <c r="W238" s="7"/>
      <c r="X238" s="47" t="s">
        <v>32</v>
      </c>
      <c r="Y238" s="48">
        <f>SUM(Y225:Y233)</f>
        <v>37002</v>
      </c>
      <c r="Z238" s="7"/>
      <c r="AA238" s="23"/>
      <c r="AC238" s="39" t="s">
        <v>36</v>
      </c>
      <c r="AD238" s="10"/>
      <c r="AE238" s="10"/>
      <c r="AF238" s="44"/>
      <c r="AG238" s="47" t="s">
        <v>32</v>
      </c>
      <c r="AH238" s="48">
        <f>SUM(AH225:AH233)</f>
        <v>47068</v>
      </c>
      <c r="AI238" s="44"/>
      <c r="AJ238" s="45"/>
    </row>
    <row r="239" spans="2:36">
      <c r="B239" s="39"/>
      <c r="E239" s="7"/>
      <c r="F239" s="47" t="s">
        <v>34</v>
      </c>
      <c r="G239" s="48">
        <f>SUM(G225:G229)</f>
        <v>28665</v>
      </c>
      <c r="H239" s="7"/>
      <c r="I239" s="23"/>
      <c r="K239" s="39"/>
      <c r="N239" s="44"/>
      <c r="O239" s="47" t="s">
        <v>34</v>
      </c>
      <c r="P239" s="48">
        <f>SUM(P225:P229)</f>
        <v>32803</v>
      </c>
      <c r="Q239" s="44"/>
      <c r="R239" s="45"/>
      <c r="T239" s="39"/>
      <c r="U239" s="10"/>
      <c r="V239" s="10"/>
      <c r="W239" s="7"/>
      <c r="X239" s="47" t="s">
        <v>34</v>
      </c>
      <c r="Y239" s="48">
        <f>SUM(Y225:Y229)</f>
        <v>25784</v>
      </c>
      <c r="Z239" s="7"/>
      <c r="AA239" s="23"/>
      <c r="AC239" s="39"/>
      <c r="AD239" s="10"/>
      <c r="AE239" s="10"/>
      <c r="AF239" s="44"/>
      <c r="AG239" s="47" t="s">
        <v>34</v>
      </c>
      <c r="AH239" s="48">
        <f>SUM(AH225:AH229)</f>
        <v>31177</v>
      </c>
      <c r="AI239" s="44"/>
      <c r="AJ239" s="45"/>
    </row>
    <row r="240" spans="2:36">
      <c r="B240" s="39"/>
      <c r="E240" s="7"/>
      <c r="F240" s="47" t="s">
        <v>35</v>
      </c>
      <c r="G240" s="48">
        <f>SUM(G229:G233)</f>
        <v>17899</v>
      </c>
      <c r="H240" s="7"/>
      <c r="I240" s="23"/>
      <c r="K240" s="39"/>
      <c r="N240" s="44"/>
      <c r="O240" s="47" t="s">
        <v>35</v>
      </c>
      <c r="P240" s="48">
        <f>SUM(P229:P233)</f>
        <v>20986</v>
      </c>
      <c r="Q240" s="44"/>
      <c r="R240" s="45"/>
      <c r="T240" s="39"/>
      <c r="U240" s="10"/>
      <c r="V240" s="10"/>
      <c r="W240" s="7"/>
      <c r="X240" s="47" t="s">
        <v>35</v>
      </c>
      <c r="Y240" s="48">
        <f>SUM(Y229:Y233)</f>
        <v>15621</v>
      </c>
      <c r="Z240" s="7"/>
      <c r="AA240" s="23"/>
      <c r="AC240" s="39"/>
      <c r="AD240" s="10"/>
      <c r="AE240" s="10"/>
      <c r="AF240" s="44"/>
      <c r="AG240" s="47" t="s">
        <v>35</v>
      </c>
      <c r="AH240" s="48">
        <f>SUM(AH229:AH233)</f>
        <v>20265</v>
      </c>
      <c r="AI240" s="44"/>
      <c r="AJ240" s="45"/>
    </row>
    <row r="241" spans="2:36">
      <c r="B241" s="39"/>
      <c r="E241" s="7"/>
      <c r="F241" s="46" t="s">
        <v>33</v>
      </c>
      <c r="G241" s="48">
        <f>SUM(G227:G231)</f>
        <v>25193</v>
      </c>
      <c r="H241" s="7"/>
      <c r="I241" s="23"/>
      <c r="K241" s="39"/>
      <c r="N241" s="44"/>
      <c r="O241" s="46" t="s">
        <v>33</v>
      </c>
      <c r="P241" s="48">
        <f>SUM(P227:P231)</f>
        <v>28253</v>
      </c>
      <c r="Q241" s="44"/>
      <c r="R241" s="45"/>
      <c r="T241" s="39"/>
      <c r="U241" s="10"/>
      <c r="V241" s="10"/>
      <c r="W241" s="7"/>
      <c r="X241" s="46" t="s">
        <v>33</v>
      </c>
      <c r="Y241" s="48">
        <f>SUM(Y227:Y231)</f>
        <v>24424</v>
      </c>
      <c r="Z241" s="7"/>
      <c r="AA241" s="23"/>
      <c r="AC241" s="39"/>
      <c r="AD241" s="10"/>
      <c r="AE241" s="10"/>
      <c r="AF241" s="44"/>
      <c r="AG241" s="46" t="s">
        <v>33</v>
      </c>
      <c r="AH241" s="48">
        <f>SUM(AH227:AH231)</f>
        <v>26958</v>
      </c>
      <c r="AI241" s="44"/>
      <c r="AJ241" s="45"/>
    </row>
    <row r="242" spans="2:36">
      <c r="B242" s="39"/>
      <c r="E242" s="7"/>
      <c r="F242" s="46" t="s">
        <v>38</v>
      </c>
      <c r="G242" s="48">
        <f>SUM(G227:G229)</f>
        <v>15649</v>
      </c>
      <c r="H242" s="7"/>
      <c r="I242" s="23"/>
      <c r="K242" s="39"/>
      <c r="N242" s="44"/>
      <c r="O242" s="46" t="s">
        <v>38</v>
      </c>
      <c r="P242" s="48">
        <f>SUM(P227:P229)</f>
        <v>16999</v>
      </c>
      <c r="Q242" s="44"/>
      <c r="R242" s="45"/>
      <c r="T242" s="39"/>
      <c r="U242" s="10"/>
      <c r="V242" s="10"/>
      <c r="W242" s="7"/>
      <c r="X242" s="46" t="s">
        <v>38</v>
      </c>
      <c r="Y242" s="48">
        <f>SUM(Y227:Y229)</f>
        <v>14297</v>
      </c>
      <c r="Z242" s="7"/>
      <c r="AA242" s="23"/>
      <c r="AC242" s="39"/>
      <c r="AD242" s="10"/>
      <c r="AE242" s="10"/>
      <c r="AF242" s="44"/>
      <c r="AG242" s="46" t="s">
        <v>38</v>
      </c>
      <c r="AH242" s="48">
        <f>SUM(AH227:AH229)</f>
        <v>16142</v>
      </c>
      <c r="AI242" s="44"/>
      <c r="AJ242" s="45"/>
    </row>
    <row r="243" spans="2:36">
      <c r="F243" s="46" t="s">
        <v>39</v>
      </c>
      <c r="G243" s="48">
        <f>SUM(G229:G231)</f>
        <v>14742</v>
      </c>
      <c r="O243" s="46" t="s">
        <v>39</v>
      </c>
      <c r="P243" s="48">
        <f>SUM(P229:P231)</f>
        <v>15421</v>
      </c>
      <c r="Q243" s="10"/>
      <c r="T243"/>
      <c r="U243" s="10"/>
      <c r="V243" s="10"/>
      <c r="X243" s="46" t="s">
        <v>39</v>
      </c>
      <c r="Y243" s="48">
        <f>SUM(Y229:Y231)</f>
        <v>14530</v>
      </c>
      <c r="AD243" s="10"/>
      <c r="AE243" s="10"/>
      <c r="AG243" s="46" t="s">
        <v>39</v>
      </c>
      <c r="AH243" s="48">
        <f>SUM(AH229:AH231)</f>
        <v>15190</v>
      </c>
      <c r="AI243" s="10"/>
    </row>
    <row r="244" spans="2:36">
      <c r="F244" s="56" t="s">
        <v>48</v>
      </c>
      <c r="G244" s="12">
        <f>SUM(G225:G227)</f>
        <v>18685</v>
      </c>
      <c r="O244" s="56" t="s">
        <v>48</v>
      </c>
      <c r="P244" s="12">
        <f>SUM(P225:P227)</f>
        <v>22712</v>
      </c>
    </row>
    <row r="248" spans="2:36" ht="15.75" thickBot="1">
      <c r="C248" t="s">
        <v>101</v>
      </c>
      <c r="D248" s="10">
        <v>1</v>
      </c>
      <c r="E248" s="10" t="s">
        <v>28</v>
      </c>
      <c r="F248"/>
      <c r="H248" s="10"/>
    </row>
    <row r="249" spans="2:36">
      <c r="B249" t="s">
        <v>100</v>
      </c>
      <c r="C249" s="24">
        <v>5</v>
      </c>
      <c r="D249" s="25">
        <v>11890</v>
      </c>
      <c r="E249" s="26">
        <v>66709</v>
      </c>
      <c r="F249" s="27">
        <f t="shared" ref="F249:F260" si="185">E249/D249</f>
        <v>5.6105130361648445</v>
      </c>
      <c r="G249" s="28">
        <f>D249*$C$2</f>
        <v>35670</v>
      </c>
      <c r="H249" s="26">
        <f t="shared" ref="H249:H260" si="186">E249-G249</f>
        <v>31039</v>
      </c>
      <c r="I249" s="27">
        <f t="shared" ref="I249:I260" si="187">H249/D249</f>
        <v>2.6105130361648445</v>
      </c>
      <c r="J249" s="29">
        <f t="shared" ref="J249:J260" si="188">G249/E249</f>
        <v>0.53471045885862478</v>
      </c>
    </row>
    <row r="250" spans="2:36">
      <c r="C250" s="30">
        <v>10</v>
      </c>
      <c r="D250" s="31">
        <v>6328</v>
      </c>
      <c r="E250" s="32">
        <v>36065</v>
      </c>
      <c r="F250" s="19">
        <f t="shared" si="185"/>
        <v>5.6992730720606826</v>
      </c>
      <c r="G250" s="33">
        <f t="shared" ref="G250:G260" si="189">D250*$C$2</f>
        <v>18984</v>
      </c>
      <c r="H250" s="32">
        <f t="shared" si="186"/>
        <v>17081</v>
      </c>
      <c r="I250" s="19">
        <f t="shared" si="187"/>
        <v>2.6992730720606826</v>
      </c>
      <c r="J250" s="34">
        <f t="shared" si="188"/>
        <v>0.52638291972826845</v>
      </c>
    </row>
    <row r="251" spans="2:36">
      <c r="C251" s="30">
        <v>15</v>
      </c>
      <c r="D251" s="31">
        <v>4323</v>
      </c>
      <c r="E251" s="32">
        <v>26583</v>
      </c>
      <c r="F251" s="19">
        <f t="shared" si="185"/>
        <v>6.1492019430950728</v>
      </c>
      <c r="G251" s="33">
        <f t="shared" si="189"/>
        <v>12969</v>
      </c>
      <c r="H251" s="32">
        <f t="shared" si="186"/>
        <v>13614</v>
      </c>
      <c r="I251" s="19">
        <f t="shared" si="187"/>
        <v>3.1492019430950728</v>
      </c>
      <c r="J251" s="34">
        <f t="shared" si="188"/>
        <v>0.48786818643493962</v>
      </c>
    </row>
    <row r="252" spans="2:36">
      <c r="C252" s="30">
        <v>20</v>
      </c>
      <c r="D252" s="31">
        <v>3225</v>
      </c>
      <c r="E252" s="32">
        <v>24992</v>
      </c>
      <c r="F252" s="19">
        <f t="shared" si="185"/>
        <v>7.7494573643410849</v>
      </c>
      <c r="G252" s="33">
        <f t="shared" si="189"/>
        <v>9675</v>
      </c>
      <c r="H252" s="32">
        <f t="shared" si="186"/>
        <v>15317</v>
      </c>
      <c r="I252" s="19">
        <f t="shared" si="187"/>
        <v>4.7494573643410849</v>
      </c>
      <c r="J252" s="34">
        <f t="shared" si="188"/>
        <v>0.38712387964148526</v>
      </c>
    </row>
    <row r="253" spans="2:36">
      <c r="C253" s="30">
        <v>30</v>
      </c>
      <c r="D253" s="31">
        <v>2154</v>
      </c>
      <c r="E253" s="32">
        <v>17472</v>
      </c>
      <c r="F253" s="19">
        <f t="shared" si="185"/>
        <v>8.1114206128133706</v>
      </c>
      <c r="G253" s="33">
        <f t="shared" si="189"/>
        <v>6462</v>
      </c>
      <c r="H253" s="32">
        <f t="shared" si="186"/>
        <v>11010</v>
      </c>
      <c r="I253" s="19">
        <f t="shared" si="187"/>
        <v>5.1114206128133706</v>
      </c>
      <c r="J253" s="34">
        <f t="shared" si="188"/>
        <v>0.36984890109890112</v>
      </c>
    </row>
    <row r="254" spans="2:36">
      <c r="C254" s="30">
        <v>45</v>
      </c>
      <c r="D254" s="31">
        <v>1448</v>
      </c>
      <c r="E254" s="32">
        <v>15794</v>
      </c>
      <c r="F254" s="19">
        <f t="shared" si="185"/>
        <v>10.907458563535911</v>
      </c>
      <c r="G254" s="33">
        <f t="shared" si="189"/>
        <v>4344</v>
      </c>
      <c r="H254" s="32">
        <f t="shared" si="186"/>
        <v>11450</v>
      </c>
      <c r="I254" s="19">
        <f t="shared" si="187"/>
        <v>7.9074585635359114</v>
      </c>
      <c r="J254" s="34">
        <f t="shared" si="188"/>
        <v>0.2750411548689376</v>
      </c>
    </row>
    <row r="255" spans="2:36">
      <c r="C255" s="30">
        <v>60</v>
      </c>
      <c r="D255" s="31">
        <v>1126</v>
      </c>
      <c r="E255" s="32">
        <v>13685</v>
      </c>
      <c r="F255" s="19">
        <f t="shared" si="185"/>
        <v>12.153641207815275</v>
      </c>
      <c r="G255" s="33">
        <f t="shared" si="189"/>
        <v>3378</v>
      </c>
      <c r="H255" s="32">
        <f t="shared" si="186"/>
        <v>10307</v>
      </c>
      <c r="I255" s="19">
        <f t="shared" si="187"/>
        <v>9.1536412078152747</v>
      </c>
      <c r="J255" s="34">
        <f t="shared" si="188"/>
        <v>0.24683960540738034</v>
      </c>
    </row>
    <row r="256" spans="2:36">
      <c r="C256" s="30">
        <v>90</v>
      </c>
      <c r="D256" s="31">
        <v>766</v>
      </c>
      <c r="E256" s="32">
        <v>9754</v>
      </c>
      <c r="F256" s="19">
        <f t="shared" si="185"/>
        <v>12.733681462140993</v>
      </c>
      <c r="G256" s="33">
        <f t="shared" si="189"/>
        <v>2298</v>
      </c>
      <c r="H256" s="32">
        <f t="shared" si="186"/>
        <v>7456</v>
      </c>
      <c r="I256" s="19">
        <f t="shared" si="187"/>
        <v>9.7336814621409928</v>
      </c>
      <c r="J256" s="34">
        <f t="shared" si="188"/>
        <v>0.23559565306540906</v>
      </c>
    </row>
    <row r="257" spans="2:10">
      <c r="C257" s="30">
        <v>120</v>
      </c>
      <c r="D257" s="31">
        <v>579</v>
      </c>
      <c r="E257" s="31">
        <v>11984</v>
      </c>
      <c r="F257" s="19">
        <f t="shared" si="185"/>
        <v>20.697754749568222</v>
      </c>
      <c r="G257" s="31">
        <f t="shared" si="189"/>
        <v>1737</v>
      </c>
      <c r="H257" s="31">
        <f t="shared" si="186"/>
        <v>10247</v>
      </c>
      <c r="I257" s="19">
        <f t="shared" si="187"/>
        <v>17.697754749568222</v>
      </c>
      <c r="J257" s="34">
        <f t="shared" si="188"/>
        <v>0.14494325767690253</v>
      </c>
    </row>
    <row r="258" spans="2:10">
      <c r="C258" s="30">
        <v>150</v>
      </c>
      <c r="D258" s="31">
        <v>465</v>
      </c>
      <c r="E258" s="31">
        <v>10210</v>
      </c>
      <c r="F258" s="19">
        <f t="shared" si="185"/>
        <v>21.956989247311828</v>
      </c>
      <c r="G258" s="31">
        <f t="shared" si="189"/>
        <v>1395</v>
      </c>
      <c r="H258" s="31">
        <f t="shared" si="186"/>
        <v>8815</v>
      </c>
      <c r="I258" s="19">
        <f t="shared" si="187"/>
        <v>18.956989247311828</v>
      </c>
      <c r="J258" s="34">
        <f t="shared" si="188"/>
        <v>0.13663075416258569</v>
      </c>
    </row>
    <row r="259" spans="2:10">
      <c r="C259" s="30">
        <v>180</v>
      </c>
      <c r="D259" s="31">
        <v>380</v>
      </c>
      <c r="E259" s="31">
        <v>10776</v>
      </c>
      <c r="F259" s="19">
        <f t="shared" si="185"/>
        <v>28.357894736842105</v>
      </c>
      <c r="G259" s="31">
        <f t="shared" si="189"/>
        <v>1140</v>
      </c>
      <c r="H259" s="31">
        <f t="shared" si="186"/>
        <v>9636</v>
      </c>
      <c r="I259" s="19">
        <f t="shared" si="187"/>
        <v>25.357894736842105</v>
      </c>
      <c r="J259" s="34">
        <f t="shared" si="188"/>
        <v>0.10579064587973273</v>
      </c>
    </row>
    <row r="260" spans="2:10">
      <c r="C260" s="30">
        <v>300</v>
      </c>
      <c r="D260" s="31">
        <v>247</v>
      </c>
      <c r="E260" s="31">
        <v>5330</v>
      </c>
      <c r="F260" s="19">
        <f t="shared" si="185"/>
        <v>21.578947368421051</v>
      </c>
      <c r="G260" s="31">
        <f t="shared" si="189"/>
        <v>741</v>
      </c>
      <c r="H260" s="31">
        <f t="shared" si="186"/>
        <v>4589</v>
      </c>
      <c r="I260" s="19">
        <f t="shared" si="187"/>
        <v>18.578947368421051</v>
      </c>
      <c r="J260" s="34">
        <f t="shared" si="188"/>
        <v>0.13902439024390245</v>
      </c>
    </row>
    <row r="261" spans="2:10">
      <c r="B261" s="39"/>
      <c r="C261" s="39"/>
      <c r="D261" s="31"/>
      <c r="E261" s="31"/>
      <c r="F261" s="44"/>
      <c r="G261" s="46" t="s">
        <v>31</v>
      </c>
      <c r="H261" s="46">
        <f>SUM(H249:H260)</f>
        <v>150561</v>
      </c>
      <c r="I261" s="44"/>
      <c r="J261" s="45"/>
    </row>
    <row r="262" spans="2:10">
      <c r="B262" s="39"/>
      <c r="C262" s="39"/>
      <c r="D262" s="31"/>
      <c r="E262" s="31"/>
      <c r="F262" s="44"/>
      <c r="G262" s="47" t="s">
        <v>32</v>
      </c>
      <c r="H262" s="53">
        <f>SUM(H249:H257)</f>
        <v>127521</v>
      </c>
      <c r="I262" s="44"/>
      <c r="J262" s="45"/>
    </row>
    <row r="263" spans="2:10">
      <c r="B263" s="39"/>
      <c r="C263" s="39"/>
      <c r="D263" s="31"/>
      <c r="E263" s="31"/>
      <c r="F263" s="44"/>
      <c r="G263" s="47" t="s">
        <v>34</v>
      </c>
      <c r="H263" s="48">
        <f>SUM(H249:H253)</f>
        <v>88061</v>
      </c>
      <c r="I263" s="44"/>
      <c r="J263" s="45"/>
    </row>
    <row r="264" spans="2:10">
      <c r="B264" s="39"/>
      <c r="C264" s="39"/>
      <c r="D264" s="31"/>
      <c r="E264" s="31"/>
      <c r="F264" s="44"/>
      <c r="G264" s="47" t="s">
        <v>35</v>
      </c>
      <c r="H264" s="48">
        <f>SUM(H253:H257)</f>
        <v>50470</v>
      </c>
      <c r="I264" s="44"/>
      <c r="J264" s="45"/>
    </row>
    <row r="265" spans="2:10">
      <c r="B265" s="39"/>
      <c r="C265" s="39"/>
      <c r="D265" s="31"/>
      <c r="E265" s="31"/>
      <c r="F265" s="44"/>
      <c r="G265" s="46" t="s">
        <v>33</v>
      </c>
      <c r="H265" s="53">
        <f>SUM(H251:H255)</f>
        <v>61698</v>
      </c>
      <c r="I265" s="44"/>
      <c r="J265" s="45"/>
    </row>
    <row r="266" spans="2:10">
      <c r="B266" s="39"/>
      <c r="C266" s="39"/>
      <c r="D266" s="31"/>
      <c r="E266" s="31"/>
      <c r="F266" s="44"/>
      <c r="G266" s="46" t="s">
        <v>38</v>
      </c>
      <c r="H266" s="48">
        <f>SUM(H251:H253)</f>
        <v>39941</v>
      </c>
      <c r="I266" s="44"/>
      <c r="J266" s="45"/>
    </row>
    <row r="267" spans="2:10">
      <c r="B267" s="39"/>
      <c r="C267" s="39"/>
      <c r="D267" s="31"/>
      <c r="E267" s="31"/>
      <c r="F267" s="44"/>
      <c r="G267" s="46" t="s">
        <v>39</v>
      </c>
      <c r="H267" s="48">
        <f>SUM(H253:H255)</f>
        <v>32767</v>
      </c>
      <c r="I267" s="44"/>
      <c r="J267" s="45"/>
    </row>
    <row r="268" spans="2:10">
      <c r="B268" s="39"/>
      <c r="C268" s="39"/>
      <c r="D268" s="31"/>
      <c r="E268" s="31"/>
      <c r="F268" s="44"/>
      <c r="G268" s="56" t="s">
        <v>48</v>
      </c>
      <c r="H268" s="12">
        <f>SUM(H249:H251)</f>
        <v>61734</v>
      </c>
      <c r="I268" s="44"/>
      <c r="J268" s="45"/>
    </row>
  </sheetData>
  <pageMargins left="0.7" right="0.7" top="0.75" bottom="0.75" header="0.3" footer="0.3"/>
  <pageSetup paperSize="9" orientation="portrait" r:id="rId1"/>
  <ignoredErrors>
    <ignoredError sqref="P130 G130 P109 G15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Z224"/>
  <sheetViews>
    <sheetView workbookViewId="0">
      <selection activeCell="AN97" sqref="AN97"/>
    </sheetView>
  </sheetViews>
  <sheetFormatPr defaultRowHeight="15"/>
  <cols>
    <col min="8" max="8" width="8.42578125" customWidth="1"/>
    <col min="26" max="26" width="9.7109375" customWidth="1"/>
  </cols>
  <sheetData>
    <row r="1" spans="1:52">
      <c r="B1" t="s">
        <v>13</v>
      </c>
      <c r="C1" s="10" t="s">
        <v>12</v>
      </c>
    </row>
    <row r="2" spans="1:52">
      <c r="B2" t="s">
        <v>46</v>
      </c>
      <c r="C2" s="10">
        <v>6</v>
      </c>
      <c r="S2" t="s">
        <v>57</v>
      </c>
      <c r="U2" s="2">
        <f>5/14</f>
        <v>0.35714285714285715</v>
      </c>
    </row>
    <row r="3" spans="1:52">
      <c r="U3" s="2"/>
    </row>
    <row r="4" spans="1:52">
      <c r="U4" s="2"/>
    </row>
    <row r="5" spans="1:52" ht="15.75" thickBot="1">
      <c r="B5" t="s">
        <v>76</v>
      </c>
      <c r="C5" s="10">
        <v>1</v>
      </c>
      <c r="D5" s="10" t="s">
        <v>28</v>
      </c>
      <c r="F5" s="10">
        <v>1</v>
      </c>
      <c r="G5" s="10"/>
      <c r="L5" s="10" t="s">
        <v>74</v>
      </c>
      <c r="M5" s="10">
        <v>2</v>
      </c>
      <c r="O5" s="10" t="s">
        <v>77</v>
      </c>
      <c r="P5" s="10"/>
      <c r="Q5" t="s">
        <v>78</v>
      </c>
      <c r="U5" s="2"/>
      <c r="AJ5" t="s">
        <v>74</v>
      </c>
      <c r="AK5" s="10">
        <v>1</v>
      </c>
      <c r="AL5" s="10" t="s">
        <v>28</v>
      </c>
      <c r="AN5" s="10" t="s">
        <v>62</v>
      </c>
      <c r="AO5" s="10" t="s">
        <v>64</v>
      </c>
      <c r="AS5" t="s">
        <v>61</v>
      </c>
      <c r="AT5" s="10">
        <v>1</v>
      </c>
      <c r="AU5" s="10" t="s">
        <v>28</v>
      </c>
      <c r="AW5" s="10" t="s">
        <v>63</v>
      </c>
      <c r="AX5" s="10" t="s">
        <v>55</v>
      </c>
    </row>
    <row r="6" spans="1:52">
      <c r="A6" t="s">
        <v>1</v>
      </c>
      <c r="B6" s="24">
        <v>5</v>
      </c>
      <c r="C6" s="25">
        <v>5910</v>
      </c>
      <c r="D6" s="26">
        <v>80570</v>
      </c>
      <c r="E6" s="27">
        <f t="shared" ref="E6:E17" si="0">D6/C6</f>
        <v>13.632825719120135</v>
      </c>
      <c r="F6" s="28">
        <f>C6*$C$2</f>
        <v>35460</v>
      </c>
      <c r="G6" s="26">
        <f t="shared" ref="G6:G17" si="1">D6-F6</f>
        <v>45110</v>
      </c>
      <c r="H6" s="27">
        <f t="shared" ref="H6:H17" si="2">G6/C6</f>
        <v>7.6328257191201354</v>
      </c>
      <c r="I6" s="29">
        <f t="shared" ref="I6:I17" si="3">F6/D6</f>
        <v>0.44011418642174505</v>
      </c>
      <c r="K6" s="24">
        <v>5</v>
      </c>
      <c r="L6" s="25">
        <v>5675</v>
      </c>
      <c r="M6" s="26">
        <v>75480</v>
      </c>
      <c r="N6" s="27">
        <f t="shared" ref="N6:N17" si="4">M6/L6</f>
        <v>13.300440528634361</v>
      </c>
      <c r="O6" s="28">
        <f>L6*$C$2</f>
        <v>34050</v>
      </c>
      <c r="P6" s="26">
        <f t="shared" ref="P6:P17" si="5">M6-O6</f>
        <v>41430</v>
      </c>
      <c r="Q6" s="27">
        <f t="shared" ref="Q6:Q17" si="6">P6/L6</f>
        <v>7.3004405286343612</v>
      </c>
      <c r="R6" s="29">
        <f t="shared" ref="R6:R17" si="7">O6/M6</f>
        <v>0.4511128775834658</v>
      </c>
      <c r="T6" s="10">
        <f>G6 - G116</f>
        <v>23160</v>
      </c>
      <c r="U6" s="2">
        <f>T6/G6</f>
        <v>0.51341166038572383</v>
      </c>
      <c r="AI6" t="s">
        <v>1</v>
      </c>
      <c r="AJ6" s="24">
        <v>5</v>
      </c>
      <c r="AK6" s="25">
        <v>5403</v>
      </c>
      <c r="AL6" s="26">
        <v>72730</v>
      </c>
      <c r="AM6" s="27">
        <f t="shared" ref="AM6:AM17" si="8">AL6/AK6</f>
        <v>13.461040162872479</v>
      </c>
      <c r="AN6" s="28">
        <f>AK6*$C$2</f>
        <v>32418</v>
      </c>
      <c r="AO6" s="26">
        <f t="shared" ref="AO6" si="9">AL6-AN6</f>
        <v>40312</v>
      </c>
      <c r="AP6" s="27">
        <f t="shared" ref="AP6:AP17" si="10">AO6/AK6</f>
        <v>7.4610401628724778</v>
      </c>
      <c r="AQ6" s="29">
        <f t="shared" ref="AQ6:AQ17" si="11">AN6/AL6</f>
        <v>0.44573078509555891</v>
      </c>
      <c r="AS6" s="24">
        <v>5</v>
      </c>
      <c r="AT6" s="25">
        <v>2608</v>
      </c>
      <c r="AU6" s="26">
        <v>42100</v>
      </c>
      <c r="AV6" s="27">
        <f t="shared" ref="AV6:AV17" si="12">AU6/AT6</f>
        <v>16.142638036809817</v>
      </c>
      <c r="AW6" s="28">
        <f>AT6*$C$2</f>
        <v>15648</v>
      </c>
      <c r="AX6" s="26">
        <f t="shared" ref="AX6" si="13">AU6-AW6</f>
        <v>26452</v>
      </c>
      <c r="AY6" s="27">
        <f t="shared" ref="AY6:AY17" si="14">AX6/AT6</f>
        <v>10.142638036809815</v>
      </c>
      <c r="AZ6" s="29">
        <f t="shared" ref="AZ6:AZ17" si="15">AW6/AU6</f>
        <v>0.37168646080760093</v>
      </c>
    </row>
    <row r="7" spans="1:52">
      <c r="B7" s="30">
        <v>10</v>
      </c>
      <c r="C7" s="31">
        <v>3283</v>
      </c>
      <c r="D7" s="32">
        <v>59080</v>
      </c>
      <c r="E7" s="19">
        <f t="shared" si="0"/>
        <v>17.995735607675908</v>
      </c>
      <c r="F7" s="33">
        <f t="shared" ref="F7:F17" si="16">C7*$C$2</f>
        <v>19698</v>
      </c>
      <c r="G7" s="32">
        <f>D7-F7</f>
        <v>39382</v>
      </c>
      <c r="H7" s="19">
        <f t="shared" si="2"/>
        <v>11.995735607675906</v>
      </c>
      <c r="I7" s="34">
        <f t="shared" si="3"/>
        <v>0.33341232227488149</v>
      </c>
      <c r="K7" s="30">
        <v>10</v>
      </c>
      <c r="L7" s="31">
        <v>1659</v>
      </c>
      <c r="M7" s="32">
        <v>28280</v>
      </c>
      <c r="N7" s="19">
        <f t="shared" si="4"/>
        <v>17.046413502109704</v>
      </c>
      <c r="O7" s="33">
        <f t="shared" ref="O7:O17" si="17">L7*$C$2</f>
        <v>9954</v>
      </c>
      <c r="P7" s="32">
        <f t="shared" si="5"/>
        <v>18326</v>
      </c>
      <c r="Q7" s="19">
        <f t="shared" si="6"/>
        <v>11.046413502109704</v>
      </c>
      <c r="R7" s="34">
        <f t="shared" si="7"/>
        <v>0.35198019801980196</v>
      </c>
      <c r="T7" s="10">
        <f>G7 - G117</f>
        <v>14682</v>
      </c>
      <c r="U7" s="2">
        <f>T7/G7</f>
        <v>0.37280991315829565</v>
      </c>
      <c r="AJ7" s="30">
        <v>10</v>
      </c>
      <c r="AK7" s="31">
        <v>2989</v>
      </c>
      <c r="AL7" s="32">
        <v>49650</v>
      </c>
      <c r="AM7" s="19">
        <f t="shared" si="8"/>
        <v>16.610906657745065</v>
      </c>
      <c r="AN7" s="33">
        <f t="shared" ref="AN7:AN17" si="18">AK7*$C$2</f>
        <v>17934</v>
      </c>
      <c r="AO7" s="32">
        <f>AL7-AN7</f>
        <v>31716</v>
      </c>
      <c r="AP7" s="19">
        <f t="shared" si="10"/>
        <v>10.610906657745065</v>
      </c>
      <c r="AQ7" s="34">
        <f t="shared" si="11"/>
        <v>0.36120845921450151</v>
      </c>
      <c r="AS7" s="30">
        <v>10</v>
      </c>
      <c r="AT7" s="31">
        <v>1490</v>
      </c>
      <c r="AU7" s="32">
        <v>26020</v>
      </c>
      <c r="AV7" s="19">
        <f t="shared" si="12"/>
        <v>17.463087248322147</v>
      </c>
      <c r="AW7" s="33">
        <f t="shared" ref="AW7:AW17" si="19">AT7*$C$2</f>
        <v>8940</v>
      </c>
      <c r="AX7" s="32">
        <f>AU7-AW7</f>
        <v>17080</v>
      </c>
      <c r="AY7" s="19">
        <f t="shared" si="14"/>
        <v>11.463087248322148</v>
      </c>
      <c r="AZ7" s="34">
        <f t="shared" si="15"/>
        <v>0.34358186010760955</v>
      </c>
    </row>
    <row r="8" spans="1:52">
      <c r="B8" s="30">
        <v>15</v>
      </c>
      <c r="C8" s="31">
        <v>2295</v>
      </c>
      <c r="D8" s="32">
        <v>33960</v>
      </c>
      <c r="E8" s="19">
        <f t="shared" si="0"/>
        <v>14.797385620915033</v>
      </c>
      <c r="F8" s="33">
        <f t="shared" si="16"/>
        <v>13770</v>
      </c>
      <c r="G8" s="32">
        <f t="shared" si="1"/>
        <v>20190</v>
      </c>
      <c r="H8" s="19">
        <f t="shared" si="2"/>
        <v>8.7973856209150334</v>
      </c>
      <c r="I8" s="34">
        <f t="shared" si="3"/>
        <v>0.40547703180212014</v>
      </c>
      <c r="K8" s="30">
        <v>15</v>
      </c>
      <c r="L8" s="31">
        <v>1185</v>
      </c>
      <c r="M8" s="32">
        <v>21670</v>
      </c>
      <c r="N8" s="19">
        <f t="shared" si="4"/>
        <v>18.286919831223628</v>
      </c>
      <c r="O8" s="33">
        <f t="shared" si="17"/>
        <v>7110</v>
      </c>
      <c r="P8" s="32">
        <f t="shared" si="5"/>
        <v>14560</v>
      </c>
      <c r="Q8" s="19">
        <f t="shared" si="6"/>
        <v>12.286919831223628</v>
      </c>
      <c r="R8" s="34">
        <f t="shared" si="7"/>
        <v>0.32810336871250578</v>
      </c>
      <c r="T8" s="10">
        <f>G8 - G118</f>
        <v>9258</v>
      </c>
      <c r="U8" s="2">
        <f>T8/G8</f>
        <v>0.45854383358098066</v>
      </c>
      <c r="AJ8" s="30">
        <v>15</v>
      </c>
      <c r="AK8" s="31">
        <v>2079</v>
      </c>
      <c r="AL8" s="32">
        <v>30140</v>
      </c>
      <c r="AM8" s="19">
        <f t="shared" si="8"/>
        <v>14.497354497354497</v>
      </c>
      <c r="AN8" s="33">
        <f t="shared" si="18"/>
        <v>12474</v>
      </c>
      <c r="AO8" s="32">
        <f t="shared" ref="AO8:AO17" si="20">AL8-AN8</f>
        <v>17666</v>
      </c>
      <c r="AP8" s="19">
        <f t="shared" si="10"/>
        <v>8.4973544973544968</v>
      </c>
      <c r="AQ8" s="34">
        <f t="shared" si="11"/>
        <v>0.41386861313868611</v>
      </c>
      <c r="AS8" s="30">
        <v>15</v>
      </c>
      <c r="AT8" s="31">
        <v>1053</v>
      </c>
      <c r="AU8" s="32">
        <v>17370</v>
      </c>
      <c r="AV8" s="19">
        <f t="shared" si="12"/>
        <v>16.495726495726494</v>
      </c>
      <c r="AW8" s="33">
        <f t="shared" si="19"/>
        <v>6318</v>
      </c>
      <c r="AX8" s="32">
        <f t="shared" ref="AX8:AX17" si="21">AU8-AW8</f>
        <v>11052</v>
      </c>
      <c r="AY8" s="19">
        <f t="shared" si="14"/>
        <v>10.495726495726496</v>
      </c>
      <c r="AZ8" s="34">
        <f t="shared" si="15"/>
        <v>0.36373056994818653</v>
      </c>
    </row>
    <row r="9" spans="1:52">
      <c r="B9" s="30">
        <v>20</v>
      </c>
      <c r="C9" s="31">
        <v>1767</v>
      </c>
      <c r="D9" s="32">
        <v>28030</v>
      </c>
      <c r="E9" s="19">
        <f t="shared" si="0"/>
        <v>15.863044708545557</v>
      </c>
      <c r="F9" s="33">
        <f t="shared" si="16"/>
        <v>10602</v>
      </c>
      <c r="G9" s="32">
        <f t="shared" si="1"/>
        <v>17428</v>
      </c>
      <c r="H9" s="19">
        <f t="shared" si="2"/>
        <v>9.8630447085455568</v>
      </c>
      <c r="I9" s="34">
        <f t="shared" si="3"/>
        <v>0.37823760256867645</v>
      </c>
      <c r="K9" s="30">
        <v>20</v>
      </c>
      <c r="L9" s="31">
        <v>855</v>
      </c>
      <c r="M9" s="32">
        <v>22080</v>
      </c>
      <c r="N9" s="19">
        <f t="shared" si="4"/>
        <v>25.82456140350877</v>
      </c>
      <c r="O9" s="33">
        <f t="shared" si="17"/>
        <v>5130</v>
      </c>
      <c r="P9" s="32">
        <f t="shared" si="5"/>
        <v>16950</v>
      </c>
      <c r="Q9" s="19">
        <f t="shared" si="6"/>
        <v>19.82456140350877</v>
      </c>
      <c r="R9" s="34">
        <f t="shared" si="7"/>
        <v>0.23233695652173914</v>
      </c>
      <c r="T9" s="10">
        <f t="shared" ref="T9:T12" si="22">G9 - G119</f>
        <v>8196</v>
      </c>
      <c r="U9" s="2">
        <f t="shared" ref="U9:U12" si="23">T9/G9</f>
        <v>0.47027771402341062</v>
      </c>
      <c r="AJ9" s="30">
        <v>20</v>
      </c>
      <c r="AK9" s="31">
        <v>1583</v>
      </c>
      <c r="AL9" s="32">
        <v>23260</v>
      </c>
      <c r="AM9" s="19">
        <f t="shared" si="8"/>
        <v>14.693619709412507</v>
      </c>
      <c r="AN9" s="33">
        <f t="shared" si="18"/>
        <v>9498</v>
      </c>
      <c r="AO9" s="32">
        <f t="shared" si="20"/>
        <v>13762</v>
      </c>
      <c r="AP9" s="19">
        <f t="shared" si="10"/>
        <v>8.6936197094125074</v>
      </c>
      <c r="AQ9" s="34">
        <f t="shared" si="11"/>
        <v>0.40834049871023215</v>
      </c>
      <c r="AS9" s="30">
        <v>20</v>
      </c>
      <c r="AT9" s="31">
        <v>753</v>
      </c>
      <c r="AU9" s="32">
        <v>17450</v>
      </c>
      <c r="AV9" s="19">
        <f t="shared" si="12"/>
        <v>23.173970783532535</v>
      </c>
      <c r="AW9" s="33">
        <f t="shared" si="19"/>
        <v>4518</v>
      </c>
      <c r="AX9" s="32">
        <f t="shared" si="21"/>
        <v>12932</v>
      </c>
      <c r="AY9" s="19">
        <f t="shared" si="14"/>
        <v>17.173970783532535</v>
      </c>
      <c r="AZ9" s="34">
        <f t="shared" si="15"/>
        <v>0.25891117478510028</v>
      </c>
    </row>
    <row r="10" spans="1:52">
      <c r="B10" s="30">
        <v>30</v>
      </c>
      <c r="C10" s="31">
        <v>1233</v>
      </c>
      <c r="D10" s="32">
        <v>18720</v>
      </c>
      <c r="E10" s="19">
        <f t="shared" si="0"/>
        <v>15.182481751824817</v>
      </c>
      <c r="F10" s="33">
        <f t="shared" si="16"/>
        <v>7398</v>
      </c>
      <c r="G10" s="32">
        <f t="shared" si="1"/>
        <v>11322</v>
      </c>
      <c r="H10" s="19">
        <f t="shared" si="2"/>
        <v>9.1824817518248167</v>
      </c>
      <c r="I10" s="34">
        <f t="shared" si="3"/>
        <v>0.39519230769230768</v>
      </c>
      <c r="K10" s="30">
        <v>30</v>
      </c>
      <c r="L10" s="31">
        <v>609</v>
      </c>
      <c r="M10" s="32">
        <v>19570</v>
      </c>
      <c r="N10" s="19">
        <f t="shared" si="4"/>
        <v>32.13464696223317</v>
      </c>
      <c r="O10" s="33">
        <f t="shared" si="17"/>
        <v>3654</v>
      </c>
      <c r="P10" s="32">
        <f t="shared" si="5"/>
        <v>15916</v>
      </c>
      <c r="Q10" s="19">
        <f t="shared" si="6"/>
        <v>26.13464696223317</v>
      </c>
      <c r="R10" s="34">
        <f t="shared" si="7"/>
        <v>0.18671435871231476</v>
      </c>
      <c r="T10" s="10">
        <f t="shared" si="22"/>
        <v>6790</v>
      </c>
      <c r="U10" s="2">
        <f t="shared" si="23"/>
        <v>0.59971736442324675</v>
      </c>
      <c r="AJ10" s="30">
        <v>30</v>
      </c>
      <c r="AK10" s="31">
        <v>1098</v>
      </c>
      <c r="AL10" s="32">
        <v>14040</v>
      </c>
      <c r="AM10" s="19">
        <f t="shared" si="8"/>
        <v>12.78688524590164</v>
      </c>
      <c r="AN10" s="33">
        <f t="shared" si="18"/>
        <v>6588</v>
      </c>
      <c r="AO10" s="32">
        <f t="shared" si="20"/>
        <v>7452</v>
      </c>
      <c r="AP10" s="19">
        <f t="shared" si="10"/>
        <v>6.7868852459016393</v>
      </c>
      <c r="AQ10" s="34">
        <f t="shared" si="11"/>
        <v>0.46923076923076923</v>
      </c>
      <c r="AS10" s="30">
        <v>30</v>
      </c>
      <c r="AT10" s="31">
        <v>528</v>
      </c>
      <c r="AU10" s="32">
        <v>20460</v>
      </c>
      <c r="AV10" s="19">
        <f t="shared" si="12"/>
        <v>38.75</v>
      </c>
      <c r="AW10" s="33">
        <f t="shared" si="19"/>
        <v>3168</v>
      </c>
      <c r="AX10" s="32">
        <f t="shared" si="21"/>
        <v>17292</v>
      </c>
      <c r="AY10" s="19">
        <f t="shared" si="14"/>
        <v>32.75</v>
      </c>
      <c r="AZ10" s="34">
        <f t="shared" si="15"/>
        <v>0.15483870967741936</v>
      </c>
    </row>
    <row r="11" spans="1:52">
      <c r="B11" s="30">
        <v>45</v>
      </c>
      <c r="C11" s="31">
        <v>830</v>
      </c>
      <c r="D11" s="32">
        <v>22870</v>
      </c>
      <c r="E11" s="19">
        <f t="shared" si="0"/>
        <v>27.554216867469879</v>
      </c>
      <c r="F11" s="33">
        <f t="shared" si="16"/>
        <v>4980</v>
      </c>
      <c r="G11" s="32">
        <f t="shared" si="1"/>
        <v>17890</v>
      </c>
      <c r="H11" s="19">
        <f t="shared" si="2"/>
        <v>21.554216867469879</v>
      </c>
      <c r="I11" s="34">
        <f t="shared" si="3"/>
        <v>0.21775251421075645</v>
      </c>
      <c r="K11" s="30">
        <v>45</v>
      </c>
      <c r="L11" s="31">
        <v>419</v>
      </c>
      <c r="M11" s="32">
        <v>8160</v>
      </c>
      <c r="N11" s="19">
        <f t="shared" si="4"/>
        <v>19.474940334128878</v>
      </c>
      <c r="O11" s="33">
        <f t="shared" si="17"/>
        <v>2514</v>
      </c>
      <c r="P11" s="32">
        <f t="shared" si="5"/>
        <v>5646</v>
      </c>
      <c r="Q11" s="19">
        <f t="shared" si="6"/>
        <v>13.474940334128878</v>
      </c>
      <c r="R11" s="34">
        <f t="shared" si="7"/>
        <v>0.30808823529411766</v>
      </c>
      <c r="T11" s="10">
        <f t="shared" si="22"/>
        <v>8062</v>
      </c>
      <c r="U11" s="2">
        <f t="shared" si="23"/>
        <v>0.45064281721632199</v>
      </c>
      <c r="AJ11" s="30">
        <v>45</v>
      </c>
      <c r="AK11" s="31">
        <v>736</v>
      </c>
      <c r="AL11" s="32">
        <v>15440</v>
      </c>
      <c r="AM11" s="19">
        <f t="shared" si="8"/>
        <v>20.978260869565219</v>
      </c>
      <c r="AN11" s="33">
        <f t="shared" si="18"/>
        <v>4416</v>
      </c>
      <c r="AO11" s="32">
        <f t="shared" si="20"/>
        <v>11024</v>
      </c>
      <c r="AP11" s="19">
        <f t="shared" si="10"/>
        <v>14.978260869565217</v>
      </c>
      <c r="AQ11" s="34">
        <f t="shared" si="11"/>
        <v>0.28601036269430052</v>
      </c>
      <c r="AS11" s="30">
        <v>45</v>
      </c>
      <c r="AT11" s="31">
        <v>363</v>
      </c>
      <c r="AU11" s="32">
        <v>7300</v>
      </c>
      <c r="AV11" s="19">
        <f t="shared" si="12"/>
        <v>20.110192837465565</v>
      </c>
      <c r="AW11" s="33">
        <f t="shared" si="19"/>
        <v>2178</v>
      </c>
      <c r="AX11" s="32">
        <f t="shared" si="21"/>
        <v>5122</v>
      </c>
      <c r="AY11" s="19">
        <f t="shared" si="14"/>
        <v>14.110192837465565</v>
      </c>
      <c r="AZ11" s="34">
        <f t="shared" si="15"/>
        <v>0.29835616438356166</v>
      </c>
    </row>
    <row r="12" spans="1:52">
      <c r="B12" s="30">
        <v>60</v>
      </c>
      <c r="C12" s="31">
        <v>645</v>
      </c>
      <c r="D12" s="32">
        <v>18740</v>
      </c>
      <c r="E12" s="19">
        <f t="shared" si="0"/>
        <v>29.054263565891471</v>
      </c>
      <c r="F12" s="33">
        <f t="shared" si="16"/>
        <v>3870</v>
      </c>
      <c r="G12" s="32">
        <f t="shared" si="1"/>
        <v>14870</v>
      </c>
      <c r="H12" s="19">
        <f t="shared" si="2"/>
        <v>23.054263565891471</v>
      </c>
      <c r="I12" s="34">
        <f t="shared" si="3"/>
        <v>0.20651013874066168</v>
      </c>
      <c r="K12" s="30">
        <v>60</v>
      </c>
      <c r="L12" s="31">
        <v>329</v>
      </c>
      <c r="M12" s="32">
        <v>10240</v>
      </c>
      <c r="N12" s="19">
        <f t="shared" si="4"/>
        <v>31.124620060790274</v>
      </c>
      <c r="O12" s="33">
        <f t="shared" si="17"/>
        <v>1974</v>
      </c>
      <c r="P12" s="32">
        <f t="shared" si="5"/>
        <v>8266</v>
      </c>
      <c r="Q12" s="19">
        <f t="shared" si="6"/>
        <v>25.124620060790274</v>
      </c>
      <c r="R12" s="34">
        <f t="shared" si="7"/>
        <v>0.19277343750000001</v>
      </c>
      <c r="T12" s="10">
        <f t="shared" si="22"/>
        <v>8440</v>
      </c>
      <c r="U12" s="2">
        <f t="shared" si="23"/>
        <v>0.56758574310692667</v>
      </c>
      <c r="AJ12" s="30">
        <v>60</v>
      </c>
      <c r="AK12" s="31">
        <v>552</v>
      </c>
      <c r="AL12" s="32">
        <v>17970</v>
      </c>
      <c r="AM12" s="19">
        <f t="shared" si="8"/>
        <v>32.554347826086953</v>
      </c>
      <c r="AN12" s="33">
        <f t="shared" si="18"/>
        <v>3312</v>
      </c>
      <c r="AO12" s="32">
        <f t="shared" si="20"/>
        <v>14658</v>
      </c>
      <c r="AP12" s="19">
        <f t="shared" si="10"/>
        <v>26.554347826086957</v>
      </c>
      <c r="AQ12" s="34">
        <f t="shared" si="11"/>
        <v>0.18430717863105175</v>
      </c>
      <c r="AS12" s="30">
        <v>60</v>
      </c>
      <c r="AT12" s="31">
        <v>283</v>
      </c>
      <c r="AU12" s="32">
        <v>9890</v>
      </c>
      <c r="AV12" s="19">
        <f t="shared" si="12"/>
        <v>34.946996466431095</v>
      </c>
      <c r="AW12" s="33">
        <f t="shared" si="19"/>
        <v>1698</v>
      </c>
      <c r="AX12" s="32">
        <f t="shared" si="21"/>
        <v>8192</v>
      </c>
      <c r="AY12" s="19">
        <f t="shared" si="14"/>
        <v>28.946996466431095</v>
      </c>
      <c r="AZ12" s="34">
        <f t="shared" si="15"/>
        <v>0.1716885743174924</v>
      </c>
    </row>
    <row r="13" spans="1:52">
      <c r="B13" s="30">
        <v>90</v>
      </c>
      <c r="C13" s="31">
        <v>437</v>
      </c>
      <c r="D13" s="32">
        <v>11240</v>
      </c>
      <c r="E13" s="19">
        <f t="shared" si="0"/>
        <v>25.720823798627002</v>
      </c>
      <c r="F13" s="33">
        <f t="shared" si="16"/>
        <v>2622</v>
      </c>
      <c r="G13" s="32">
        <f t="shared" si="1"/>
        <v>8618</v>
      </c>
      <c r="H13" s="19">
        <f t="shared" si="2"/>
        <v>19.720823798627002</v>
      </c>
      <c r="I13" s="34">
        <f t="shared" si="3"/>
        <v>0.23327402135231318</v>
      </c>
      <c r="K13" s="30">
        <v>90</v>
      </c>
      <c r="L13" s="31">
        <v>229</v>
      </c>
      <c r="M13" s="32">
        <v>9010</v>
      </c>
      <c r="N13" s="19">
        <f t="shared" si="4"/>
        <v>39.344978165938862</v>
      </c>
      <c r="O13" s="33">
        <f t="shared" si="17"/>
        <v>1374</v>
      </c>
      <c r="P13" s="32">
        <f t="shared" si="5"/>
        <v>7636</v>
      </c>
      <c r="Q13" s="19">
        <f t="shared" si="6"/>
        <v>33.344978165938862</v>
      </c>
      <c r="R13" s="34">
        <f t="shared" si="7"/>
        <v>0.15249722530521642</v>
      </c>
      <c r="T13" s="10">
        <f t="shared" ref="T13:T17" si="24">G13 - G123</f>
        <v>5422</v>
      </c>
      <c r="U13" s="2">
        <f t="shared" ref="U13:U17" si="25">T13/G13</f>
        <v>0.6291482942678116</v>
      </c>
      <c r="AJ13" s="30">
        <v>90</v>
      </c>
      <c r="AK13" s="31">
        <v>377</v>
      </c>
      <c r="AL13" s="32">
        <v>11530</v>
      </c>
      <c r="AM13" s="19">
        <f t="shared" si="8"/>
        <v>30.583554376657826</v>
      </c>
      <c r="AN13" s="33">
        <f t="shared" si="18"/>
        <v>2262</v>
      </c>
      <c r="AO13" s="32">
        <f t="shared" si="20"/>
        <v>9268</v>
      </c>
      <c r="AP13" s="19">
        <f t="shared" si="10"/>
        <v>24.583554376657826</v>
      </c>
      <c r="AQ13" s="34">
        <f t="shared" si="11"/>
        <v>0.19618386816999134</v>
      </c>
      <c r="AS13" s="30">
        <v>90</v>
      </c>
      <c r="AT13" s="31">
        <v>200</v>
      </c>
      <c r="AU13" s="32">
        <v>5570</v>
      </c>
      <c r="AV13" s="19">
        <f t="shared" si="12"/>
        <v>27.85</v>
      </c>
      <c r="AW13" s="33">
        <f t="shared" si="19"/>
        <v>1200</v>
      </c>
      <c r="AX13" s="32">
        <f t="shared" si="21"/>
        <v>4370</v>
      </c>
      <c r="AY13" s="19">
        <f t="shared" si="14"/>
        <v>21.85</v>
      </c>
      <c r="AZ13" s="34">
        <f t="shared" si="15"/>
        <v>0.21543985637342908</v>
      </c>
    </row>
    <row r="14" spans="1:52">
      <c r="B14" s="30">
        <v>120</v>
      </c>
      <c r="C14" s="31">
        <v>338</v>
      </c>
      <c r="D14" s="31">
        <v>9610</v>
      </c>
      <c r="E14" s="19">
        <f t="shared" si="0"/>
        <v>28.431952662721894</v>
      </c>
      <c r="F14" s="31">
        <f t="shared" si="16"/>
        <v>2028</v>
      </c>
      <c r="G14" s="31">
        <f t="shared" si="1"/>
        <v>7582</v>
      </c>
      <c r="H14" s="19">
        <f t="shared" si="2"/>
        <v>22.431952662721894</v>
      </c>
      <c r="I14" s="34">
        <f t="shared" si="3"/>
        <v>0.21103017689906348</v>
      </c>
      <c r="K14" s="30">
        <v>120</v>
      </c>
      <c r="L14" s="31">
        <v>172</v>
      </c>
      <c r="M14" s="31">
        <v>6970</v>
      </c>
      <c r="N14" s="19">
        <f t="shared" si="4"/>
        <v>40.52325581395349</v>
      </c>
      <c r="O14" s="33">
        <f t="shared" si="17"/>
        <v>1032</v>
      </c>
      <c r="P14" s="32">
        <f t="shared" si="5"/>
        <v>5938</v>
      </c>
      <c r="Q14" s="19">
        <f t="shared" si="6"/>
        <v>34.52325581395349</v>
      </c>
      <c r="R14" s="34">
        <f t="shared" si="7"/>
        <v>0.14806312769010044</v>
      </c>
      <c r="T14" s="10">
        <f t="shared" si="24"/>
        <v>2918</v>
      </c>
      <c r="U14" s="2">
        <f t="shared" si="25"/>
        <v>0.3848588762859404</v>
      </c>
      <c r="AJ14" s="30">
        <v>120</v>
      </c>
      <c r="AK14" s="31">
        <v>292</v>
      </c>
      <c r="AL14" s="31">
        <v>9880</v>
      </c>
      <c r="AM14" s="19">
        <f t="shared" si="8"/>
        <v>33.835616438356162</v>
      </c>
      <c r="AN14" s="31">
        <f t="shared" si="18"/>
        <v>1752</v>
      </c>
      <c r="AO14" s="31">
        <f t="shared" si="20"/>
        <v>8128</v>
      </c>
      <c r="AP14" s="19">
        <f t="shared" si="10"/>
        <v>27.835616438356166</v>
      </c>
      <c r="AQ14" s="34">
        <f t="shared" si="11"/>
        <v>0.17732793522267207</v>
      </c>
      <c r="AS14" s="30">
        <v>120</v>
      </c>
      <c r="AT14" s="31">
        <v>152</v>
      </c>
      <c r="AU14" s="31">
        <v>6490</v>
      </c>
      <c r="AV14" s="19">
        <f t="shared" si="12"/>
        <v>42.69736842105263</v>
      </c>
      <c r="AW14" s="31">
        <f t="shared" si="19"/>
        <v>912</v>
      </c>
      <c r="AX14" s="31">
        <f t="shared" si="21"/>
        <v>5578</v>
      </c>
      <c r="AY14" s="19">
        <f t="shared" si="14"/>
        <v>36.69736842105263</v>
      </c>
      <c r="AZ14" s="34">
        <f t="shared" si="15"/>
        <v>0.14052388289676426</v>
      </c>
    </row>
    <row r="15" spans="1:52">
      <c r="B15" s="30">
        <v>150</v>
      </c>
      <c r="C15" s="31">
        <v>269</v>
      </c>
      <c r="D15" s="31">
        <v>8120</v>
      </c>
      <c r="E15" s="19">
        <f t="shared" si="0"/>
        <v>30.185873605947954</v>
      </c>
      <c r="F15" s="31">
        <f t="shared" si="16"/>
        <v>1614</v>
      </c>
      <c r="G15" s="31">
        <f t="shared" si="1"/>
        <v>6506</v>
      </c>
      <c r="H15" s="19">
        <f t="shared" si="2"/>
        <v>24.185873605947954</v>
      </c>
      <c r="I15" s="34">
        <f t="shared" si="3"/>
        <v>0.19876847290640395</v>
      </c>
      <c r="K15" s="30">
        <v>150</v>
      </c>
      <c r="L15" s="31">
        <v>138</v>
      </c>
      <c r="M15" s="31">
        <v>6560</v>
      </c>
      <c r="N15" s="19">
        <f t="shared" si="4"/>
        <v>47.536231884057969</v>
      </c>
      <c r="O15" s="31">
        <f t="shared" si="17"/>
        <v>828</v>
      </c>
      <c r="P15" s="31">
        <f t="shared" si="5"/>
        <v>5732</v>
      </c>
      <c r="Q15" s="19">
        <f t="shared" si="6"/>
        <v>41.536231884057969</v>
      </c>
      <c r="R15" s="34">
        <f t="shared" si="7"/>
        <v>0.12621951219512195</v>
      </c>
      <c r="T15" s="10">
        <f t="shared" si="24"/>
        <v>-280</v>
      </c>
      <c r="U15" s="2">
        <f t="shared" si="25"/>
        <v>-4.3037196434060863E-2</v>
      </c>
      <c r="AJ15" s="30">
        <v>150</v>
      </c>
      <c r="AK15" s="31">
        <v>231</v>
      </c>
      <c r="AL15" s="31">
        <v>6430</v>
      </c>
      <c r="AM15" s="19">
        <f t="shared" si="8"/>
        <v>27.835497835497836</v>
      </c>
      <c r="AN15" s="31">
        <f t="shared" si="18"/>
        <v>1386</v>
      </c>
      <c r="AO15" s="31">
        <f t="shared" si="20"/>
        <v>5044</v>
      </c>
      <c r="AP15" s="19">
        <f t="shared" si="10"/>
        <v>21.835497835497836</v>
      </c>
      <c r="AQ15" s="34">
        <f t="shared" si="11"/>
        <v>0.21555209953343701</v>
      </c>
      <c r="AS15" s="30">
        <v>150</v>
      </c>
      <c r="AT15" s="31">
        <v>119</v>
      </c>
      <c r="AU15" s="31">
        <v>5720</v>
      </c>
      <c r="AV15" s="19">
        <f t="shared" si="12"/>
        <v>48.067226890756302</v>
      </c>
      <c r="AW15" s="31">
        <f t="shared" si="19"/>
        <v>714</v>
      </c>
      <c r="AX15" s="31">
        <f t="shared" si="21"/>
        <v>5006</v>
      </c>
      <c r="AY15" s="19">
        <f t="shared" si="14"/>
        <v>42.067226890756302</v>
      </c>
      <c r="AZ15" s="34">
        <f t="shared" si="15"/>
        <v>0.12482517482517483</v>
      </c>
    </row>
    <row r="16" spans="1:52">
      <c r="B16" s="30">
        <v>180</v>
      </c>
      <c r="C16" s="31">
        <v>239</v>
      </c>
      <c r="D16" s="31">
        <v>8200</v>
      </c>
      <c r="E16" s="19">
        <f t="shared" si="0"/>
        <v>34.30962343096234</v>
      </c>
      <c r="F16" s="31">
        <f t="shared" si="16"/>
        <v>1434</v>
      </c>
      <c r="G16" s="31">
        <f t="shared" si="1"/>
        <v>6766</v>
      </c>
      <c r="H16" s="19">
        <f t="shared" si="2"/>
        <v>28.309623430962343</v>
      </c>
      <c r="I16" s="34">
        <f t="shared" si="3"/>
        <v>0.17487804878048779</v>
      </c>
      <c r="K16" s="30">
        <v>180</v>
      </c>
      <c r="L16" s="31">
        <v>124</v>
      </c>
      <c r="M16" s="31">
        <v>7350</v>
      </c>
      <c r="N16" s="19">
        <f t="shared" si="4"/>
        <v>59.274193548387096</v>
      </c>
      <c r="O16" s="31">
        <f t="shared" si="17"/>
        <v>744</v>
      </c>
      <c r="P16" s="31">
        <f t="shared" si="5"/>
        <v>6606</v>
      </c>
      <c r="Q16" s="19">
        <f t="shared" si="6"/>
        <v>53.274193548387096</v>
      </c>
      <c r="R16" s="34">
        <f t="shared" si="7"/>
        <v>0.10122448979591837</v>
      </c>
      <c r="T16" s="10">
        <f t="shared" si="24"/>
        <v>1210</v>
      </c>
      <c r="U16" s="2">
        <f t="shared" si="25"/>
        <v>0.1788353532367721</v>
      </c>
      <c r="AJ16" s="30">
        <v>180</v>
      </c>
      <c r="AK16" s="31">
        <v>204</v>
      </c>
      <c r="AL16" s="31">
        <v>6130</v>
      </c>
      <c r="AM16" s="19">
        <f t="shared" si="8"/>
        <v>30.049019607843139</v>
      </c>
      <c r="AN16" s="31">
        <f t="shared" si="18"/>
        <v>1224</v>
      </c>
      <c r="AO16" s="31">
        <f t="shared" si="20"/>
        <v>4906</v>
      </c>
      <c r="AP16" s="19">
        <f t="shared" si="10"/>
        <v>24.049019607843139</v>
      </c>
      <c r="AQ16" s="34">
        <f t="shared" si="11"/>
        <v>0.19967373572593802</v>
      </c>
      <c r="AS16" s="30">
        <v>180</v>
      </c>
      <c r="AT16" s="31">
        <v>108</v>
      </c>
      <c r="AU16" s="31">
        <v>6140</v>
      </c>
      <c r="AV16" s="19">
        <f t="shared" si="12"/>
        <v>56.851851851851855</v>
      </c>
      <c r="AW16" s="31">
        <f t="shared" si="19"/>
        <v>648</v>
      </c>
      <c r="AX16" s="31">
        <f t="shared" si="21"/>
        <v>5492</v>
      </c>
      <c r="AY16" s="19">
        <f t="shared" si="14"/>
        <v>50.851851851851855</v>
      </c>
      <c r="AZ16" s="34">
        <f t="shared" si="15"/>
        <v>0.10553745928338762</v>
      </c>
    </row>
    <row r="17" spans="1:52" ht="15.75" thickBot="1">
      <c r="B17" s="30">
        <v>300</v>
      </c>
      <c r="C17" s="31">
        <v>149</v>
      </c>
      <c r="D17" s="31">
        <v>5280</v>
      </c>
      <c r="E17" s="19">
        <f t="shared" si="0"/>
        <v>35.436241610738257</v>
      </c>
      <c r="F17" s="31">
        <f t="shared" si="16"/>
        <v>894</v>
      </c>
      <c r="G17" s="31">
        <f t="shared" si="1"/>
        <v>4386</v>
      </c>
      <c r="H17" s="19">
        <f t="shared" si="2"/>
        <v>29.436241610738254</v>
      </c>
      <c r="I17" s="34">
        <f t="shared" si="3"/>
        <v>0.16931818181818181</v>
      </c>
      <c r="K17" s="35">
        <v>300</v>
      </c>
      <c r="L17" s="36">
        <v>90</v>
      </c>
      <c r="M17" s="36">
        <v>8960</v>
      </c>
      <c r="N17" s="37">
        <f t="shared" si="4"/>
        <v>99.555555555555557</v>
      </c>
      <c r="O17" s="36">
        <f t="shared" si="17"/>
        <v>540</v>
      </c>
      <c r="P17" s="36">
        <f t="shared" si="5"/>
        <v>8420</v>
      </c>
      <c r="Q17" s="37">
        <f t="shared" si="6"/>
        <v>93.555555555555557</v>
      </c>
      <c r="R17" s="38">
        <f t="shared" si="7"/>
        <v>6.0267857142857144E-2</v>
      </c>
      <c r="T17" s="10">
        <f t="shared" si="24"/>
        <v>-278</v>
      </c>
      <c r="U17" s="2">
        <f t="shared" si="25"/>
        <v>-6.3383492932056543E-2</v>
      </c>
      <c r="AJ17" s="30">
        <v>300</v>
      </c>
      <c r="AK17" s="31">
        <v>126</v>
      </c>
      <c r="AL17" s="31">
        <v>5880</v>
      </c>
      <c r="AM17" s="19">
        <f t="shared" si="8"/>
        <v>46.666666666666664</v>
      </c>
      <c r="AN17" s="31">
        <f t="shared" si="18"/>
        <v>756</v>
      </c>
      <c r="AO17" s="31">
        <f t="shared" si="20"/>
        <v>5124</v>
      </c>
      <c r="AP17" s="19">
        <f t="shared" si="10"/>
        <v>40.666666666666664</v>
      </c>
      <c r="AQ17" s="34">
        <f t="shared" si="11"/>
        <v>0.12857142857142856</v>
      </c>
      <c r="AS17" s="30">
        <v>300</v>
      </c>
      <c r="AT17" s="31">
        <v>76</v>
      </c>
      <c r="AU17" s="31">
        <v>7490</v>
      </c>
      <c r="AV17" s="19">
        <f t="shared" si="12"/>
        <v>98.55263157894737</v>
      </c>
      <c r="AW17" s="31">
        <f t="shared" si="19"/>
        <v>456</v>
      </c>
      <c r="AX17" s="31">
        <f t="shared" si="21"/>
        <v>7034</v>
      </c>
      <c r="AY17" s="19">
        <f t="shared" si="14"/>
        <v>92.55263157894737</v>
      </c>
      <c r="AZ17" s="34">
        <f t="shared" si="15"/>
        <v>6.088117489986649E-2</v>
      </c>
    </row>
    <row r="18" spans="1:52">
      <c r="A18" s="39"/>
      <c r="B18" s="39"/>
      <c r="C18" s="31"/>
      <c r="D18" s="31"/>
      <c r="E18" s="44"/>
      <c r="F18" s="46" t="s">
        <v>31</v>
      </c>
      <c r="G18" s="46">
        <f>SUM(G6:G17)</f>
        <v>200050</v>
      </c>
      <c r="H18" s="44"/>
      <c r="I18" s="45"/>
      <c r="J18" s="39"/>
      <c r="K18" s="39"/>
      <c r="L18" s="31"/>
      <c r="M18" s="31"/>
      <c r="N18" s="44"/>
      <c r="O18" s="46" t="s">
        <v>31</v>
      </c>
      <c r="P18" s="46">
        <f>SUM(P6:P17)</f>
        <v>155426</v>
      </c>
      <c r="Q18" s="44"/>
      <c r="R18" s="45"/>
      <c r="AI18" s="39"/>
      <c r="AJ18" s="39"/>
      <c r="AK18" s="31"/>
      <c r="AL18" s="31"/>
      <c r="AM18" s="44"/>
      <c r="AN18" s="46" t="s">
        <v>31</v>
      </c>
      <c r="AO18" s="46">
        <f>SUM(AO6:AO17)</f>
        <v>169060</v>
      </c>
      <c r="AP18" s="44"/>
      <c r="AQ18" s="45"/>
      <c r="AS18" s="39"/>
      <c r="AT18" s="31"/>
      <c r="AU18" s="31"/>
      <c r="AV18" s="44"/>
      <c r="AW18" s="46" t="s">
        <v>31</v>
      </c>
      <c r="AX18" s="46">
        <f>SUM(AX6:AX17)</f>
        <v>125602</v>
      </c>
      <c r="AY18" s="44"/>
      <c r="AZ18" s="45"/>
    </row>
    <row r="19" spans="1:52">
      <c r="A19" s="39"/>
      <c r="B19" s="39"/>
      <c r="C19" s="31"/>
      <c r="D19" s="31"/>
      <c r="E19" s="44"/>
      <c r="F19" s="47" t="s">
        <v>32</v>
      </c>
      <c r="G19" s="53">
        <f>SUM(G6:G14)</f>
        <v>182392</v>
      </c>
      <c r="H19" s="44"/>
      <c r="I19" s="45"/>
      <c r="J19" s="39"/>
      <c r="K19" s="39"/>
      <c r="L19" s="31"/>
      <c r="M19" s="31"/>
      <c r="N19" s="44"/>
      <c r="O19" s="47" t="s">
        <v>32</v>
      </c>
      <c r="P19" s="48">
        <f>SUM(P6:P14)</f>
        <v>134668</v>
      </c>
      <c r="Q19" s="44"/>
      <c r="R19" s="45"/>
      <c r="T19">
        <v>5</v>
      </c>
      <c r="U19" t="s">
        <v>58</v>
      </c>
      <c r="V19" t="s">
        <v>59</v>
      </c>
      <c r="W19" t="s">
        <v>60</v>
      </c>
      <c r="Y19">
        <v>10</v>
      </c>
      <c r="Z19" t="s">
        <v>58</v>
      </c>
      <c r="AA19" t="s">
        <v>59</v>
      </c>
      <c r="AB19" t="s">
        <v>60</v>
      </c>
      <c r="AD19">
        <v>15</v>
      </c>
      <c r="AE19" t="s">
        <v>58</v>
      </c>
      <c r="AF19" t="s">
        <v>59</v>
      </c>
      <c r="AG19" t="s">
        <v>60</v>
      </c>
      <c r="AI19" s="39"/>
      <c r="AJ19" s="39"/>
      <c r="AK19" s="31"/>
      <c r="AL19" s="31"/>
      <c r="AM19" s="44"/>
      <c r="AN19" s="47" t="s">
        <v>32</v>
      </c>
      <c r="AO19" s="53">
        <f>SUM(AO6:AO14)</f>
        <v>153986</v>
      </c>
      <c r="AP19" s="44"/>
      <c r="AQ19" s="45"/>
      <c r="AS19" s="39"/>
      <c r="AT19" s="31"/>
      <c r="AU19" s="31"/>
      <c r="AV19" s="44"/>
      <c r="AW19" s="47" t="s">
        <v>32</v>
      </c>
      <c r="AX19" s="53">
        <f>SUM(AX6:AX14)</f>
        <v>108070</v>
      </c>
      <c r="AY19" s="44"/>
      <c r="AZ19" s="45"/>
    </row>
    <row r="20" spans="1:52">
      <c r="A20" s="39"/>
      <c r="B20" s="39"/>
      <c r="C20" s="31"/>
      <c r="D20" s="31"/>
      <c r="E20" s="44"/>
      <c r="F20" s="47" t="s">
        <v>34</v>
      </c>
      <c r="G20" s="48">
        <f>SUM(G6:G10)</f>
        <v>133432</v>
      </c>
      <c r="H20" s="44"/>
      <c r="I20" s="45"/>
      <c r="J20" s="39"/>
      <c r="K20" s="39"/>
      <c r="L20" s="31"/>
      <c r="M20" s="31"/>
      <c r="N20" s="44"/>
      <c r="O20" s="47" t="s">
        <v>34</v>
      </c>
      <c r="P20" s="48">
        <f>SUM(P6:P10)</f>
        <v>107182</v>
      </c>
      <c r="Q20" s="44"/>
      <c r="R20" s="45"/>
      <c r="T20">
        <v>1</v>
      </c>
      <c r="U20" s="11">
        <f>G116</f>
        <v>21950</v>
      </c>
      <c r="V20" s="10">
        <f>T6</f>
        <v>23160</v>
      </c>
      <c r="W20" s="10">
        <f>SUM(U20:V20)</f>
        <v>45110</v>
      </c>
      <c r="Y20">
        <v>1</v>
      </c>
      <c r="Z20" s="11">
        <f>G117</f>
        <v>24700</v>
      </c>
      <c r="AA20" s="10">
        <f>T7</f>
        <v>14682</v>
      </c>
      <c r="AB20" s="10">
        <f>SUM(Z20:AA20)</f>
        <v>39382</v>
      </c>
      <c r="AD20">
        <v>1</v>
      </c>
      <c r="AE20" s="11">
        <f>G118</f>
        <v>10932</v>
      </c>
      <c r="AF20" s="11">
        <f>T8</f>
        <v>9258</v>
      </c>
      <c r="AG20" s="10">
        <f>SUM(AE20:AF20)</f>
        <v>20190</v>
      </c>
      <c r="AI20" s="39"/>
      <c r="AJ20" s="39"/>
      <c r="AK20" s="31"/>
      <c r="AL20" s="31"/>
      <c r="AM20" s="44"/>
      <c r="AN20" s="47" t="s">
        <v>34</v>
      </c>
      <c r="AO20" s="48">
        <f>SUM(AO6:AO10)</f>
        <v>110908</v>
      </c>
      <c r="AP20" s="44"/>
      <c r="AQ20" s="45"/>
      <c r="AS20" s="39"/>
      <c r="AT20" s="31"/>
      <c r="AU20" s="31"/>
      <c r="AV20" s="44"/>
      <c r="AW20" s="47" t="s">
        <v>34</v>
      </c>
      <c r="AX20" s="48">
        <f>SUM(AX6:AX10)</f>
        <v>84808</v>
      </c>
      <c r="AY20" s="44"/>
      <c r="AZ20" s="45"/>
    </row>
    <row r="21" spans="1:52">
      <c r="A21" s="39"/>
      <c r="B21" s="39"/>
      <c r="C21" s="31"/>
      <c r="D21" s="31"/>
      <c r="E21" s="44"/>
      <c r="F21" s="47" t="s">
        <v>35</v>
      </c>
      <c r="G21" s="48">
        <f>SUM(G10:G14)</f>
        <v>60282</v>
      </c>
      <c r="H21" s="44"/>
      <c r="I21" s="45"/>
      <c r="J21" s="39"/>
      <c r="K21" s="39"/>
      <c r="L21" s="31"/>
      <c r="M21" s="31"/>
      <c r="N21" s="44"/>
      <c r="O21" s="47" t="s">
        <v>35</v>
      </c>
      <c r="P21" s="48">
        <f>SUM(P10:P14)</f>
        <v>43402</v>
      </c>
      <c r="Q21" s="44"/>
      <c r="R21" s="45"/>
      <c r="T21">
        <v>1.25</v>
      </c>
      <c r="U21" s="10">
        <f>G182</f>
        <v>17968</v>
      </c>
      <c r="V21" s="10">
        <f>T50</f>
        <v>4344</v>
      </c>
      <c r="W21" s="10">
        <f>SUM(U21:V21)</f>
        <v>22312</v>
      </c>
      <c r="Y21">
        <v>1.25</v>
      </c>
      <c r="Z21" s="10">
        <f>G183</f>
        <v>12146</v>
      </c>
      <c r="AA21" s="10">
        <f>T51</f>
        <v>3052</v>
      </c>
      <c r="AB21" s="10">
        <f>SUM(Z21:AA21)</f>
        <v>15198</v>
      </c>
      <c r="AD21">
        <v>1.25</v>
      </c>
      <c r="AE21" s="10">
        <f>G184</f>
        <v>10304</v>
      </c>
      <c r="AF21" s="10">
        <f>T52</f>
        <v>4986</v>
      </c>
      <c r="AG21" s="10">
        <f>SUM(AE21:AF21)</f>
        <v>15290</v>
      </c>
      <c r="AI21" s="39"/>
      <c r="AJ21" s="39"/>
      <c r="AK21" s="31"/>
      <c r="AL21" s="31"/>
      <c r="AM21" s="44"/>
      <c r="AN21" s="47" t="s">
        <v>35</v>
      </c>
      <c r="AO21" s="48">
        <f>SUM(AO10:AO14)</f>
        <v>50530</v>
      </c>
      <c r="AP21" s="44"/>
      <c r="AQ21" s="45"/>
      <c r="AS21" s="39"/>
      <c r="AT21" s="31"/>
      <c r="AU21" s="31"/>
      <c r="AV21" s="44"/>
      <c r="AW21" s="47" t="s">
        <v>35</v>
      </c>
      <c r="AX21" s="48">
        <f>SUM(AX10:AX14)</f>
        <v>40554</v>
      </c>
      <c r="AY21" s="44"/>
      <c r="AZ21" s="45"/>
    </row>
    <row r="22" spans="1:52">
      <c r="A22" s="39"/>
      <c r="B22" s="39"/>
      <c r="C22" s="31"/>
      <c r="D22" s="31"/>
      <c r="E22" s="44"/>
      <c r="F22" s="46" t="s">
        <v>33</v>
      </c>
      <c r="G22" s="53">
        <f>SUM(G8:G12)</f>
        <v>81700</v>
      </c>
      <c r="H22" s="44"/>
      <c r="I22" s="45"/>
      <c r="J22" s="39"/>
      <c r="K22" s="39"/>
      <c r="L22" s="31"/>
      <c r="M22" s="31"/>
      <c r="N22" s="44"/>
      <c r="O22" s="46" t="s">
        <v>33</v>
      </c>
      <c r="P22" s="48">
        <f>SUM(P8:P12)</f>
        <v>61338</v>
      </c>
      <c r="Q22" s="44"/>
      <c r="R22" s="45"/>
      <c r="T22">
        <v>1.38</v>
      </c>
      <c r="U22" s="10">
        <f>G138</f>
        <v>18844</v>
      </c>
      <c r="V22" s="10">
        <f>T72</f>
        <v>6484</v>
      </c>
      <c r="W22" s="10">
        <f>SUM(U22:V22)</f>
        <v>25328</v>
      </c>
      <c r="Y22">
        <v>1.38</v>
      </c>
      <c r="Z22" s="10">
        <f>G139</f>
        <v>11572</v>
      </c>
      <c r="AA22" s="10">
        <f>T73</f>
        <v>3910</v>
      </c>
      <c r="AB22" s="10">
        <f>SUM(Z22:AA22)</f>
        <v>15482</v>
      </c>
      <c r="AD22">
        <v>1.38</v>
      </c>
      <c r="AE22" s="10">
        <f>G140</f>
        <v>8238</v>
      </c>
      <c r="AF22" s="10">
        <f>T74</f>
        <v>3148</v>
      </c>
      <c r="AG22" s="10">
        <f>SUM(AE22:AF22)</f>
        <v>11386</v>
      </c>
      <c r="AI22" s="39"/>
      <c r="AJ22" s="39"/>
      <c r="AK22" s="31"/>
      <c r="AL22" s="31"/>
      <c r="AM22" s="44"/>
      <c r="AN22" s="46" t="s">
        <v>33</v>
      </c>
      <c r="AO22" s="53">
        <f>SUM(AO8:AO12)</f>
        <v>64562</v>
      </c>
      <c r="AP22" s="44"/>
      <c r="AQ22" s="45"/>
      <c r="AS22" s="39"/>
      <c r="AT22" s="31"/>
      <c r="AU22" s="31"/>
      <c r="AV22" s="44"/>
      <c r="AW22" s="46" t="s">
        <v>33</v>
      </c>
      <c r="AX22" s="53">
        <f>SUM(AX8:AX12)</f>
        <v>54590</v>
      </c>
      <c r="AY22" s="44"/>
      <c r="AZ22" s="45"/>
    </row>
    <row r="23" spans="1:52">
      <c r="A23" s="39"/>
      <c r="B23" s="39"/>
      <c r="C23" s="31"/>
      <c r="D23" s="31"/>
      <c r="E23" s="44"/>
      <c r="F23" s="46" t="s">
        <v>38</v>
      </c>
      <c r="G23" s="48">
        <f>SUM(G8:G10)</f>
        <v>48940</v>
      </c>
      <c r="H23" s="44"/>
      <c r="I23" s="45"/>
      <c r="J23" s="39"/>
      <c r="K23" s="39"/>
      <c r="L23" s="31"/>
      <c r="M23" s="31"/>
      <c r="N23" s="44"/>
      <c r="O23" s="46" t="s">
        <v>38</v>
      </c>
      <c r="P23" s="48">
        <f>SUM(P8:P10)</f>
        <v>47426</v>
      </c>
      <c r="Q23" s="44"/>
      <c r="R23" s="45"/>
      <c r="T23">
        <v>1.5</v>
      </c>
      <c r="U23" s="10">
        <f>G160</f>
        <v>15522</v>
      </c>
      <c r="V23" s="11">
        <f>T94</f>
        <v>18332</v>
      </c>
      <c r="W23" s="10">
        <f>SUM(U23:V23)</f>
        <v>33854</v>
      </c>
      <c r="Y23">
        <v>1.5</v>
      </c>
      <c r="Z23" s="10">
        <f>G161</f>
        <v>11890</v>
      </c>
      <c r="AA23" s="11">
        <f>T95</f>
        <v>6852</v>
      </c>
      <c r="AB23" s="10">
        <f>SUM(Z23:AA23)</f>
        <v>18742</v>
      </c>
      <c r="AD23">
        <v>1.5</v>
      </c>
      <c r="AE23" s="10">
        <f>G162</f>
        <v>9830</v>
      </c>
      <c r="AF23" s="15">
        <f>T96</f>
        <v>5358</v>
      </c>
      <c r="AG23" s="10">
        <f>SUM(AE23:AF23)</f>
        <v>15188</v>
      </c>
      <c r="AI23" s="39"/>
      <c r="AJ23" s="39"/>
      <c r="AK23" s="31"/>
      <c r="AL23" s="31"/>
      <c r="AM23" s="44"/>
      <c r="AN23" s="46" t="s">
        <v>38</v>
      </c>
      <c r="AO23" s="48">
        <f>SUM(AO8:AO10)</f>
        <v>38880</v>
      </c>
      <c r="AP23" s="44"/>
      <c r="AQ23" s="45"/>
      <c r="AS23" s="39"/>
      <c r="AT23" s="31"/>
      <c r="AU23" s="31"/>
      <c r="AV23" s="44"/>
      <c r="AW23" s="46" t="s">
        <v>38</v>
      </c>
      <c r="AX23" s="48">
        <f>SUM(AX8:AX10)</f>
        <v>41276</v>
      </c>
      <c r="AY23" s="44"/>
      <c r="AZ23" s="45"/>
    </row>
    <row r="24" spans="1:52">
      <c r="A24" s="39"/>
      <c r="B24" s="39"/>
      <c r="C24" s="31"/>
      <c r="D24" s="31"/>
      <c r="E24" s="44"/>
      <c r="F24" s="46" t="s">
        <v>39</v>
      </c>
      <c r="G24" s="48">
        <f>SUM(G10:G12)</f>
        <v>44082</v>
      </c>
      <c r="H24" s="44"/>
      <c r="I24" s="45"/>
      <c r="J24" s="39"/>
      <c r="K24" s="39"/>
      <c r="L24" s="31"/>
      <c r="M24" s="31"/>
      <c r="N24" s="44"/>
      <c r="O24" s="46" t="s">
        <v>39</v>
      </c>
      <c r="P24" s="48">
        <f>SUM(P10:P12)</f>
        <v>29828</v>
      </c>
      <c r="Q24" s="44"/>
      <c r="R24" s="45"/>
      <c r="AI24" s="39"/>
      <c r="AJ24" s="39"/>
      <c r="AK24" s="31"/>
      <c r="AL24" s="31"/>
      <c r="AM24" s="44"/>
      <c r="AN24" s="46" t="s">
        <v>39</v>
      </c>
      <c r="AO24" s="48">
        <f>SUM(AO10:AO12)</f>
        <v>33134</v>
      </c>
      <c r="AP24" s="44"/>
      <c r="AQ24" s="45"/>
      <c r="AS24" s="39"/>
      <c r="AT24" s="31"/>
      <c r="AU24" s="31"/>
      <c r="AV24" s="44"/>
      <c r="AW24" s="46" t="s">
        <v>39</v>
      </c>
      <c r="AX24" s="48">
        <f>SUM(AX10:AX12)</f>
        <v>30606</v>
      </c>
      <c r="AY24" s="44"/>
      <c r="AZ24" s="45"/>
    </row>
    <row r="25" spans="1:52">
      <c r="F25" s="56" t="s">
        <v>48</v>
      </c>
      <c r="G25" s="12">
        <f>SUM(G6:G8)</f>
        <v>104682</v>
      </c>
      <c r="O25" s="56" t="s">
        <v>48</v>
      </c>
      <c r="P25" s="12">
        <f>SUM(P6:P8)</f>
        <v>74316</v>
      </c>
      <c r="AN25" s="56" t="s">
        <v>48</v>
      </c>
      <c r="AO25" s="12">
        <f>SUM(AO6:AO8)</f>
        <v>89694</v>
      </c>
      <c r="AW25" s="56" t="s">
        <v>48</v>
      </c>
      <c r="AX25" s="12">
        <f>SUM(AX6:AX8)</f>
        <v>54584</v>
      </c>
    </row>
    <row r="26" spans="1:52">
      <c r="F26" s="56" t="s">
        <v>75</v>
      </c>
      <c r="G26" s="12">
        <f>SUM(G6:G7)</f>
        <v>84492</v>
      </c>
      <c r="O26" s="56" t="s">
        <v>75</v>
      </c>
      <c r="P26" s="12">
        <f>SUM(P6:P7)</f>
        <v>59756</v>
      </c>
      <c r="AN26" s="56" t="s">
        <v>75</v>
      </c>
      <c r="AO26" s="12">
        <f>SUM(AO6:AO7)</f>
        <v>72028</v>
      </c>
      <c r="AW26" s="56" t="s">
        <v>75</v>
      </c>
      <c r="AX26" s="12">
        <f>SUM(AX6:AX7)</f>
        <v>43532</v>
      </c>
    </row>
    <row r="27" spans="1:52" ht="15.75" thickBot="1">
      <c r="B27" t="s">
        <v>47</v>
      </c>
      <c r="C27" s="10">
        <v>1</v>
      </c>
      <c r="D27" s="10" t="s">
        <v>29</v>
      </c>
      <c r="F27" s="10">
        <v>1</v>
      </c>
      <c r="G27" s="10"/>
      <c r="L27" s="10" t="s">
        <v>47</v>
      </c>
      <c r="M27" s="10">
        <v>2</v>
      </c>
      <c r="O27" s="10" t="s">
        <v>52</v>
      </c>
      <c r="P27" s="10"/>
    </row>
    <row r="28" spans="1:52">
      <c r="A28" t="s">
        <v>1</v>
      </c>
      <c r="B28" s="24">
        <v>5</v>
      </c>
      <c r="C28" s="25">
        <v>4175</v>
      </c>
      <c r="D28" s="26">
        <v>47610</v>
      </c>
      <c r="E28" s="27">
        <f t="shared" ref="E28:E39" si="26">D28/C28</f>
        <v>11.403592814371258</v>
      </c>
      <c r="F28" s="28">
        <f>C28*$C$2</f>
        <v>25050</v>
      </c>
      <c r="G28" s="26">
        <f t="shared" ref="G28:G39" si="27">D28-F28</f>
        <v>22560</v>
      </c>
      <c r="H28" s="27">
        <f t="shared" ref="H28:H39" si="28">G28/C28</f>
        <v>5.4035928143712573</v>
      </c>
      <c r="I28" s="29">
        <f t="shared" ref="I28:I39" si="29">F28/D28</f>
        <v>0.52614996849401385</v>
      </c>
      <c r="K28" s="24">
        <v>5</v>
      </c>
      <c r="L28" s="25">
        <v>6706</v>
      </c>
      <c r="M28" s="26">
        <v>68320</v>
      </c>
      <c r="N28" s="27">
        <f t="shared" ref="N28:N39" si="30">M28/L28</f>
        <v>10.187891440501044</v>
      </c>
      <c r="O28" s="28">
        <f>L28*$C$2</f>
        <v>40236</v>
      </c>
      <c r="P28" s="26">
        <f t="shared" ref="P28:P39" si="31">M28-O28</f>
        <v>28084</v>
      </c>
      <c r="Q28" s="27">
        <f t="shared" ref="Q28:Q39" si="32">P28/L28</f>
        <v>4.1878914405010441</v>
      </c>
      <c r="R28" s="29">
        <f t="shared" ref="R28:R39" si="33">O28/M28</f>
        <v>0.5889344262295082</v>
      </c>
    </row>
    <row r="29" spans="1:52">
      <c r="B29" s="30">
        <v>10</v>
      </c>
      <c r="C29" s="31">
        <v>2358</v>
      </c>
      <c r="D29" s="32">
        <v>35670</v>
      </c>
      <c r="E29" s="19">
        <f t="shared" si="26"/>
        <v>15.127226463104325</v>
      </c>
      <c r="F29" s="33">
        <f t="shared" ref="F29:F39" si="34">C29*$C$2</f>
        <v>14148</v>
      </c>
      <c r="G29" s="32">
        <f t="shared" si="27"/>
        <v>21522</v>
      </c>
      <c r="H29" s="19">
        <f t="shared" si="28"/>
        <v>9.1272264631043249</v>
      </c>
      <c r="I29" s="34">
        <f t="shared" si="29"/>
        <v>0.39663582842724981</v>
      </c>
      <c r="K29" s="30">
        <v>10</v>
      </c>
      <c r="L29" s="31">
        <v>3756</v>
      </c>
      <c r="M29" s="32">
        <v>48920</v>
      </c>
      <c r="N29" s="19">
        <f t="shared" si="30"/>
        <v>13.024494142705006</v>
      </c>
      <c r="O29" s="33">
        <f t="shared" ref="O29:O39" si="35">L29*$C$2</f>
        <v>22536</v>
      </c>
      <c r="P29" s="32">
        <f t="shared" si="31"/>
        <v>26384</v>
      </c>
      <c r="Q29" s="19">
        <f t="shared" si="32"/>
        <v>7.0244941427050049</v>
      </c>
      <c r="R29" s="34">
        <f t="shared" si="33"/>
        <v>0.46067048242027803</v>
      </c>
    </row>
    <row r="30" spans="1:52">
      <c r="B30" s="30">
        <v>15</v>
      </c>
      <c r="C30" s="31">
        <v>1592</v>
      </c>
      <c r="D30" s="32">
        <v>26290</v>
      </c>
      <c r="E30" s="19">
        <f t="shared" si="26"/>
        <v>16.513819095477388</v>
      </c>
      <c r="F30" s="33">
        <f t="shared" si="34"/>
        <v>9552</v>
      </c>
      <c r="G30" s="32">
        <f t="shared" si="27"/>
        <v>16738</v>
      </c>
      <c r="H30" s="19">
        <f t="shared" si="28"/>
        <v>10.513819095477388</v>
      </c>
      <c r="I30" s="34">
        <f t="shared" si="29"/>
        <v>0.36333206542411561</v>
      </c>
      <c r="K30" s="30">
        <v>15</v>
      </c>
      <c r="L30" s="31">
        <v>2604</v>
      </c>
      <c r="M30" s="32">
        <v>32410</v>
      </c>
      <c r="N30" s="19">
        <f t="shared" si="30"/>
        <v>12.446236559139784</v>
      </c>
      <c r="O30" s="33">
        <f t="shared" si="35"/>
        <v>15624</v>
      </c>
      <c r="P30" s="32">
        <f t="shared" si="31"/>
        <v>16786</v>
      </c>
      <c r="Q30" s="19">
        <f t="shared" si="32"/>
        <v>6.446236559139785</v>
      </c>
      <c r="R30" s="34">
        <f t="shared" si="33"/>
        <v>0.48207343412526998</v>
      </c>
    </row>
    <row r="31" spans="1:52">
      <c r="B31" s="30">
        <v>20</v>
      </c>
      <c r="C31" s="31">
        <v>1223</v>
      </c>
      <c r="D31" s="32">
        <v>21270</v>
      </c>
      <c r="E31" s="19">
        <f t="shared" si="26"/>
        <v>17.391659852820933</v>
      </c>
      <c r="F31" s="33">
        <f t="shared" si="34"/>
        <v>7338</v>
      </c>
      <c r="G31" s="32">
        <f t="shared" si="27"/>
        <v>13932</v>
      </c>
      <c r="H31" s="19">
        <f t="shared" si="28"/>
        <v>11.391659852820933</v>
      </c>
      <c r="I31" s="34">
        <f t="shared" si="29"/>
        <v>0.34499294781382228</v>
      </c>
      <c r="K31" s="30">
        <v>20</v>
      </c>
      <c r="L31" s="31">
        <v>1986</v>
      </c>
      <c r="M31" s="32">
        <v>24590</v>
      </c>
      <c r="N31" s="19">
        <f t="shared" si="30"/>
        <v>12.381671701913394</v>
      </c>
      <c r="O31" s="33">
        <f t="shared" si="35"/>
        <v>11916</v>
      </c>
      <c r="P31" s="32">
        <f t="shared" si="31"/>
        <v>12674</v>
      </c>
      <c r="Q31" s="19">
        <f t="shared" si="32"/>
        <v>6.3816717019133939</v>
      </c>
      <c r="R31" s="34">
        <f t="shared" si="33"/>
        <v>0.48458723058153719</v>
      </c>
    </row>
    <row r="32" spans="1:52">
      <c r="B32" s="30">
        <v>30</v>
      </c>
      <c r="C32" s="31">
        <v>862</v>
      </c>
      <c r="D32" s="32">
        <v>13880</v>
      </c>
      <c r="E32" s="19">
        <f t="shared" si="26"/>
        <v>16.102088167053363</v>
      </c>
      <c r="F32" s="33">
        <f t="shared" si="34"/>
        <v>5172</v>
      </c>
      <c r="G32" s="32">
        <f t="shared" si="27"/>
        <v>8708</v>
      </c>
      <c r="H32" s="19">
        <f t="shared" si="28"/>
        <v>10.102088167053365</v>
      </c>
      <c r="I32" s="34">
        <f t="shared" si="29"/>
        <v>0.37262247838616713</v>
      </c>
      <c r="K32" s="30">
        <v>30</v>
      </c>
      <c r="L32" s="31">
        <v>1337</v>
      </c>
      <c r="M32" s="32">
        <v>20990</v>
      </c>
      <c r="N32" s="19">
        <f t="shared" si="30"/>
        <v>15.699326851159311</v>
      </c>
      <c r="O32" s="33">
        <f t="shared" si="35"/>
        <v>8022</v>
      </c>
      <c r="P32" s="32">
        <f t="shared" si="31"/>
        <v>12968</v>
      </c>
      <c r="Q32" s="19">
        <f t="shared" si="32"/>
        <v>9.6993268511593111</v>
      </c>
      <c r="R32" s="34">
        <f t="shared" si="33"/>
        <v>0.38218199142448783</v>
      </c>
    </row>
    <row r="33" spans="1:18">
      <c r="B33" s="30">
        <v>45</v>
      </c>
      <c r="C33" s="31">
        <v>578</v>
      </c>
      <c r="D33" s="32">
        <v>12870</v>
      </c>
      <c r="E33" s="19">
        <f t="shared" si="26"/>
        <v>22.26643598615917</v>
      </c>
      <c r="F33" s="33">
        <f t="shared" si="34"/>
        <v>3468</v>
      </c>
      <c r="G33" s="32">
        <f t="shared" si="27"/>
        <v>9402</v>
      </c>
      <c r="H33" s="19">
        <f t="shared" si="28"/>
        <v>16.26643598615917</v>
      </c>
      <c r="I33" s="34">
        <f t="shared" si="29"/>
        <v>0.26946386946386947</v>
      </c>
      <c r="K33" s="30">
        <v>45</v>
      </c>
      <c r="L33" s="31">
        <v>940</v>
      </c>
      <c r="M33" s="32">
        <v>11600</v>
      </c>
      <c r="N33" s="19">
        <f t="shared" si="30"/>
        <v>12.340425531914894</v>
      </c>
      <c r="O33" s="33">
        <f t="shared" si="35"/>
        <v>5640</v>
      </c>
      <c r="P33" s="32">
        <f t="shared" si="31"/>
        <v>5960</v>
      </c>
      <c r="Q33" s="19">
        <f t="shared" si="32"/>
        <v>6.3404255319148932</v>
      </c>
      <c r="R33" s="34">
        <f t="shared" si="33"/>
        <v>0.48620689655172411</v>
      </c>
    </row>
    <row r="34" spans="1:18">
      <c r="B34" s="30">
        <v>60</v>
      </c>
      <c r="C34" s="31">
        <v>441</v>
      </c>
      <c r="D34" s="32">
        <v>12980</v>
      </c>
      <c r="E34" s="19">
        <f t="shared" si="26"/>
        <v>29.43310657596372</v>
      </c>
      <c r="F34" s="33">
        <f t="shared" si="34"/>
        <v>2646</v>
      </c>
      <c r="G34" s="32">
        <f t="shared" si="27"/>
        <v>10334</v>
      </c>
      <c r="H34" s="19">
        <f t="shared" si="28"/>
        <v>23.43310657596372</v>
      </c>
      <c r="I34" s="34">
        <f t="shared" si="29"/>
        <v>0.20385208012326655</v>
      </c>
      <c r="K34" s="30">
        <v>60</v>
      </c>
      <c r="L34" s="31">
        <v>706</v>
      </c>
      <c r="M34" s="32">
        <v>15220</v>
      </c>
      <c r="N34" s="19">
        <f t="shared" si="30"/>
        <v>21.558073654390935</v>
      </c>
      <c r="O34" s="33">
        <f t="shared" si="35"/>
        <v>4236</v>
      </c>
      <c r="P34" s="32">
        <f t="shared" si="31"/>
        <v>10984</v>
      </c>
      <c r="Q34" s="19">
        <f t="shared" si="32"/>
        <v>15.558073654390935</v>
      </c>
      <c r="R34" s="34">
        <f t="shared" si="33"/>
        <v>0.2783180026281209</v>
      </c>
    </row>
    <row r="35" spans="1:18">
      <c r="B35" s="30">
        <v>90</v>
      </c>
      <c r="C35" s="31">
        <v>303</v>
      </c>
      <c r="D35" s="32">
        <v>10630</v>
      </c>
      <c r="E35" s="19">
        <f t="shared" si="26"/>
        <v>35.082508250825086</v>
      </c>
      <c r="F35" s="33">
        <f t="shared" si="34"/>
        <v>1818</v>
      </c>
      <c r="G35" s="32">
        <f t="shared" si="27"/>
        <v>8812</v>
      </c>
      <c r="H35" s="19">
        <f t="shared" si="28"/>
        <v>29.082508250825082</v>
      </c>
      <c r="I35" s="34">
        <f t="shared" si="29"/>
        <v>0.17102539981185325</v>
      </c>
      <c r="K35" s="30">
        <v>90</v>
      </c>
      <c r="L35" s="31">
        <v>485</v>
      </c>
      <c r="M35" s="32">
        <v>13970</v>
      </c>
      <c r="N35" s="19">
        <f t="shared" si="30"/>
        <v>28.804123711340207</v>
      </c>
      <c r="O35" s="33">
        <f t="shared" si="35"/>
        <v>2910</v>
      </c>
      <c r="P35" s="32">
        <f t="shared" si="31"/>
        <v>11060</v>
      </c>
      <c r="Q35" s="19">
        <f t="shared" si="32"/>
        <v>22.804123711340207</v>
      </c>
      <c r="R35" s="34">
        <f t="shared" si="33"/>
        <v>0.20830350751610593</v>
      </c>
    </row>
    <row r="36" spans="1:18">
      <c r="B36" s="30">
        <v>120</v>
      </c>
      <c r="C36" s="31">
        <v>226</v>
      </c>
      <c r="D36" s="31">
        <v>10030</v>
      </c>
      <c r="E36" s="19">
        <f t="shared" si="26"/>
        <v>44.380530973451329</v>
      </c>
      <c r="F36" s="31">
        <f t="shared" si="34"/>
        <v>1356</v>
      </c>
      <c r="G36" s="31">
        <f t="shared" si="27"/>
        <v>8674</v>
      </c>
      <c r="H36" s="19">
        <f t="shared" si="28"/>
        <v>38.380530973451329</v>
      </c>
      <c r="I36" s="34">
        <f t="shared" si="29"/>
        <v>0.13519441674975075</v>
      </c>
      <c r="K36" s="30">
        <v>120</v>
      </c>
      <c r="L36" s="31">
        <v>374</v>
      </c>
      <c r="M36" s="31">
        <v>10770</v>
      </c>
      <c r="N36" s="19">
        <f t="shared" si="30"/>
        <v>28.796791443850267</v>
      </c>
      <c r="O36" s="33">
        <f t="shared" si="35"/>
        <v>2244</v>
      </c>
      <c r="P36" s="32">
        <f t="shared" si="31"/>
        <v>8526</v>
      </c>
      <c r="Q36" s="19">
        <f t="shared" si="32"/>
        <v>22.796791443850267</v>
      </c>
      <c r="R36" s="34">
        <f t="shared" si="33"/>
        <v>0.20835654596100278</v>
      </c>
    </row>
    <row r="37" spans="1:18">
      <c r="B37" s="30">
        <v>150</v>
      </c>
      <c r="C37" s="31">
        <v>189</v>
      </c>
      <c r="D37" s="31">
        <v>5320</v>
      </c>
      <c r="E37" s="19">
        <f t="shared" si="26"/>
        <v>28.148148148148149</v>
      </c>
      <c r="F37" s="31">
        <f t="shared" si="34"/>
        <v>1134</v>
      </c>
      <c r="G37" s="31">
        <f t="shared" si="27"/>
        <v>4186</v>
      </c>
      <c r="H37" s="19">
        <f t="shared" si="28"/>
        <v>22.148148148148149</v>
      </c>
      <c r="I37" s="34">
        <f t="shared" si="29"/>
        <v>0.2131578947368421</v>
      </c>
      <c r="K37" s="30">
        <v>150</v>
      </c>
      <c r="L37" s="31">
        <v>298</v>
      </c>
      <c r="M37" s="31">
        <v>10890</v>
      </c>
      <c r="N37" s="19">
        <f t="shared" si="30"/>
        <v>36.543624161073822</v>
      </c>
      <c r="O37" s="31">
        <f t="shared" si="35"/>
        <v>1788</v>
      </c>
      <c r="P37" s="31">
        <f t="shared" si="31"/>
        <v>9102</v>
      </c>
      <c r="Q37" s="19">
        <f t="shared" si="32"/>
        <v>30.543624161073826</v>
      </c>
      <c r="R37" s="34">
        <f t="shared" si="33"/>
        <v>0.16418732782369147</v>
      </c>
    </row>
    <row r="38" spans="1:18">
      <c r="B38" s="30">
        <v>180</v>
      </c>
      <c r="C38" s="31">
        <v>173</v>
      </c>
      <c r="D38" s="31">
        <v>2640</v>
      </c>
      <c r="E38" s="19">
        <f t="shared" si="26"/>
        <v>15.260115606936417</v>
      </c>
      <c r="F38" s="31">
        <f t="shared" si="34"/>
        <v>1038</v>
      </c>
      <c r="G38" s="31">
        <f t="shared" si="27"/>
        <v>1602</v>
      </c>
      <c r="H38" s="19">
        <f t="shared" si="28"/>
        <v>9.2601156069364166</v>
      </c>
      <c r="I38" s="34">
        <f t="shared" si="29"/>
        <v>0.39318181818181819</v>
      </c>
      <c r="K38" s="30">
        <v>180</v>
      </c>
      <c r="L38" s="31">
        <v>251</v>
      </c>
      <c r="M38" s="31">
        <v>15090</v>
      </c>
      <c r="N38" s="19">
        <f t="shared" si="30"/>
        <v>60.119521912350599</v>
      </c>
      <c r="O38" s="31">
        <f t="shared" si="35"/>
        <v>1506</v>
      </c>
      <c r="P38" s="31">
        <f t="shared" si="31"/>
        <v>13584</v>
      </c>
      <c r="Q38" s="19">
        <f t="shared" si="32"/>
        <v>54.119521912350599</v>
      </c>
      <c r="R38" s="34">
        <f t="shared" si="33"/>
        <v>9.9801192842942352E-2</v>
      </c>
    </row>
    <row r="39" spans="1:18" ht="15.75" thickBot="1">
      <c r="B39" s="30">
        <v>300</v>
      </c>
      <c r="C39" s="31">
        <v>105</v>
      </c>
      <c r="D39" s="31">
        <v>1590</v>
      </c>
      <c r="E39" s="19">
        <f t="shared" si="26"/>
        <v>15.142857142857142</v>
      </c>
      <c r="F39" s="31">
        <f t="shared" si="34"/>
        <v>630</v>
      </c>
      <c r="G39" s="31">
        <f t="shared" si="27"/>
        <v>960</v>
      </c>
      <c r="H39" s="19">
        <f t="shared" si="28"/>
        <v>9.1428571428571423</v>
      </c>
      <c r="I39" s="34">
        <f t="shared" si="29"/>
        <v>0.39622641509433965</v>
      </c>
      <c r="K39" s="35">
        <v>300</v>
      </c>
      <c r="L39" s="36">
        <v>172</v>
      </c>
      <c r="M39" s="36">
        <v>6450</v>
      </c>
      <c r="N39" s="37">
        <f t="shared" si="30"/>
        <v>37.5</v>
      </c>
      <c r="O39" s="36">
        <f t="shared" si="35"/>
        <v>1032</v>
      </c>
      <c r="P39" s="36">
        <f t="shared" si="31"/>
        <v>5418</v>
      </c>
      <c r="Q39" s="37">
        <f t="shared" si="32"/>
        <v>31.5</v>
      </c>
      <c r="R39" s="38">
        <f t="shared" si="33"/>
        <v>0.16</v>
      </c>
    </row>
    <row r="40" spans="1:18">
      <c r="A40" s="39"/>
      <c r="B40" s="39"/>
      <c r="C40" s="31"/>
      <c r="D40" s="31"/>
      <c r="E40" s="44"/>
      <c r="F40" s="46" t="s">
        <v>31</v>
      </c>
      <c r="G40" s="46">
        <f>SUM(G28:G39)</f>
        <v>127430</v>
      </c>
      <c r="H40" s="44"/>
      <c r="I40" s="45"/>
      <c r="J40" s="39"/>
      <c r="K40" s="39"/>
      <c r="L40" s="31"/>
      <c r="M40" s="31"/>
      <c r="N40" s="44"/>
      <c r="O40" s="46" t="s">
        <v>31</v>
      </c>
      <c r="P40" s="46">
        <f>SUM(P28:P39)</f>
        <v>161530</v>
      </c>
      <c r="Q40" s="44"/>
      <c r="R40" s="45"/>
    </row>
    <row r="41" spans="1:18">
      <c r="A41" s="39"/>
      <c r="B41" s="39"/>
      <c r="C41" s="31"/>
      <c r="D41" s="31"/>
      <c r="E41" s="44"/>
      <c r="F41" s="47" t="s">
        <v>32</v>
      </c>
      <c r="G41" s="53">
        <f>SUM(G28:G36)</f>
        <v>120682</v>
      </c>
      <c r="H41" s="44"/>
      <c r="I41" s="45"/>
      <c r="J41" s="39"/>
      <c r="K41" s="39"/>
      <c r="L41" s="31"/>
      <c r="M41" s="31"/>
      <c r="N41" s="44"/>
      <c r="O41" s="47" t="s">
        <v>32</v>
      </c>
      <c r="P41" s="48">
        <f>SUM(P28:P36)</f>
        <v>133426</v>
      </c>
      <c r="Q41" s="44"/>
      <c r="R41" s="45"/>
    </row>
    <row r="42" spans="1:18">
      <c r="A42" s="39"/>
      <c r="B42" s="39"/>
      <c r="C42" s="31"/>
      <c r="D42" s="31"/>
      <c r="E42" s="44"/>
      <c r="F42" s="47" t="s">
        <v>34</v>
      </c>
      <c r="G42" s="48">
        <f>SUM(G28:G32)</f>
        <v>83460</v>
      </c>
      <c r="H42" s="44"/>
      <c r="I42" s="45"/>
      <c r="J42" s="39"/>
      <c r="K42" s="39"/>
      <c r="L42" s="31"/>
      <c r="M42" s="31"/>
      <c r="N42" s="44"/>
      <c r="O42" s="47" t="s">
        <v>34</v>
      </c>
      <c r="P42" s="48">
        <f>SUM(P28:P32)</f>
        <v>96896</v>
      </c>
      <c r="Q42" s="44"/>
      <c r="R42" s="45"/>
    </row>
    <row r="43" spans="1:18">
      <c r="A43" s="39"/>
      <c r="B43" s="39"/>
      <c r="C43" s="31"/>
      <c r="D43" s="31"/>
      <c r="E43" s="44"/>
      <c r="F43" s="47" t="s">
        <v>35</v>
      </c>
      <c r="G43" s="48">
        <f>SUM(G32:G36)</f>
        <v>45930</v>
      </c>
      <c r="H43" s="44"/>
      <c r="I43" s="45"/>
      <c r="J43" s="39"/>
      <c r="K43" s="39"/>
      <c r="L43" s="31"/>
      <c r="M43" s="31"/>
      <c r="N43" s="44"/>
      <c r="O43" s="47" t="s">
        <v>35</v>
      </c>
      <c r="P43" s="48">
        <f>SUM(P32:P36)</f>
        <v>49498</v>
      </c>
      <c r="Q43" s="44"/>
      <c r="R43" s="45"/>
    </row>
    <row r="44" spans="1:18">
      <c r="A44" s="39"/>
      <c r="B44" s="39"/>
      <c r="C44" s="31"/>
      <c r="D44" s="31"/>
      <c r="E44" s="44"/>
      <c r="F44" s="46" t="s">
        <v>33</v>
      </c>
      <c r="G44" s="53">
        <f>SUM(G30:G34)</f>
        <v>59114</v>
      </c>
      <c r="H44" s="44"/>
      <c r="I44" s="45"/>
      <c r="J44" s="39"/>
      <c r="K44" s="39"/>
      <c r="L44" s="31"/>
      <c r="M44" s="31"/>
      <c r="N44" s="44"/>
      <c r="O44" s="46" t="s">
        <v>33</v>
      </c>
      <c r="P44" s="48">
        <f>SUM(P30:P34)</f>
        <v>59372</v>
      </c>
      <c r="Q44" s="44"/>
      <c r="R44" s="45"/>
    </row>
    <row r="45" spans="1:18">
      <c r="A45" s="39"/>
      <c r="B45" s="39"/>
      <c r="C45" s="31"/>
      <c r="D45" s="31"/>
      <c r="E45" s="44"/>
      <c r="F45" s="46" t="s">
        <v>38</v>
      </c>
      <c r="G45" s="48">
        <f>SUM(G30:G32)</f>
        <v>39378</v>
      </c>
      <c r="H45" s="44"/>
      <c r="I45" s="45"/>
      <c r="J45" s="39"/>
      <c r="K45" s="39"/>
      <c r="L45" s="31"/>
      <c r="M45" s="31"/>
      <c r="N45" s="44"/>
      <c r="O45" s="46" t="s">
        <v>38</v>
      </c>
      <c r="P45" s="48">
        <f>SUM(P30:P32)</f>
        <v>42428</v>
      </c>
      <c r="Q45" s="44"/>
      <c r="R45" s="45"/>
    </row>
    <row r="46" spans="1:18">
      <c r="A46" s="39"/>
      <c r="B46" s="39"/>
      <c r="C46" s="31"/>
      <c r="D46" s="31"/>
      <c r="E46" s="44"/>
      <c r="F46" s="46" t="s">
        <v>39</v>
      </c>
      <c r="G46" s="48">
        <f>SUM(G32:G34)</f>
        <v>28444</v>
      </c>
      <c r="H46" s="44"/>
      <c r="I46" s="45"/>
      <c r="J46" s="39"/>
      <c r="K46" s="39"/>
      <c r="L46" s="31"/>
      <c r="M46" s="31"/>
      <c r="N46" s="44"/>
      <c r="O46" s="46" t="s">
        <v>39</v>
      </c>
      <c r="P46" s="48">
        <f>SUM(P32:P34)</f>
        <v>29912</v>
      </c>
      <c r="Q46" s="44"/>
      <c r="R46" s="45"/>
    </row>
    <row r="47" spans="1:18">
      <c r="F47" s="56" t="s">
        <v>48</v>
      </c>
      <c r="G47" s="12">
        <f>SUM(G28:G30)</f>
        <v>60820</v>
      </c>
      <c r="O47" s="56" t="s">
        <v>48</v>
      </c>
      <c r="P47" s="12">
        <f>SUM(P28:P30)</f>
        <v>71254</v>
      </c>
    </row>
    <row r="49" spans="1:21" ht="15.75" thickBot="1">
      <c r="B49" t="s">
        <v>47</v>
      </c>
      <c r="C49" s="10">
        <v>1</v>
      </c>
      <c r="D49" s="10" t="s">
        <v>28</v>
      </c>
      <c r="F49" s="10" t="s">
        <v>49</v>
      </c>
      <c r="G49" s="10"/>
      <c r="K49" t="s">
        <v>47</v>
      </c>
      <c r="L49" s="10">
        <v>1</v>
      </c>
      <c r="M49" s="10" t="s">
        <v>29</v>
      </c>
      <c r="O49" s="10" t="s">
        <v>49</v>
      </c>
      <c r="P49" s="10"/>
    </row>
    <row r="50" spans="1:21">
      <c r="A50" t="s">
        <v>1</v>
      </c>
      <c r="B50" s="24">
        <v>5</v>
      </c>
      <c r="C50" s="25">
        <v>3078</v>
      </c>
      <c r="D50" s="26">
        <v>40780</v>
      </c>
      <c r="E50" s="27">
        <f t="shared" ref="E50:E61" si="36">D50/C50</f>
        <v>13.248862897985704</v>
      </c>
      <c r="F50" s="28">
        <f>C50*$C$2</f>
        <v>18468</v>
      </c>
      <c r="G50" s="26">
        <f t="shared" ref="G50" si="37">D50-F50</f>
        <v>22312</v>
      </c>
      <c r="H50" s="27">
        <f t="shared" ref="H50:H61" si="38">G50/C50</f>
        <v>7.2488628979857053</v>
      </c>
      <c r="I50" s="29">
        <f t="shared" ref="I50:I61" si="39">F50/D50</f>
        <v>0.45286905345757722</v>
      </c>
      <c r="J50" t="s">
        <v>1</v>
      </c>
      <c r="K50" s="24">
        <v>5</v>
      </c>
      <c r="L50" s="25">
        <v>2921</v>
      </c>
      <c r="M50" s="26">
        <v>39860</v>
      </c>
      <c r="N50" s="27">
        <f t="shared" ref="N50:N61" si="40">M50/L50</f>
        <v>13.646011639849366</v>
      </c>
      <c r="O50" s="28">
        <f>L50*$C$2</f>
        <v>17526</v>
      </c>
      <c r="P50" s="26">
        <f t="shared" ref="P50" si="41">M50-O50</f>
        <v>22334</v>
      </c>
      <c r="Q50" s="27">
        <f t="shared" ref="Q50:Q61" si="42">P50/L50</f>
        <v>7.6460116398493669</v>
      </c>
      <c r="R50" s="29">
        <f t="shared" ref="R50:R61" si="43">O50/M50</f>
        <v>0.43968891118916209</v>
      </c>
      <c r="T50" s="10">
        <f>G50-G182</f>
        <v>4344</v>
      </c>
      <c r="U50" s="2">
        <f>T50/G50</f>
        <v>0.19469343850842596</v>
      </c>
    </row>
    <row r="51" spans="1:21">
      <c r="B51" s="30">
        <v>10</v>
      </c>
      <c r="C51" s="31">
        <v>1752</v>
      </c>
      <c r="D51" s="32">
        <v>25710</v>
      </c>
      <c r="E51" s="19">
        <f t="shared" si="36"/>
        <v>14.674657534246576</v>
      </c>
      <c r="F51" s="33">
        <f t="shared" ref="F51:F61" si="44">C51*$C$2</f>
        <v>10512</v>
      </c>
      <c r="G51" s="32">
        <f>D51-F51</f>
        <v>15198</v>
      </c>
      <c r="H51" s="19">
        <f t="shared" si="38"/>
        <v>8.6746575342465757</v>
      </c>
      <c r="I51" s="34">
        <f t="shared" si="39"/>
        <v>0.40886814469078181</v>
      </c>
      <c r="K51" s="30">
        <v>10</v>
      </c>
      <c r="L51" s="31">
        <v>1627</v>
      </c>
      <c r="M51" s="32">
        <v>26070</v>
      </c>
      <c r="N51" s="19">
        <f t="shared" si="40"/>
        <v>16.023355869698833</v>
      </c>
      <c r="O51" s="33">
        <f t="shared" ref="O51:O61" si="45">L51*$C$2</f>
        <v>9762</v>
      </c>
      <c r="P51" s="32">
        <f>M51-O51</f>
        <v>16308</v>
      </c>
      <c r="Q51" s="19">
        <f t="shared" si="42"/>
        <v>10.023355869698833</v>
      </c>
      <c r="R51" s="34">
        <f t="shared" si="43"/>
        <v>0.37445339470655925</v>
      </c>
      <c r="T51" s="10">
        <f>G51-G183</f>
        <v>3052</v>
      </c>
      <c r="U51" s="2">
        <f>T51/G51</f>
        <v>0.20081589682853007</v>
      </c>
    </row>
    <row r="52" spans="1:21">
      <c r="B52" s="30">
        <v>15</v>
      </c>
      <c r="C52" s="31">
        <v>1215</v>
      </c>
      <c r="D52" s="32">
        <v>22580</v>
      </c>
      <c r="E52" s="19">
        <f t="shared" si="36"/>
        <v>18.584362139917694</v>
      </c>
      <c r="F52" s="33">
        <f t="shared" si="44"/>
        <v>7290</v>
      </c>
      <c r="G52" s="32">
        <f t="shared" ref="G52:G61" si="46">D52-F52</f>
        <v>15290</v>
      </c>
      <c r="H52" s="19">
        <f t="shared" si="38"/>
        <v>12.584362139917696</v>
      </c>
      <c r="I52" s="34">
        <f t="shared" si="39"/>
        <v>0.32285208148804251</v>
      </c>
      <c r="K52" s="30">
        <v>15</v>
      </c>
      <c r="L52" s="31">
        <v>1152</v>
      </c>
      <c r="M52" s="32">
        <v>18760</v>
      </c>
      <c r="N52" s="19">
        <f t="shared" si="40"/>
        <v>16.284722222222221</v>
      </c>
      <c r="O52" s="33">
        <f t="shared" si="45"/>
        <v>6912</v>
      </c>
      <c r="P52" s="32">
        <f t="shared" ref="P52:P61" si="47">M52-O52</f>
        <v>11848</v>
      </c>
      <c r="Q52" s="19">
        <f t="shared" si="42"/>
        <v>10.284722222222221</v>
      </c>
      <c r="R52" s="34">
        <f t="shared" si="43"/>
        <v>0.36844349680170574</v>
      </c>
      <c r="T52" s="10">
        <f>G52-G184</f>
        <v>4986</v>
      </c>
      <c r="U52" s="2">
        <f>T52/G52</f>
        <v>0.3260954872465664</v>
      </c>
    </row>
    <row r="53" spans="1:21">
      <c r="B53" s="30">
        <v>20</v>
      </c>
      <c r="C53" s="31">
        <v>944</v>
      </c>
      <c r="D53" s="32">
        <v>16790</v>
      </c>
      <c r="E53" s="19">
        <f t="shared" si="36"/>
        <v>17.786016949152543</v>
      </c>
      <c r="F53" s="33">
        <f t="shared" si="44"/>
        <v>5664</v>
      </c>
      <c r="G53" s="32">
        <f t="shared" si="46"/>
        <v>11126</v>
      </c>
      <c r="H53" s="19">
        <f t="shared" si="38"/>
        <v>11.786016949152541</v>
      </c>
      <c r="I53" s="34">
        <f t="shared" si="39"/>
        <v>0.33734365693865398</v>
      </c>
      <c r="K53" s="30">
        <v>20</v>
      </c>
      <c r="L53" s="31">
        <v>891</v>
      </c>
      <c r="M53" s="32">
        <v>15180</v>
      </c>
      <c r="N53" s="19">
        <f t="shared" si="40"/>
        <v>17.037037037037038</v>
      </c>
      <c r="O53" s="33">
        <f t="shared" si="45"/>
        <v>5346</v>
      </c>
      <c r="P53" s="32">
        <f t="shared" si="47"/>
        <v>9834</v>
      </c>
      <c r="Q53" s="19">
        <f t="shared" si="42"/>
        <v>11.037037037037036</v>
      </c>
      <c r="R53" s="34">
        <f t="shared" si="43"/>
        <v>0.35217391304347828</v>
      </c>
      <c r="T53" s="10">
        <f t="shared" ref="T53:T57" si="48">G53-G185</f>
        <v>4378</v>
      </c>
      <c r="U53" s="2">
        <f t="shared" ref="U53:U57" si="49">T53/G53</f>
        <v>0.39349271975552758</v>
      </c>
    </row>
    <row r="54" spans="1:21">
      <c r="B54" s="30">
        <v>30</v>
      </c>
      <c r="C54" s="31">
        <v>640</v>
      </c>
      <c r="D54" s="32">
        <v>18940</v>
      </c>
      <c r="E54" s="19">
        <f t="shared" si="36"/>
        <v>29.59375</v>
      </c>
      <c r="F54" s="33">
        <f t="shared" si="44"/>
        <v>3840</v>
      </c>
      <c r="G54" s="32">
        <f t="shared" si="46"/>
        <v>15100</v>
      </c>
      <c r="H54" s="19">
        <f t="shared" si="38"/>
        <v>23.59375</v>
      </c>
      <c r="I54" s="34">
        <f t="shared" si="39"/>
        <v>0.20274551214361142</v>
      </c>
      <c r="K54" s="30">
        <v>30</v>
      </c>
      <c r="L54" s="31">
        <v>605</v>
      </c>
      <c r="M54" s="32">
        <v>15400</v>
      </c>
      <c r="N54" s="19">
        <f t="shared" si="40"/>
        <v>25.454545454545453</v>
      </c>
      <c r="O54" s="33">
        <f t="shared" si="45"/>
        <v>3630</v>
      </c>
      <c r="P54" s="32">
        <f t="shared" si="47"/>
        <v>11770</v>
      </c>
      <c r="Q54" s="19">
        <f t="shared" si="42"/>
        <v>19.454545454545453</v>
      </c>
      <c r="R54" s="34">
        <f t="shared" si="43"/>
        <v>0.23571428571428571</v>
      </c>
      <c r="T54" s="10">
        <f t="shared" si="48"/>
        <v>3732</v>
      </c>
      <c r="U54" s="2">
        <f t="shared" si="49"/>
        <v>0.2471523178807947</v>
      </c>
    </row>
    <row r="55" spans="1:21">
      <c r="B55" s="30">
        <v>45</v>
      </c>
      <c r="C55" s="31">
        <v>436</v>
      </c>
      <c r="D55" s="32">
        <v>12750</v>
      </c>
      <c r="E55" s="19">
        <f t="shared" si="36"/>
        <v>29.243119266055047</v>
      </c>
      <c r="F55" s="33">
        <f t="shared" si="44"/>
        <v>2616</v>
      </c>
      <c r="G55" s="32">
        <f t="shared" si="46"/>
        <v>10134</v>
      </c>
      <c r="H55" s="19">
        <f t="shared" si="38"/>
        <v>23.243119266055047</v>
      </c>
      <c r="I55" s="34">
        <f t="shared" si="39"/>
        <v>0.20517647058823529</v>
      </c>
      <c r="K55" s="30">
        <v>45</v>
      </c>
      <c r="L55" s="31">
        <v>413</v>
      </c>
      <c r="M55" s="32">
        <v>13330</v>
      </c>
      <c r="N55" s="19">
        <f t="shared" si="40"/>
        <v>32.276029055690074</v>
      </c>
      <c r="O55" s="33">
        <f t="shared" si="45"/>
        <v>2478</v>
      </c>
      <c r="P55" s="32">
        <f t="shared" si="47"/>
        <v>10852</v>
      </c>
      <c r="Q55" s="19">
        <f t="shared" si="42"/>
        <v>26.276029055690074</v>
      </c>
      <c r="R55" s="34">
        <f t="shared" si="43"/>
        <v>0.18589647411852964</v>
      </c>
      <c r="T55" s="10">
        <f t="shared" si="48"/>
        <v>5698</v>
      </c>
      <c r="U55" s="2">
        <f t="shared" si="49"/>
        <v>0.56226564041839355</v>
      </c>
    </row>
    <row r="56" spans="1:21">
      <c r="B56" s="30">
        <v>60</v>
      </c>
      <c r="C56" s="31">
        <v>340</v>
      </c>
      <c r="D56" s="32">
        <v>8610</v>
      </c>
      <c r="E56" s="19">
        <f t="shared" si="36"/>
        <v>25.323529411764707</v>
      </c>
      <c r="F56" s="33">
        <f t="shared" si="44"/>
        <v>2040</v>
      </c>
      <c r="G56" s="32">
        <f t="shared" si="46"/>
        <v>6570</v>
      </c>
      <c r="H56" s="19">
        <f t="shared" si="38"/>
        <v>19.323529411764707</v>
      </c>
      <c r="I56" s="34">
        <f t="shared" si="39"/>
        <v>0.23693379790940766</v>
      </c>
      <c r="K56" s="30">
        <v>60</v>
      </c>
      <c r="L56" s="31">
        <v>327</v>
      </c>
      <c r="M56" s="32">
        <v>7120</v>
      </c>
      <c r="N56" s="19">
        <f t="shared" si="40"/>
        <v>21.773700305810397</v>
      </c>
      <c r="O56" s="33">
        <f t="shared" si="45"/>
        <v>1962</v>
      </c>
      <c r="P56" s="32">
        <f t="shared" si="47"/>
        <v>5158</v>
      </c>
      <c r="Q56" s="19">
        <f t="shared" si="42"/>
        <v>15.773700305810397</v>
      </c>
      <c r="R56" s="34">
        <f t="shared" si="43"/>
        <v>0.27556179775280898</v>
      </c>
      <c r="T56" s="10">
        <f t="shared" si="48"/>
        <v>2354</v>
      </c>
      <c r="U56" s="2">
        <f t="shared" si="49"/>
        <v>0.35829528158295282</v>
      </c>
    </row>
    <row r="57" spans="1:21">
      <c r="B57" s="30">
        <v>90</v>
      </c>
      <c r="C57" s="31">
        <v>227</v>
      </c>
      <c r="D57" s="32">
        <v>6990</v>
      </c>
      <c r="E57" s="19">
        <f t="shared" si="36"/>
        <v>30.792951541850222</v>
      </c>
      <c r="F57" s="33">
        <f t="shared" si="44"/>
        <v>1362</v>
      </c>
      <c r="G57" s="32">
        <f t="shared" si="46"/>
        <v>5628</v>
      </c>
      <c r="H57" s="19">
        <f t="shared" si="38"/>
        <v>24.792951541850222</v>
      </c>
      <c r="I57" s="34">
        <f t="shared" si="39"/>
        <v>0.19484978540772532</v>
      </c>
      <c r="K57" s="30">
        <v>90</v>
      </c>
      <c r="L57" s="31">
        <v>215</v>
      </c>
      <c r="M57" s="32">
        <v>7270</v>
      </c>
      <c r="N57" s="19">
        <f t="shared" si="40"/>
        <v>33.813953488372093</v>
      </c>
      <c r="O57" s="33">
        <f t="shared" si="45"/>
        <v>1290</v>
      </c>
      <c r="P57" s="32">
        <f t="shared" si="47"/>
        <v>5980</v>
      </c>
      <c r="Q57" s="19">
        <f t="shared" si="42"/>
        <v>27.813953488372093</v>
      </c>
      <c r="R57" s="34">
        <f t="shared" si="43"/>
        <v>0.17744154057771663</v>
      </c>
      <c r="T57" s="10">
        <f t="shared" si="48"/>
        <v>1370</v>
      </c>
      <c r="U57" s="2">
        <f t="shared" si="49"/>
        <v>0.24342572850035538</v>
      </c>
    </row>
    <row r="58" spans="1:21">
      <c r="B58" s="30">
        <v>120</v>
      </c>
      <c r="C58" s="31">
        <v>176</v>
      </c>
      <c r="D58" s="31">
        <v>5000</v>
      </c>
      <c r="E58" s="19">
        <f t="shared" si="36"/>
        <v>28.40909090909091</v>
      </c>
      <c r="F58" s="31">
        <f t="shared" si="44"/>
        <v>1056</v>
      </c>
      <c r="G58" s="31">
        <f t="shared" si="46"/>
        <v>3944</v>
      </c>
      <c r="H58" s="19">
        <f t="shared" si="38"/>
        <v>22.40909090909091</v>
      </c>
      <c r="I58" s="34">
        <f t="shared" si="39"/>
        <v>0.2112</v>
      </c>
      <c r="K58" s="30">
        <v>120</v>
      </c>
      <c r="L58" s="31">
        <v>167</v>
      </c>
      <c r="M58" s="31">
        <v>4890</v>
      </c>
      <c r="N58" s="19">
        <f t="shared" si="40"/>
        <v>29.281437125748504</v>
      </c>
      <c r="O58" s="31">
        <f t="shared" si="45"/>
        <v>1002</v>
      </c>
      <c r="P58" s="31">
        <f t="shared" si="47"/>
        <v>3888</v>
      </c>
      <c r="Q58" s="19">
        <f t="shared" si="42"/>
        <v>23.281437125748504</v>
      </c>
      <c r="R58" s="34">
        <f t="shared" si="43"/>
        <v>0.20490797546012271</v>
      </c>
    </row>
    <row r="59" spans="1:21">
      <c r="B59" s="30">
        <v>150</v>
      </c>
      <c r="C59" s="31">
        <v>143</v>
      </c>
      <c r="D59" s="31">
        <v>2120</v>
      </c>
      <c r="E59" s="19">
        <f t="shared" si="36"/>
        <v>14.825174825174825</v>
      </c>
      <c r="F59" s="31">
        <f t="shared" si="44"/>
        <v>858</v>
      </c>
      <c r="G59" s="31">
        <f t="shared" si="46"/>
        <v>1262</v>
      </c>
      <c r="H59" s="19">
        <f t="shared" si="38"/>
        <v>8.825174825174825</v>
      </c>
      <c r="I59" s="34">
        <f t="shared" si="39"/>
        <v>0.40471698113207549</v>
      </c>
      <c r="K59" s="30">
        <v>150</v>
      </c>
      <c r="L59" s="31">
        <v>135</v>
      </c>
      <c r="M59" s="31">
        <v>4370</v>
      </c>
      <c r="N59" s="19">
        <f t="shared" si="40"/>
        <v>32.370370370370374</v>
      </c>
      <c r="O59" s="31">
        <f t="shared" si="45"/>
        <v>810</v>
      </c>
      <c r="P59" s="31">
        <f t="shared" si="47"/>
        <v>3560</v>
      </c>
      <c r="Q59" s="19">
        <f t="shared" si="42"/>
        <v>26.37037037037037</v>
      </c>
      <c r="R59" s="34">
        <f t="shared" si="43"/>
        <v>0.18535469107551489</v>
      </c>
    </row>
    <row r="60" spans="1:21">
      <c r="B60" s="30">
        <v>180</v>
      </c>
      <c r="C60" s="31">
        <v>119</v>
      </c>
      <c r="D60" s="31">
        <v>4210</v>
      </c>
      <c r="E60" s="19">
        <f t="shared" si="36"/>
        <v>35.378151260504204</v>
      </c>
      <c r="F60" s="31">
        <f t="shared" si="44"/>
        <v>714</v>
      </c>
      <c r="G60" s="31">
        <f t="shared" si="46"/>
        <v>3496</v>
      </c>
      <c r="H60" s="19">
        <f t="shared" si="38"/>
        <v>29.3781512605042</v>
      </c>
      <c r="I60" s="34">
        <f t="shared" si="39"/>
        <v>0.16959619952494062</v>
      </c>
      <c r="K60" s="30">
        <v>180</v>
      </c>
      <c r="L60" s="31">
        <v>116</v>
      </c>
      <c r="M60" s="31">
        <v>5240</v>
      </c>
      <c r="N60" s="19">
        <f t="shared" si="40"/>
        <v>45.172413793103445</v>
      </c>
      <c r="O60" s="31">
        <f t="shared" si="45"/>
        <v>696</v>
      </c>
      <c r="P60" s="31">
        <f t="shared" si="47"/>
        <v>4544</v>
      </c>
      <c r="Q60" s="19">
        <f t="shared" si="42"/>
        <v>39.172413793103445</v>
      </c>
      <c r="R60" s="34">
        <f t="shared" si="43"/>
        <v>0.13282442748091602</v>
      </c>
    </row>
    <row r="61" spans="1:21">
      <c r="B61" s="30">
        <v>300</v>
      </c>
      <c r="C61" s="31">
        <v>83</v>
      </c>
      <c r="D61" s="31">
        <v>7510</v>
      </c>
      <c r="E61" s="19">
        <f t="shared" si="36"/>
        <v>90.481927710843379</v>
      </c>
      <c r="F61" s="31">
        <f t="shared" si="44"/>
        <v>498</v>
      </c>
      <c r="G61" s="31">
        <f t="shared" si="46"/>
        <v>7012</v>
      </c>
      <c r="H61" s="19">
        <f t="shared" si="38"/>
        <v>84.481927710843379</v>
      </c>
      <c r="I61" s="34">
        <f t="shared" si="39"/>
        <v>6.6311584553928091E-2</v>
      </c>
      <c r="K61" s="30">
        <v>300</v>
      </c>
      <c r="L61" s="31">
        <v>82</v>
      </c>
      <c r="M61" s="31">
        <v>2750</v>
      </c>
      <c r="N61" s="19">
        <f t="shared" si="40"/>
        <v>33.536585365853661</v>
      </c>
      <c r="O61" s="31">
        <f t="shared" si="45"/>
        <v>492</v>
      </c>
      <c r="P61" s="31">
        <f t="shared" si="47"/>
        <v>2258</v>
      </c>
      <c r="Q61" s="19">
        <f t="shared" si="42"/>
        <v>27.536585365853657</v>
      </c>
      <c r="R61" s="34">
        <f t="shared" si="43"/>
        <v>0.17890909090909091</v>
      </c>
    </row>
    <row r="62" spans="1:21">
      <c r="A62" s="39"/>
      <c r="B62" s="39"/>
      <c r="C62" s="31"/>
      <c r="D62" s="31"/>
      <c r="E62" s="44"/>
      <c r="F62" s="46" t="s">
        <v>31</v>
      </c>
      <c r="G62" s="46">
        <f>SUM(G50:G61)</f>
        <v>117072</v>
      </c>
      <c r="H62" s="44"/>
      <c r="I62" s="45"/>
      <c r="J62" s="39"/>
      <c r="K62" s="39"/>
      <c r="L62" s="31"/>
      <c r="M62" s="31"/>
      <c r="N62" s="44"/>
      <c r="O62" s="46" t="s">
        <v>31</v>
      </c>
      <c r="P62" s="46">
        <f>SUM(P50:P61)</f>
        <v>108334</v>
      </c>
      <c r="Q62" s="44"/>
      <c r="R62" s="45"/>
    </row>
    <row r="63" spans="1:21">
      <c r="A63" s="39"/>
      <c r="B63" s="39"/>
      <c r="C63" s="31"/>
      <c r="D63" s="31"/>
      <c r="E63" s="44"/>
      <c r="F63" s="47" t="s">
        <v>32</v>
      </c>
      <c r="G63" s="53">
        <f>SUM(G50:G58)</f>
        <v>105302</v>
      </c>
      <c r="H63" s="44"/>
      <c r="I63" s="45"/>
      <c r="J63" s="39"/>
      <c r="K63" s="39"/>
      <c r="L63" s="31"/>
      <c r="M63" s="31"/>
      <c r="N63" s="44"/>
      <c r="O63" s="47" t="s">
        <v>32</v>
      </c>
      <c r="P63" s="53">
        <f>SUM(P50:P58)</f>
        <v>97972</v>
      </c>
      <c r="Q63" s="44"/>
      <c r="R63" s="45"/>
    </row>
    <row r="64" spans="1:21">
      <c r="A64" s="39"/>
      <c r="B64" s="39"/>
      <c r="C64" s="31"/>
      <c r="D64" s="31"/>
      <c r="E64" s="44"/>
      <c r="F64" s="47" t="s">
        <v>34</v>
      </c>
      <c r="G64" s="48">
        <f>SUM(G50:G54)</f>
        <v>79026</v>
      </c>
      <c r="H64" s="44"/>
      <c r="I64" s="45"/>
      <c r="J64" s="39"/>
      <c r="K64" s="39"/>
      <c r="L64" s="31"/>
      <c r="M64" s="31"/>
      <c r="N64" s="44"/>
      <c r="O64" s="47" t="s">
        <v>34</v>
      </c>
      <c r="P64" s="48">
        <f>SUM(P50:P54)</f>
        <v>72094</v>
      </c>
      <c r="Q64" s="44"/>
      <c r="R64" s="45"/>
    </row>
    <row r="65" spans="1:21">
      <c r="A65" s="39"/>
      <c r="B65" s="39"/>
      <c r="C65" s="31"/>
      <c r="D65" s="31"/>
      <c r="E65" s="44"/>
      <c r="F65" s="47" t="s">
        <v>35</v>
      </c>
      <c r="G65" s="48">
        <f>SUM(G54:G58)</f>
        <v>41376</v>
      </c>
      <c r="H65" s="44"/>
      <c r="I65" s="45"/>
      <c r="J65" s="39"/>
      <c r="K65" s="39"/>
      <c r="L65" s="31"/>
      <c r="M65" s="31"/>
      <c r="N65" s="44"/>
      <c r="O65" s="47" t="s">
        <v>35</v>
      </c>
      <c r="P65" s="48">
        <f>SUM(P54:P58)</f>
        <v>37648</v>
      </c>
      <c r="Q65" s="44"/>
      <c r="R65" s="45"/>
    </row>
    <row r="66" spans="1:21">
      <c r="A66" s="39"/>
      <c r="B66" s="39"/>
      <c r="C66" s="31"/>
      <c r="D66" s="31"/>
      <c r="E66" s="44"/>
      <c r="F66" s="46" t="s">
        <v>33</v>
      </c>
      <c r="G66" s="53">
        <f>SUM(G52:G56)</f>
        <v>58220</v>
      </c>
      <c r="H66" s="44"/>
      <c r="I66" s="45"/>
      <c r="J66" s="39"/>
      <c r="K66" s="39"/>
      <c r="L66" s="31"/>
      <c r="M66" s="31"/>
      <c r="N66" s="44"/>
      <c r="O66" s="46" t="s">
        <v>33</v>
      </c>
      <c r="P66" s="53">
        <f>SUM(P52:P56)</f>
        <v>49462</v>
      </c>
      <c r="Q66" s="44"/>
      <c r="R66" s="45"/>
    </row>
    <row r="67" spans="1:21">
      <c r="A67" s="39"/>
      <c r="B67" s="39"/>
      <c r="C67" s="31"/>
      <c r="D67" s="31"/>
      <c r="E67" s="44"/>
      <c r="F67" s="46" t="s">
        <v>38</v>
      </c>
      <c r="G67" s="48">
        <f>SUM(G52:G54)</f>
        <v>41516</v>
      </c>
      <c r="H67" s="44"/>
      <c r="I67" s="45"/>
      <c r="J67" s="39"/>
      <c r="K67" s="39"/>
      <c r="L67" s="31"/>
      <c r="M67" s="31"/>
      <c r="N67" s="44"/>
      <c r="O67" s="46" t="s">
        <v>38</v>
      </c>
      <c r="P67" s="48">
        <f>SUM(P52:P54)</f>
        <v>33452</v>
      </c>
      <c r="Q67" s="44"/>
      <c r="R67" s="45"/>
    </row>
    <row r="68" spans="1:21">
      <c r="A68" s="39"/>
      <c r="B68" s="39"/>
      <c r="C68" s="31"/>
      <c r="D68" s="31"/>
      <c r="E68" s="44"/>
      <c r="F68" s="46" t="s">
        <v>39</v>
      </c>
      <c r="G68" s="48">
        <f>SUM(G54:G56)</f>
        <v>31804</v>
      </c>
      <c r="H68" s="44"/>
      <c r="I68" s="45"/>
      <c r="J68" s="39"/>
      <c r="K68" s="39"/>
      <c r="L68" s="31"/>
      <c r="M68" s="31"/>
      <c r="N68" s="44"/>
      <c r="O68" s="46" t="s">
        <v>39</v>
      </c>
      <c r="P68" s="48">
        <f>SUM(P54:P56)</f>
        <v>27780</v>
      </c>
      <c r="Q68" s="44"/>
      <c r="R68" s="45"/>
    </row>
    <row r="69" spans="1:21">
      <c r="F69" s="56" t="s">
        <v>48</v>
      </c>
      <c r="G69" s="12">
        <f>SUM(G50:G52)</f>
        <v>52800</v>
      </c>
      <c r="O69" s="56" t="s">
        <v>48</v>
      </c>
      <c r="P69" s="12">
        <f>SUM(P50:P52)</f>
        <v>50490</v>
      </c>
    </row>
    <row r="71" spans="1:21" ht="15.75" thickBot="1">
      <c r="B71" t="s">
        <v>47</v>
      </c>
      <c r="C71" s="10">
        <v>1</v>
      </c>
      <c r="D71" s="10" t="s">
        <v>28</v>
      </c>
      <c r="F71" s="10" t="s">
        <v>50</v>
      </c>
      <c r="G71" s="10"/>
      <c r="K71" t="s">
        <v>47</v>
      </c>
      <c r="L71" s="10">
        <v>1</v>
      </c>
      <c r="M71" s="10" t="s">
        <v>29</v>
      </c>
      <c r="O71" s="10" t="s">
        <v>50</v>
      </c>
      <c r="P71" s="10"/>
    </row>
    <row r="72" spans="1:21">
      <c r="A72" t="s">
        <v>1</v>
      </c>
      <c r="B72" s="24">
        <v>5</v>
      </c>
      <c r="C72" s="25">
        <v>2572</v>
      </c>
      <c r="D72" s="26">
        <v>40760</v>
      </c>
      <c r="E72" s="27">
        <f t="shared" ref="E72:E83" si="50">D72/C72</f>
        <v>15.847589424572318</v>
      </c>
      <c r="F72" s="28">
        <f>C72*$C$2</f>
        <v>15432</v>
      </c>
      <c r="G72" s="26">
        <f t="shared" ref="G72" si="51">D72-F72</f>
        <v>25328</v>
      </c>
      <c r="H72" s="27">
        <f t="shared" ref="H72:H83" si="52">G72/C72</f>
        <v>9.8475894245723179</v>
      </c>
      <c r="I72" s="29">
        <f t="shared" ref="I72:I83" si="53">F72/D72</f>
        <v>0.37860647693817467</v>
      </c>
      <c r="J72" t="s">
        <v>1</v>
      </c>
      <c r="K72" s="24">
        <v>5</v>
      </c>
      <c r="L72" s="25">
        <v>2453</v>
      </c>
      <c r="M72" s="26">
        <v>37920</v>
      </c>
      <c r="N72" s="27">
        <f t="shared" ref="N72:N83" si="54">M72/L72</f>
        <v>15.458622095393396</v>
      </c>
      <c r="O72" s="28">
        <f>L72*$C$2</f>
        <v>14718</v>
      </c>
      <c r="P72" s="26">
        <f t="shared" ref="P72" si="55">M72-O72</f>
        <v>23202</v>
      </c>
      <c r="Q72" s="27">
        <f t="shared" ref="Q72:Q83" si="56">P72/L72</f>
        <v>9.4586220953933964</v>
      </c>
      <c r="R72" s="29">
        <f t="shared" ref="R72:R83" si="57">O72/M72</f>
        <v>0.38813291139240508</v>
      </c>
      <c r="T72" s="10">
        <f>G72 - G138</f>
        <v>6484</v>
      </c>
      <c r="U72" s="2">
        <f>T72/G72</f>
        <v>0.25600126342387869</v>
      </c>
    </row>
    <row r="73" spans="1:21">
      <c r="B73" s="30">
        <v>10</v>
      </c>
      <c r="C73" s="31">
        <v>1483</v>
      </c>
      <c r="D73" s="32">
        <v>24380</v>
      </c>
      <c r="E73" s="19">
        <f t="shared" si="50"/>
        <v>16.439649359406609</v>
      </c>
      <c r="F73" s="33">
        <f t="shared" ref="F73:F83" si="58">C73*$C$2</f>
        <v>8898</v>
      </c>
      <c r="G73" s="32">
        <f>D73-F73</f>
        <v>15482</v>
      </c>
      <c r="H73" s="19">
        <f t="shared" si="52"/>
        <v>10.439649359406609</v>
      </c>
      <c r="I73" s="34">
        <f t="shared" si="53"/>
        <v>0.3649712879409352</v>
      </c>
      <c r="K73" s="30">
        <v>10</v>
      </c>
      <c r="L73" s="31">
        <v>1389</v>
      </c>
      <c r="M73" s="32">
        <v>22930</v>
      </c>
      <c r="N73" s="19">
        <f t="shared" si="54"/>
        <v>16.508279337652986</v>
      </c>
      <c r="O73" s="33">
        <f t="shared" ref="O73:O83" si="59">L73*$C$2</f>
        <v>8334</v>
      </c>
      <c r="P73" s="32">
        <f>M73-O73</f>
        <v>14596</v>
      </c>
      <c r="Q73" s="19">
        <f t="shared" si="56"/>
        <v>10.508279337652988</v>
      </c>
      <c r="R73" s="34">
        <f t="shared" si="57"/>
        <v>0.36345399040558218</v>
      </c>
      <c r="T73" s="10">
        <f>G73 - G139</f>
        <v>3910</v>
      </c>
      <c r="U73" s="2">
        <f>T73/G73</f>
        <v>0.25255134995478623</v>
      </c>
    </row>
    <row r="74" spans="1:21">
      <c r="B74" s="30">
        <v>15</v>
      </c>
      <c r="C74" s="31">
        <v>1054</v>
      </c>
      <c r="D74" s="32">
        <v>17710</v>
      </c>
      <c r="E74" s="19">
        <f t="shared" si="50"/>
        <v>16.802656546489562</v>
      </c>
      <c r="F74" s="33">
        <f t="shared" si="58"/>
        <v>6324</v>
      </c>
      <c r="G74" s="32">
        <f t="shared" ref="G74:G83" si="60">D74-F74</f>
        <v>11386</v>
      </c>
      <c r="H74" s="19">
        <f t="shared" si="52"/>
        <v>10.802656546489564</v>
      </c>
      <c r="I74" s="34">
        <f t="shared" si="53"/>
        <v>0.35708639186900054</v>
      </c>
      <c r="K74" s="30">
        <v>15</v>
      </c>
      <c r="L74" s="31">
        <v>982</v>
      </c>
      <c r="M74" s="32">
        <v>19470</v>
      </c>
      <c r="N74" s="19">
        <f t="shared" si="54"/>
        <v>19.826883910386965</v>
      </c>
      <c r="O74" s="33">
        <f t="shared" si="59"/>
        <v>5892</v>
      </c>
      <c r="P74" s="32">
        <f t="shared" ref="P74:P83" si="61">M74-O74</f>
        <v>13578</v>
      </c>
      <c r="Q74" s="19">
        <f t="shared" si="56"/>
        <v>13.826883910386965</v>
      </c>
      <c r="R74" s="34">
        <f t="shared" si="57"/>
        <v>0.30261941448382124</v>
      </c>
      <c r="T74" s="10">
        <f>G74 - G140</f>
        <v>3148</v>
      </c>
      <c r="U74" s="2">
        <f>T74/G74</f>
        <v>0.27647988758124015</v>
      </c>
    </row>
    <row r="75" spans="1:21">
      <c r="B75" s="30">
        <v>20</v>
      </c>
      <c r="C75" s="31">
        <v>799</v>
      </c>
      <c r="D75" s="32">
        <v>19460</v>
      </c>
      <c r="E75" s="19">
        <f t="shared" si="50"/>
        <v>24.355444305381727</v>
      </c>
      <c r="F75" s="33">
        <f t="shared" si="58"/>
        <v>4794</v>
      </c>
      <c r="G75" s="32">
        <f t="shared" si="60"/>
        <v>14666</v>
      </c>
      <c r="H75" s="19">
        <f t="shared" si="52"/>
        <v>18.355444305381727</v>
      </c>
      <c r="I75" s="34">
        <f t="shared" si="53"/>
        <v>0.24635149023638231</v>
      </c>
      <c r="K75" s="30">
        <v>20</v>
      </c>
      <c r="L75" s="31">
        <v>757</v>
      </c>
      <c r="M75" s="32">
        <v>17980</v>
      </c>
      <c r="N75" s="19">
        <f t="shared" si="54"/>
        <v>23.751651254953764</v>
      </c>
      <c r="O75" s="33">
        <f t="shared" si="59"/>
        <v>4542</v>
      </c>
      <c r="P75" s="32">
        <f t="shared" si="61"/>
        <v>13438</v>
      </c>
      <c r="Q75" s="19">
        <f t="shared" si="56"/>
        <v>17.751651254953764</v>
      </c>
      <c r="R75" s="34">
        <f t="shared" si="57"/>
        <v>0.25261401557285873</v>
      </c>
      <c r="T75" s="10">
        <f t="shared" ref="T75:T78" si="62">G75 - G141</f>
        <v>3790</v>
      </c>
      <c r="U75" s="2">
        <f t="shared" ref="U75:U78" si="63">T75/G75</f>
        <v>0.25842083731078686</v>
      </c>
    </row>
    <row r="76" spans="1:21">
      <c r="B76" s="30">
        <v>30</v>
      </c>
      <c r="C76" s="31">
        <v>544</v>
      </c>
      <c r="D76" s="32">
        <v>16910</v>
      </c>
      <c r="E76" s="19">
        <f t="shared" si="50"/>
        <v>31.084558823529413</v>
      </c>
      <c r="F76" s="33">
        <f t="shared" si="58"/>
        <v>3264</v>
      </c>
      <c r="G76" s="32">
        <f t="shared" si="60"/>
        <v>13646</v>
      </c>
      <c r="H76" s="19">
        <f t="shared" si="52"/>
        <v>25.084558823529413</v>
      </c>
      <c r="I76" s="34">
        <f t="shared" si="53"/>
        <v>0.19302188054405678</v>
      </c>
      <c r="K76" s="30">
        <v>30</v>
      </c>
      <c r="L76" s="31">
        <v>517</v>
      </c>
      <c r="M76" s="32">
        <v>12870</v>
      </c>
      <c r="N76" s="19">
        <f t="shared" si="54"/>
        <v>24.893617021276597</v>
      </c>
      <c r="O76" s="33">
        <f t="shared" si="59"/>
        <v>3102</v>
      </c>
      <c r="P76" s="32">
        <f t="shared" si="61"/>
        <v>9768</v>
      </c>
      <c r="Q76" s="19">
        <f t="shared" si="56"/>
        <v>18.893617021276597</v>
      </c>
      <c r="R76" s="34">
        <f t="shared" si="57"/>
        <v>0.24102564102564103</v>
      </c>
      <c r="T76" s="10">
        <f t="shared" si="62"/>
        <v>5518</v>
      </c>
      <c r="U76" s="2">
        <f t="shared" si="63"/>
        <v>0.40436758024329472</v>
      </c>
    </row>
    <row r="77" spans="1:21">
      <c r="B77" s="30">
        <v>45</v>
      </c>
      <c r="C77" s="31">
        <v>377</v>
      </c>
      <c r="D77" s="32">
        <v>9090</v>
      </c>
      <c r="E77" s="19">
        <f t="shared" si="50"/>
        <v>24.111405835543767</v>
      </c>
      <c r="F77" s="33">
        <f t="shared" si="58"/>
        <v>2262</v>
      </c>
      <c r="G77" s="32">
        <f t="shared" si="60"/>
        <v>6828</v>
      </c>
      <c r="H77" s="19">
        <f t="shared" si="52"/>
        <v>18.111405835543767</v>
      </c>
      <c r="I77" s="34">
        <f t="shared" si="53"/>
        <v>0.24884488448844885</v>
      </c>
      <c r="K77" s="30">
        <v>45</v>
      </c>
      <c r="L77" s="31">
        <v>360</v>
      </c>
      <c r="M77" s="32">
        <v>3510</v>
      </c>
      <c r="N77" s="19">
        <f t="shared" si="54"/>
        <v>9.75</v>
      </c>
      <c r="O77" s="33">
        <f t="shared" si="59"/>
        <v>2160</v>
      </c>
      <c r="P77" s="32">
        <f t="shared" si="61"/>
        <v>1350</v>
      </c>
      <c r="Q77" s="19">
        <f t="shared" si="56"/>
        <v>3.75</v>
      </c>
      <c r="R77" s="34">
        <f t="shared" si="57"/>
        <v>0.61538461538461542</v>
      </c>
      <c r="T77" s="10">
        <f t="shared" si="62"/>
        <v>2960</v>
      </c>
      <c r="U77" s="2">
        <f t="shared" si="63"/>
        <v>0.43350908025776214</v>
      </c>
    </row>
    <row r="78" spans="1:21">
      <c r="B78" s="30">
        <v>60</v>
      </c>
      <c r="C78" s="31">
        <v>284</v>
      </c>
      <c r="D78" s="32">
        <v>10880</v>
      </c>
      <c r="E78" s="19">
        <f t="shared" si="50"/>
        <v>38.309859154929576</v>
      </c>
      <c r="F78" s="33">
        <f t="shared" si="58"/>
        <v>1704</v>
      </c>
      <c r="G78" s="32">
        <f t="shared" si="60"/>
        <v>9176</v>
      </c>
      <c r="H78" s="19">
        <f t="shared" si="52"/>
        <v>32.309859154929576</v>
      </c>
      <c r="I78" s="34">
        <f t="shared" si="53"/>
        <v>0.15661764705882353</v>
      </c>
      <c r="K78" s="30">
        <v>60</v>
      </c>
      <c r="L78" s="31">
        <v>270</v>
      </c>
      <c r="M78" s="32">
        <v>8760</v>
      </c>
      <c r="N78" s="19">
        <f t="shared" si="54"/>
        <v>32.444444444444443</v>
      </c>
      <c r="O78" s="33">
        <f t="shared" si="59"/>
        <v>1620</v>
      </c>
      <c r="P78" s="32">
        <f t="shared" si="61"/>
        <v>7140</v>
      </c>
      <c r="Q78" s="19">
        <f t="shared" si="56"/>
        <v>26.444444444444443</v>
      </c>
      <c r="R78" s="34">
        <f t="shared" si="57"/>
        <v>0.18493150684931506</v>
      </c>
      <c r="T78" s="10">
        <f t="shared" si="62"/>
        <v>2914</v>
      </c>
      <c r="U78" s="2">
        <f t="shared" si="63"/>
        <v>0.31756756756756754</v>
      </c>
    </row>
    <row r="79" spans="1:21">
      <c r="B79" s="30">
        <v>90</v>
      </c>
      <c r="C79" s="31">
        <v>198</v>
      </c>
      <c r="D79" s="32">
        <v>8230</v>
      </c>
      <c r="E79" s="19">
        <f t="shared" si="50"/>
        <v>41.565656565656568</v>
      </c>
      <c r="F79" s="33">
        <f t="shared" si="58"/>
        <v>1188</v>
      </c>
      <c r="G79" s="32">
        <f t="shared" si="60"/>
        <v>7042</v>
      </c>
      <c r="H79" s="19">
        <f t="shared" si="52"/>
        <v>35.565656565656568</v>
      </c>
      <c r="I79" s="34">
        <f t="shared" si="53"/>
        <v>0.14434993924665857</v>
      </c>
      <c r="K79" s="30">
        <v>90</v>
      </c>
      <c r="L79" s="31">
        <v>187</v>
      </c>
      <c r="M79" s="32">
        <v>7640</v>
      </c>
      <c r="N79" s="19">
        <f t="shared" si="54"/>
        <v>40.855614973262036</v>
      </c>
      <c r="O79" s="33">
        <f t="shared" si="59"/>
        <v>1122</v>
      </c>
      <c r="P79" s="32">
        <f t="shared" si="61"/>
        <v>6518</v>
      </c>
      <c r="Q79" s="19">
        <f t="shared" si="56"/>
        <v>34.855614973262036</v>
      </c>
      <c r="R79" s="34">
        <f t="shared" si="57"/>
        <v>0.14685863874345551</v>
      </c>
      <c r="T79" s="10">
        <f t="shared" ref="T79:T83" si="64">G79 - G145</f>
        <v>320</v>
      </c>
      <c r="U79" s="2">
        <f t="shared" ref="U79:U83" si="65">T79/G79</f>
        <v>4.5441635898892357E-2</v>
      </c>
    </row>
    <row r="80" spans="1:21">
      <c r="B80" s="30">
        <v>120</v>
      </c>
      <c r="C80" s="31">
        <v>156</v>
      </c>
      <c r="D80" s="31">
        <v>6230</v>
      </c>
      <c r="E80" s="19">
        <f t="shared" si="50"/>
        <v>39.935897435897438</v>
      </c>
      <c r="F80" s="31">
        <f t="shared" si="58"/>
        <v>936</v>
      </c>
      <c r="G80" s="31">
        <f t="shared" si="60"/>
        <v>5294</v>
      </c>
      <c r="H80" s="19">
        <f t="shared" si="52"/>
        <v>33.935897435897438</v>
      </c>
      <c r="I80" s="34">
        <f t="shared" si="53"/>
        <v>0.15024077046548956</v>
      </c>
      <c r="K80" s="30">
        <v>120</v>
      </c>
      <c r="L80" s="31">
        <v>147</v>
      </c>
      <c r="M80" s="31">
        <v>3350</v>
      </c>
      <c r="N80" s="19">
        <f t="shared" si="54"/>
        <v>22.789115646258505</v>
      </c>
      <c r="O80" s="31">
        <f t="shared" si="59"/>
        <v>882</v>
      </c>
      <c r="P80" s="31">
        <f t="shared" si="61"/>
        <v>2468</v>
      </c>
      <c r="Q80" s="19">
        <f t="shared" si="56"/>
        <v>16.789115646258505</v>
      </c>
      <c r="R80" s="34">
        <f t="shared" si="57"/>
        <v>0.26328358208955221</v>
      </c>
      <c r="T80" s="10">
        <f t="shared" si="64"/>
        <v>-2428</v>
      </c>
      <c r="U80" s="2">
        <f t="shared" si="65"/>
        <v>-0.45863241405364563</v>
      </c>
    </row>
    <row r="81" spans="1:42">
      <c r="B81" s="30">
        <v>150</v>
      </c>
      <c r="C81" s="31">
        <v>126</v>
      </c>
      <c r="D81" s="31">
        <v>1850</v>
      </c>
      <c r="E81" s="19">
        <f t="shared" si="50"/>
        <v>14.682539682539682</v>
      </c>
      <c r="F81" s="31">
        <f t="shared" si="58"/>
        <v>756</v>
      </c>
      <c r="G81" s="31">
        <f t="shared" si="60"/>
        <v>1094</v>
      </c>
      <c r="H81" s="19">
        <f t="shared" si="52"/>
        <v>8.6825396825396819</v>
      </c>
      <c r="I81" s="34">
        <f t="shared" si="53"/>
        <v>0.40864864864864864</v>
      </c>
      <c r="K81" s="30">
        <v>150</v>
      </c>
      <c r="L81" s="31">
        <v>1400</v>
      </c>
      <c r="M81" s="31">
        <v>4370</v>
      </c>
      <c r="N81" s="19">
        <f t="shared" si="54"/>
        <v>3.1214285714285714</v>
      </c>
      <c r="O81" s="31">
        <f t="shared" si="59"/>
        <v>8400</v>
      </c>
      <c r="P81" s="31">
        <f t="shared" si="61"/>
        <v>-4030</v>
      </c>
      <c r="Q81" s="19">
        <f t="shared" si="56"/>
        <v>-2.8785714285714286</v>
      </c>
      <c r="R81" s="34">
        <f t="shared" si="57"/>
        <v>1.9221967963386728</v>
      </c>
      <c r="T81" s="10">
        <f t="shared" si="64"/>
        <v>-3596</v>
      </c>
      <c r="U81" s="2">
        <f t="shared" si="65"/>
        <v>-3.2870201096892138</v>
      </c>
    </row>
    <row r="82" spans="1:42">
      <c r="B82" s="30">
        <v>180</v>
      </c>
      <c r="C82" s="31">
        <v>106</v>
      </c>
      <c r="D82" s="31">
        <v>5120</v>
      </c>
      <c r="E82" s="19">
        <f t="shared" si="50"/>
        <v>48.301886792452834</v>
      </c>
      <c r="F82" s="31">
        <f t="shared" si="58"/>
        <v>636</v>
      </c>
      <c r="G82" s="31">
        <f t="shared" si="60"/>
        <v>4484</v>
      </c>
      <c r="H82" s="19">
        <f t="shared" si="52"/>
        <v>42.301886792452834</v>
      </c>
      <c r="I82" s="34">
        <f t="shared" si="53"/>
        <v>0.12421875</v>
      </c>
      <c r="K82" s="30">
        <v>180</v>
      </c>
      <c r="L82" s="31">
        <v>102</v>
      </c>
      <c r="M82" s="31">
        <v>6000</v>
      </c>
      <c r="N82" s="19">
        <f t="shared" si="54"/>
        <v>58.823529411764703</v>
      </c>
      <c r="O82" s="31">
        <f t="shared" si="59"/>
        <v>612</v>
      </c>
      <c r="P82" s="31">
        <f t="shared" si="61"/>
        <v>5388</v>
      </c>
      <c r="Q82" s="19">
        <f t="shared" si="56"/>
        <v>52.823529411764703</v>
      </c>
      <c r="R82" s="34">
        <f t="shared" si="57"/>
        <v>0.10199999999999999</v>
      </c>
      <c r="T82" s="10">
        <f t="shared" si="64"/>
        <v>-1166</v>
      </c>
      <c r="U82" s="2">
        <f t="shared" si="65"/>
        <v>-0.26003568242640501</v>
      </c>
    </row>
    <row r="83" spans="1:42">
      <c r="B83" s="30">
        <v>300</v>
      </c>
      <c r="C83" s="31">
        <v>77</v>
      </c>
      <c r="D83" s="31">
        <v>7870</v>
      </c>
      <c r="E83" s="19">
        <f t="shared" si="50"/>
        <v>102.20779220779221</v>
      </c>
      <c r="F83" s="31">
        <f t="shared" si="58"/>
        <v>462</v>
      </c>
      <c r="G83" s="31">
        <f t="shared" si="60"/>
        <v>7408</v>
      </c>
      <c r="H83" s="19">
        <f t="shared" si="52"/>
        <v>96.20779220779221</v>
      </c>
      <c r="I83" s="34">
        <f t="shared" si="53"/>
        <v>5.8703939008894535E-2</v>
      </c>
      <c r="K83" s="30">
        <v>300</v>
      </c>
      <c r="L83" s="31">
        <v>76</v>
      </c>
      <c r="M83" s="31">
        <v>1990</v>
      </c>
      <c r="N83" s="19">
        <f t="shared" si="54"/>
        <v>26.184210526315791</v>
      </c>
      <c r="O83" s="31">
        <f t="shared" si="59"/>
        <v>456</v>
      </c>
      <c r="P83" s="31">
        <f t="shared" si="61"/>
        <v>1534</v>
      </c>
      <c r="Q83" s="19">
        <f t="shared" si="56"/>
        <v>20.184210526315791</v>
      </c>
      <c r="R83" s="34">
        <f t="shared" si="57"/>
        <v>0.22914572864321608</v>
      </c>
      <c r="T83" s="10">
        <f t="shared" si="64"/>
        <v>-3944</v>
      </c>
      <c r="U83" s="2">
        <f t="shared" si="65"/>
        <v>-0.53239740820734338</v>
      </c>
    </row>
    <row r="84" spans="1:42">
      <c r="A84" s="39"/>
      <c r="B84" s="39"/>
      <c r="C84" s="31"/>
      <c r="D84" s="31"/>
      <c r="E84" s="44"/>
      <c r="F84" s="46" t="s">
        <v>31</v>
      </c>
      <c r="G84" s="46">
        <f>SUM(G72:G83)</f>
        <v>121834</v>
      </c>
      <c r="H84" s="44"/>
      <c r="I84" s="45"/>
      <c r="J84" s="39"/>
      <c r="K84" s="39"/>
      <c r="L84" s="31"/>
      <c r="M84" s="31"/>
      <c r="N84" s="44"/>
      <c r="O84" s="46" t="s">
        <v>31</v>
      </c>
      <c r="P84" s="46">
        <f>SUM(P72:P83)</f>
        <v>94950</v>
      </c>
      <c r="Q84" s="44"/>
      <c r="R84" s="45"/>
    </row>
    <row r="85" spans="1:42">
      <c r="A85" s="39"/>
      <c r="B85" s="39"/>
      <c r="C85" s="31"/>
      <c r="D85" s="31"/>
      <c r="E85" s="44"/>
      <c r="F85" s="47" t="s">
        <v>32</v>
      </c>
      <c r="G85" s="53">
        <f>SUM(G72:G80)</f>
        <v>108848</v>
      </c>
      <c r="H85" s="44"/>
      <c r="I85" s="45"/>
      <c r="J85" s="39"/>
      <c r="K85" s="39"/>
      <c r="L85" s="31"/>
      <c r="M85" s="31"/>
      <c r="N85" s="44"/>
      <c r="O85" s="47" t="s">
        <v>32</v>
      </c>
      <c r="P85" s="53">
        <f>SUM(P72:P80)</f>
        <v>92058</v>
      </c>
      <c r="Q85" s="44"/>
      <c r="R85" s="45"/>
    </row>
    <row r="86" spans="1:42">
      <c r="A86" s="39"/>
      <c r="B86" s="39"/>
      <c r="C86" s="31"/>
      <c r="D86" s="31"/>
      <c r="E86" s="44"/>
      <c r="F86" s="47" t="s">
        <v>34</v>
      </c>
      <c r="G86" s="48">
        <f>SUM(G72:G76)</f>
        <v>80508</v>
      </c>
      <c r="H86" s="44"/>
      <c r="I86" s="45"/>
      <c r="J86" s="39"/>
      <c r="K86" s="39"/>
      <c r="L86" s="31"/>
      <c r="M86" s="31"/>
      <c r="N86" s="44"/>
      <c r="O86" s="47" t="s">
        <v>34</v>
      </c>
      <c r="P86" s="48">
        <f>SUM(P72:P76)</f>
        <v>74582</v>
      </c>
      <c r="Q86" s="44"/>
      <c r="R86" s="45"/>
    </row>
    <row r="87" spans="1:42">
      <c r="A87" s="39"/>
      <c r="B87" s="39"/>
      <c r="C87" s="31"/>
      <c r="D87" s="31"/>
      <c r="E87" s="44"/>
      <c r="F87" s="47" t="s">
        <v>35</v>
      </c>
      <c r="G87" s="48">
        <f>SUM(G76:G80)</f>
        <v>41986</v>
      </c>
      <c r="H87" s="44"/>
      <c r="I87" s="45"/>
      <c r="J87" s="39"/>
      <c r="K87" s="39"/>
      <c r="L87" s="31"/>
      <c r="M87" s="31"/>
      <c r="N87" s="44"/>
      <c r="O87" s="47" t="s">
        <v>35</v>
      </c>
      <c r="P87" s="48">
        <f>SUM(P76:P80)</f>
        <v>27244</v>
      </c>
      <c r="Q87" s="44"/>
      <c r="R87" s="45"/>
    </row>
    <row r="88" spans="1:42">
      <c r="A88" s="39"/>
      <c r="B88" s="39"/>
      <c r="C88" s="31"/>
      <c r="D88" s="31"/>
      <c r="E88" s="44"/>
      <c r="F88" s="46" t="s">
        <v>33</v>
      </c>
      <c r="G88" s="53">
        <f>SUM(G74:G78)</f>
        <v>55702</v>
      </c>
      <c r="H88" s="44"/>
      <c r="I88" s="45"/>
      <c r="J88" s="39"/>
      <c r="K88" s="39"/>
      <c r="L88" s="31"/>
      <c r="M88" s="31"/>
      <c r="N88" s="44"/>
      <c r="O88" s="46" t="s">
        <v>33</v>
      </c>
      <c r="P88" s="53">
        <f>SUM(P74:P78)</f>
        <v>45274</v>
      </c>
      <c r="Q88" s="44"/>
      <c r="R88" s="45"/>
    </row>
    <row r="89" spans="1:42">
      <c r="A89" s="39"/>
      <c r="B89" s="39"/>
      <c r="C89" s="31"/>
      <c r="D89" s="31"/>
      <c r="E89" s="44"/>
      <c r="F89" s="46" t="s">
        <v>38</v>
      </c>
      <c r="G89" s="48">
        <f>SUM(G74:G76)</f>
        <v>39698</v>
      </c>
      <c r="H89" s="44"/>
      <c r="I89" s="45"/>
      <c r="J89" s="39"/>
      <c r="K89" s="39"/>
      <c r="L89" s="31"/>
      <c r="M89" s="31"/>
      <c r="N89" s="44"/>
      <c r="O89" s="46" t="s">
        <v>38</v>
      </c>
      <c r="P89" s="48">
        <f>SUM(P74:P76)</f>
        <v>36784</v>
      </c>
      <c r="Q89" s="44"/>
      <c r="R89" s="45"/>
    </row>
    <row r="90" spans="1:42">
      <c r="A90" s="39"/>
      <c r="B90" s="39"/>
      <c r="C90" s="31"/>
      <c r="D90" s="31"/>
      <c r="E90" s="44"/>
      <c r="F90" s="46" t="s">
        <v>39</v>
      </c>
      <c r="G90" s="48">
        <f>SUM(G76:G78)</f>
        <v>29650</v>
      </c>
      <c r="H90" s="44"/>
      <c r="I90" s="45"/>
      <c r="J90" s="39"/>
      <c r="K90" s="39"/>
      <c r="L90" s="31"/>
      <c r="M90" s="31"/>
      <c r="N90" s="44"/>
      <c r="O90" s="46" t="s">
        <v>39</v>
      </c>
      <c r="P90" s="48">
        <f>SUM(P76:P78)</f>
        <v>18258</v>
      </c>
      <c r="Q90" s="44"/>
      <c r="R90" s="45"/>
    </row>
    <row r="91" spans="1:42">
      <c r="F91" s="56" t="s">
        <v>48</v>
      </c>
      <c r="G91" s="12">
        <f>SUM(G72:G74)</f>
        <v>52196</v>
      </c>
      <c r="O91" s="56" t="s">
        <v>48</v>
      </c>
      <c r="P91" s="12">
        <f>SUM(P72:P74)</f>
        <v>51376</v>
      </c>
    </row>
    <row r="92" spans="1:42">
      <c r="AI92">
        <v>836</v>
      </c>
    </row>
    <row r="93" spans="1:42" ht="15.75" thickBot="1">
      <c r="B93" t="s">
        <v>61</v>
      </c>
      <c r="C93" s="10">
        <v>1</v>
      </c>
      <c r="D93" s="10" t="s">
        <v>28</v>
      </c>
      <c r="F93" s="10" t="s">
        <v>51</v>
      </c>
      <c r="G93" s="10"/>
      <c r="K93" t="s">
        <v>47</v>
      </c>
      <c r="L93" s="10">
        <v>1</v>
      </c>
      <c r="M93" s="10" t="s">
        <v>29</v>
      </c>
      <c r="O93" s="10" t="s">
        <v>51</v>
      </c>
      <c r="P93" s="10"/>
      <c r="X93" t="s">
        <v>61</v>
      </c>
      <c r="Y93" s="10">
        <v>1</v>
      </c>
      <c r="Z93" s="10" t="s">
        <v>28</v>
      </c>
      <c r="AB93" s="10" t="s">
        <v>63</v>
      </c>
      <c r="AC93" s="10" t="s">
        <v>55</v>
      </c>
      <c r="AI93" t="s">
        <v>61</v>
      </c>
      <c r="AJ93" s="10">
        <v>1</v>
      </c>
      <c r="AK93" s="10" t="s">
        <v>28</v>
      </c>
      <c r="AM93" s="10" t="s">
        <v>63</v>
      </c>
      <c r="AN93" s="10" t="s">
        <v>55</v>
      </c>
    </row>
    <row r="94" spans="1:42" ht="15.75" thickBot="1">
      <c r="A94" t="s">
        <v>1</v>
      </c>
      <c r="B94" s="24">
        <v>5</v>
      </c>
      <c r="C94" s="25">
        <v>2891</v>
      </c>
      <c r="D94" s="26">
        <v>51200</v>
      </c>
      <c r="E94" s="27">
        <f t="shared" ref="E94:E105" si="66">D94/C94</f>
        <v>17.710134901418193</v>
      </c>
      <c r="F94" s="28">
        <f>C94*$C$2</f>
        <v>17346</v>
      </c>
      <c r="G94" s="26">
        <f t="shared" ref="G94" si="67">D94-F94</f>
        <v>33854</v>
      </c>
      <c r="H94" s="27">
        <f t="shared" ref="H94:H105" si="68">G94/C94</f>
        <v>11.710134901418195</v>
      </c>
      <c r="I94" s="29">
        <f t="shared" ref="I94:I105" si="69">F94/D94</f>
        <v>0.33878906250000002</v>
      </c>
      <c r="J94" t="s">
        <v>1</v>
      </c>
      <c r="K94" s="24">
        <v>5</v>
      </c>
      <c r="L94" s="25">
        <v>2101</v>
      </c>
      <c r="M94" s="26">
        <v>33180</v>
      </c>
      <c r="N94" s="27">
        <f t="shared" ref="N94:N105" si="70">M94/L94</f>
        <v>15.792479771537364</v>
      </c>
      <c r="O94" s="28">
        <f>L94*$C$2</f>
        <v>12606</v>
      </c>
      <c r="P94" s="26">
        <f t="shared" ref="P94" si="71">M94-O94</f>
        <v>20574</v>
      </c>
      <c r="Q94" s="27">
        <f t="shared" ref="Q94:Q105" si="72">P94/L94</f>
        <v>9.7924797715373639</v>
      </c>
      <c r="R94" s="29">
        <f t="shared" ref="R94:R105" si="73">O94/M94</f>
        <v>0.37992766726943944</v>
      </c>
      <c r="T94" s="10">
        <f>G94 - G160</f>
        <v>18332</v>
      </c>
      <c r="U94" s="2">
        <f>T94/G94</f>
        <v>0.5415017427778106</v>
      </c>
      <c r="X94" s="24">
        <v>5</v>
      </c>
      <c r="Y94" s="25">
        <v>2505</v>
      </c>
      <c r="Z94" s="26">
        <v>39950</v>
      </c>
      <c r="AA94" s="27">
        <f t="shared" ref="AA94:AA105" si="74">Z94/Y94</f>
        <v>15.94810379241517</v>
      </c>
      <c r="AB94" s="28">
        <f>Y94*$C$2</f>
        <v>15030</v>
      </c>
      <c r="AC94" s="26">
        <f t="shared" ref="AC94" si="75">Z94-AB94</f>
        <v>24920</v>
      </c>
      <c r="AD94" s="27">
        <f t="shared" ref="AD94:AD105" si="76">AC94/Y94</f>
        <v>9.9481037924151696</v>
      </c>
      <c r="AE94" s="29">
        <f t="shared" ref="AE94:AE105" si="77">AB94/Z94</f>
        <v>0.37622027534418023</v>
      </c>
      <c r="AI94" s="24">
        <v>5</v>
      </c>
      <c r="AJ94" s="25">
        <v>2199</v>
      </c>
      <c r="AK94" s="26">
        <v>44600</v>
      </c>
      <c r="AL94" s="27">
        <f t="shared" ref="AL94:AL105" si="78">AK94/AJ94</f>
        <v>20.28194633924511</v>
      </c>
      <c r="AM94" s="28">
        <f>AJ94*$C$2</f>
        <v>13194</v>
      </c>
      <c r="AN94" s="26">
        <f t="shared" ref="AN94" si="79">AK94-AM94</f>
        <v>31406</v>
      </c>
      <c r="AO94" s="27">
        <f t="shared" ref="AO94:AO105" si="80">AN94/AJ94</f>
        <v>14.281946339245112</v>
      </c>
      <c r="AP94" s="29">
        <f t="shared" ref="AP94:AP105" si="81">AM94/AK94</f>
        <v>0.29582959641255607</v>
      </c>
    </row>
    <row r="95" spans="1:42">
      <c r="B95" s="30">
        <v>10</v>
      </c>
      <c r="C95" s="31">
        <v>1663</v>
      </c>
      <c r="D95" s="32">
        <v>28720</v>
      </c>
      <c r="E95" s="19">
        <f t="shared" si="66"/>
        <v>17.269993986770896</v>
      </c>
      <c r="F95" s="33">
        <f t="shared" ref="F95:F105" si="82">C95*$C$2</f>
        <v>9978</v>
      </c>
      <c r="G95" s="32">
        <f>D95-F95</f>
        <v>18742</v>
      </c>
      <c r="H95" s="19">
        <f t="shared" si="68"/>
        <v>11.269993986770896</v>
      </c>
      <c r="I95" s="34">
        <f t="shared" si="69"/>
        <v>0.34742339832869079</v>
      </c>
      <c r="K95" s="30">
        <v>10</v>
      </c>
      <c r="L95" s="31">
        <v>1214</v>
      </c>
      <c r="M95" s="32">
        <v>20310</v>
      </c>
      <c r="N95" s="19">
        <f t="shared" si="70"/>
        <v>16.729818780889619</v>
      </c>
      <c r="O95" s="33">
        <f t="shared" ref="O95:O105" si="83">L95*$C$2</f>
        <v>7284</v>
      </c>
      <c r="P95" s="32">
        <f>M95-O95</f>
        <v>13026</v>
      </c>
      <c r="Q95" s="19">
        <f t="shared" si="72"/>
        <v>10.729818780889621</v>
      </c>
      <c r="R95" s="34">
        <f t="shared" si="73"/>
        <v>0.35864106351550962</v>
      </c>
      <c r="T95" s="10">
        <f>G95 - G161</f>
        <v>6852</v>
      </c>
      <c r="U95" s="2">
        <f>T95/G95</f>
        <v>0.36559598762138512</v>
      </c>
      <c r="X95" s="30">
        <v>10</v>
      </c>
      <c r="Y95" s="31">
        <v>1424</v>
      </c>
      <c r="Z95" s="32">
        <v>24840</v>
      </c>
      <c r="AA95" s="19">
        <f t="shared" si="74"/>
        <v>17.443820224719101</v>
      </c>
      <c r="AB95" s="33">
        <f t="shared" ref="AB95:AB105" si="84">Y95*$C$2</f>
        <v>8544</v>
      </c>
      <c r="AC95" s="32">
        <f>Z95-AB95</f>
        <v>16296</v>
      </c>
      <c r="AD95" s="19">
        <f t="shared" si="76"/>
        <v>11.443820224719101</v>
      </c>
      <c r="AE95" s="34">
        <f t="shared" si="77"/>
        <v>0.34396135265700484</v>
      </c>
      <c r="AI95" s="30">
        <v>10</v>
      </c>
      <c r="AJ95" s="31">
        <v>2952</v>
      </c>
      <c r="AK95" s="32">
        <v>53060</v>
      </c>
      <c r="AL95" s="27">
        <f t="shared" si="78"/>
        <v>17.974254742547426</v>
      </c>
      <c r="AM95" s="33">
        <f t="shared" ref="AM95:AM105" si="85">AJ95*$C$2</f>
        <v>17712</v>
      </c>
      <c r="AN95" s="32">
        <f>AK95-AM95</f>
        <v>35348</v>
      </c>
      <c r="AO95" s="19">
        <f t="shared" si="80"/>
        <v>11.974254742547425</v>
      </c>
      <c r="AP95" s="34">
        <f t="shared" si="81"/>
        <v>0.33381078024877497</v>
      </c>
    </row>
    <row r="96" spans="1:42">
      <c r="B96" s="30">
        <v>15</v>
      </c>
      <c r="C96" s="31">
        <v>1187</v>
      </c>
      <c r="D96" s="32">
        <v>22310</v>
      </c>
      <c r="E96" s="19">
        <f t="shared" si="66"/>
        <v>18.795282224094354</v>
      </c>
      <c r="F96" s="33">
        <f t="shared" si="82"/>
        <v>7122</v>
      </c>
      <c r="G96" s="32">
        <f t="shared" ref="G96:G105" si="86">D96-F96</f>
        <v>15188</v>
      </c>
      <c r="H96" s="19">
        <f t="shared" si="68"/>
        <v>12.795282224094356</v>
      </c>
      <c r="I96" s="34">
        <f t="shared" si="69"/>
        <v>0.31922904527117885</v>
      </c>
      <c r="K96" s="30">
        <v>15</v>
      </c>
      <c r="L96" s="31">
        <v>849</v>
      </c>
      <c r="M96" s="32">
        <v>18020</v>
      </c>
      <c r="N96" s="19">
        <f t="shared" si="70"/>
        <v>21.224970553592463</v>
      </c>
      <c r="O96" s="33">
        <f t="shared" si="83"/>
        <v>5094</v>
      </c>
      <c r="P96" s="32">
        <f t="shared" ref="P96:P105" si="87">M96-O96</f>
        <v>12926</v>
      </c>
      <c r="Q96" s="19">
        <f t="shared" si="72"/>
        <v>15.224970553592462</v>
      </c>
      <c r="R96" s="34">
        <f t="shared" si="73"/>
        <v>0.28268590455049947</v>
      </c>
      <c r="T96" s="10">
        <f>G96 - G162</f>
        <v>5358</v>
      </c>
      <c r="U96" s="2">
        <f>T96/G96</f>
        <v>0.35277850934948646</v>
      </c>
      <c r="X96" s="30">
        <v>15</v>
      </c>
      <c r="Y96" s="31">
        <v>1009</v>
      </c>
      <c r="Z96" s="32">
        <v>15550</v>
      </c>
      <c r="AA96" s="19">
        <f t="shared" si="74"/>
        <v>15.411298315163528</v>
      </c>
      <c r="AB96" s="33">
        <f t="shared" si="84"/>
        <v>6054</v>
      </c>
      <c r="AC96" s="32">
        <f t="shared" ref="AC96:AC105" si="88">Z96-AB96</f>
        <v>9496</v>
      </c>
      <c r="AD96" s="19">
        <f t="shared" si="76"/>
        <v>9.4112983151635277</v>
      </c>
      <c r="AE96" s="34">
        <f t="shared" si="77"/>
        <v>0.38932475884244372</v>
      </c>
      <c r="AI96" s="30">
        <v>15</v>
      </c>
      <c r="AJ96" s="31">
        <v>1300</v>
      </c>
      <c r="AK96" s="32">
        <v>22980</v>
      </c>
      <c r="AL96" s="19">
        <f t="shared" si="78"/>
        <v>17.676923076923078</v>
      </c>
      <c r="AM96" s="33">
        <f t="shared" si="85"/>
        <v>7800</v>
      </c>
      <c r="AN96" s="32">
        <f t="shared" ref="AN96:AN105" si="89">AK96-AM96</f>
        <v>15180</v>
      </c>
      <c r="AO96" s="19">
        <f t="shared" si="80"/>
        <v>11.676923076923076</v>
      </c>
      <c r="AP96" s="34">
        <f t="shared" si="81"/>
        <v>0.3394255874673629</v>
      </c>
    </row>
    <row r="97" spans="1:42">
      <c r="B97" s="30">
        <v>20</v>
      </c>
      <c r="C97" s="31">
        <v>856</v>
      </c>
      <c r="D97" s="32">
        <v>22500</v>
      </c>
      <c r="E97" s="19">
        <f t="shared" si="66"/>
        <v>26.285046728971963</v>
      </c>
      <c r="F97" s="33">
        <f t="shared" si="82"/>
        <v>5136</v>
      </c>
      <c r="G97" s="32">
        <f t="shared" si="86"/>
        <v>17364</v>
      </c>
      <c r="H97" s="19">
        <f t="shared" si="68"/>
        <v>20.285046728971963</v>
      </c>
      <c r="I97" s="34">
        <f t="shared" si="69"/>
        <v>0.22826666666666667</v>
      </c>
      <c r="K97" s="30">
        <v>20</v>
      </c>
      <c r="L97" s="31">
        <v>647</v>
      </c>
      <c r="M97" s="32">
        <v>17840</v>
      </c>
      <c r="N97" s="19">
        <f t="shared" si="70"/>
        <v>27.573415765069551</v>
      </c>
      <c r="O97" s="33">
        <f t="shared" si="83"/>
        <v>3882</v>
      </c>
      <c r="P97" s="32">
        <f t="shared" si="87"/>
        <v>13958</v>
      </c>
      <c r="Q97" s="19">
        <f t="shared" si="72"/>
        <v>21.573415765069551</v>
      </c>
      <c r="R97" s="34">
        <f t="shared" si="73"/>
        <v>0.21760089686098655</v>
      </c>
      <c r="T97" s="10">
        <f t="shared" ref="T97:T100" si="90">G97 - G163</f>
        <v>6788</v>
      </c>
      <c r="U97" s="2">
        <f t="shared" ref="U97:U100" si="91">T97/G97</f>
        <v>0.39092375028795207</v>
      </c>
      <c r="X97" s="30">
        <v>20</v>
      </c>
      <c r="Y97" s="31">
        <v>722</v>
      </c>
      <c r="Z97" s="32">
        <v>16060</v>
      </c>
      <c r="AA97" s="19">
        <f t="shared" si="74"/>
        <v>22.24376731301939</v>
      </c>
      <c r="AB97" s="33">
        <f t="shared" si="84"/>
        <v>4332</v>
      </c>
      <c r="AC97" s="32">
        <f t="shared" si="88"/>
        <v>11728</v>
      </c>
      <c r="AD97" s="19">
        <f t="shared" si="76"/>
        <v>16.24376731301939</v>
      </c>
      <c r="AE97" s="34">
        <f t="shared" si="77"/>
        <v>0.26973848069738482</v>
      </c>
      <c r="AI97" s="30">
        <v>20</v>
      </c>
      <c r="AJ97" s="31">
        <v>1793</v>
      </c>
      <c r="AK97" s="32">
        <v>35430</v>
      </c>
      <c r="AL97" s="19">
        <f t="shared" si="78"/>
        <v>19.760178471834912</v>
      </c>
      <c r="AM97" s="33">
        <f t="shared" si="85"/>
        <v>10758</v>
      </c>
      <c r="AN97" s="32">
        <f t="shared" si="89"/>
        <v>24672</v>
      </c>
      <c r="AO97" s="19">
        <f t="shared" si="80"/>
        <v>13.760178471834914</v>
      </c>
      <c r="AP97" s="34">
        <f t="shared" si="81"/>
        <v>0.30364098221845892</v>
      </c>
    </row>
    <row r="98" spans="1:42">
      <c r="B98" s="30">
        <v>30</v>
      </c>
      <c r="C98" s="31">
        <v>610</v>
      </c>
      <c r="D98" s="32">
        <v>19710</v>
      </c>
      <c r="E98" s="19">
        <f t="shared" si="66"/>
        <v>32.311475409836063</v>
      </c>
      <c r="F98" s="33">
        <f t="shared" si="82"/>
        <v>3660</v>
      </c>
      <c r="G98" s="32">
        <f t="shared" si="86"/>
        <v>16050</v>
      </c>
      <c r="H98" s="19">
        <f t="shared" si="68"/>
        <v>26.311475409836067</v>
      </c>
      <c r="I98" s="34">
        <f t="shared" si="69"/>
        <v>0.18569254185692541</v>
      </c>
      <c r="K98" s="30">
        <v>30</v>
      </c>
      <c r="L98" s="31">
        <v>438</v>
      </c>
      <c r="M98" s="32">
        <v>15120</v>
      </c>
      <c r="N98" s="19">
        <f t="shared" si="70"/>
        <v>34.520547945205479</v>
      </c>
      <c r="O98" s="33">
        <f t="shared" si="83"/>
        <v>2628</v>
      </c>
      <c r="P98" s="32">
        <f t="shared" si="87"/>
        <v>12492</v>
      </c>
      <c r="Q98" s="19">
        <f t="shared" si="72"/>
        <v>28.520547945205479</v>
      </c>
      <c r="R98" s="34">
        <f t="shared" si="73"/>
        <v>0.1738095238095238</v>
      </c>
      <c r="T98" s="10">
        <f t="shared" si="90"/>
        <v>9660</v>
      </c>
      <c r="U98" s="2">
        <f t="shared" si="91"/>
        <v>0.60186915887850467</v>
      </c>
      <c r="X98" s="30">
        <v>30</v>
      </c>
      <c r="Y98" s="31">
        <v>506</v>
      </c>
      <c r="Z98" s="32">
        <v>18940</v>
      </c>
      <c r="AA98" s="19">
        <f t="shared" si="74"/>
        <v>37.430830039525695</v>
      </c>
      <c r="AB98" s="33">
        <f t="shared" si="84"/>
        <v>3036</v>
      </c>
      <c r="AC98" s="32">
        <f t="shared" si="88"/>
        <v>15904</v>
      </c>
      <c r="AD98" s="19">
        <f t="shared" si="76"/>
        <v>31.430830039525691</v>
      </c>
      <c r="AE98" s="34">
        <f t="shared" si="77"/>
        <v>0.16029567053854277</v>
      </c>
      <c r="AI98" s="30">
        <v>30</v>
      </c>
      <c r="AJ98" s="31">
        <v>1529</v>
      </c>
      <c r="AK98" s="32">
        <v>38050</v>
      </c>
      <c r="AL98" s="19">
        <f t="shared" si="78"/>
        <v>24.885546108567691</v>
      </c>
      <c r="AM98" s="33">
        <f t="shared" si="85"/>
        <v>9174</v>
      </c>
      <c r="AN98" s="32">
        <f t="shared" si="89"/>
        <v>28876</v>
      </c>
      <c r="AO98" s="19">
        <f t="shared" si="80"/>
        <v>18.885546108567691</v>
      </c>
      <c r="AP98" s="34">
        <f t="shared" si="81"/>
        <v>0.24110381077529566</v>
      </c>
    </row>
    <row r="99" spans="1:42">
      <c r="B99" s="30">
        <v>45</v>
      </c>
      <c r="C99" s="31">
        <v>420</v>
      </c>
      <c r="D99" s="32">
        <v>8080</v>
      </c>
      <c r="E99" s="19">
        <f t="shared" si="66"/>
        <v>19.238095238095237</v>
      </c>
      <c r="F99" s="33">
        <f t="shared" si="82"/>
        <v>2520</v>
      </c>
      <c r="G99" s="32">
        <f t="shared" si="86"/>
        <v>5560</v>
      </c>
      <c r="H99" s="19">
        <f t="shared" si="68"/>
        <v>13.238095238095237</v>
      </c>
      <c r="I99" s="34">
        <f t="shared" si="69"/>
        <v>0.31188118811881188</v>
      </c>
      <c r="K99" s="30">
        <v>45</v>
      </c>
      <c r="L99" s="31">
        <v>302</v>
      </c>
      <c r="M99" s="32">
        <v>7620</v>
      </c>
      <c r="N99" s="19">
        <f t="shared" si="70"/>
        <v>25.231788079470199</v>
      </c>
      <c r="O99" s="33">
        <f t="shared" si="83"/>
        <v>1812</v>
      </c>
      <c r="P99" s="32">
        <f t="shared" si="87"/>
        <v>5808</v>
      </c>
      <c r="Q99" s="19">
        <f t="shared" si="72"/>
        <v>19.231788079470199</v>
      </c>
      <c r="R99" s="34">
        <f t="shared" si="73"/>
        <v>0.23779527559055119</v>
      </c>
      <c r="T99" s="10">
        <f t="shared" si="90"/>
        <v>2830</v>
      </c>
      <c r="U99" s="2">
        <f t="shared" si="91"/>
        <v>0.50899280575539574</v>
      </c>
      <c r="X99" s="30">
        <v>45</v>
      </c>
      <c r="Y99" s="31">
        <v>353</v>
      </c>
      <c r="Z99" s="32">
        <v>5330</v>
      </c>
      <c r="AA99" s="19">
        <f t="shared" si="74"/>
        <v>15.09915014164306</v>
      </c>
      <c r="AB99" s="33">
        <f t="shared" si="84"/>
        <v>2118</v>
      </c>
      <c r="AC99" s="32">
        <f t="shared" si="88"/>
        <v>3212</v>
      </c>
      <c r="AD99" s="19">
        <f t="shared" si="76"/>
        <v>9.0991501416430598</v>
      </c>
      <c r="AE99" s="34">
        <f t="shared" si="77"/>
        <v>0.39737335834896809</v>
      </c>
      <c r="AI99" s="30">
        <v>45</v>
      </c>
      <c r="AJ99" s="31">
        <v>1528</v>
      </c>
      <c r="AK99" s="32">
        <v>37830</v>
      </c>
      <c r="AL99" s="19">
        <f t="shared" si="78"/>
        <v>24.757853403141361</v>
      </c>
      <c r="AM99" s="33">
        <f t="shared" si="85"/>
        <v>9168</v>
      </c>
      <c r="AN99" s="32">
        <f t="shared" si="89"/>
        <v>28662</v>
      </c>
      <c r="AO99" s="19">
        <f t="shared" si="80"/>
        <v>18.757853403141361</v>
      </c>
      <c r="AP99" s="34">
        <f t="shared" si="81"/>
        <v>0.24234734337827121</v>
      </c>
    </row>
    <row r="100" spans="1:42">
      <c r="B100" s="30">
        <v>60</v>
      </c>
      <c r="C100" s="31">
        <v>329</v>
      </c>
      <c r="D100" s="32">
        <v>9790</v>
      </c>
      <c r="E100" s="19">
        <f t="shared" si="66"/>
        <v>29.756838905775076</v>
      </c>
      <c r="F100" s="33">
        <f t="shared" si="82"/>
        <v>1974</v>
      </c>
      <c r="G100" s="32">
        <f t="shared" si="86"/>
        <v>7816</v>
      </c>
      <c r="H100" s="19">
        <f t="shared" si="68"/>
        <v>23.756838905775076</v>
      </c>
      <c r="I100" s="34">
        <f t="shared" si="69"/>
        <v>0.20163432073544432</v>
      </c>
      <c r="K100" s="30">
        <v>60</v>
      </c>
      <c r="L100" s="31">
        <v>237</v>
      </c>
      <c r="M100" s="32">
        <v>7330</v>
      </c>
      <c r="N100" s="19">
        <f t="shared" si="70"/>
        <v>30.928270042194093</v>
      </c>
      <c r="O100" s="33">
        <f t="shared" si="83"/>
        <v>1422</v>
      </c>
      <c r="P100" s="32">
        <f t="shared" si="87"/>
        <v>5908</v>
      </c>
      <c r="Q100" s="19">
        <f t="shared" si="72"/>
        <v>24.928270042194093</v>
      </c>
      <c r="R100" s="34">
        <f t="shared" si="73"/>
        <v>0.19399727148703957</v>
      </c>
      <c r="T100" s="10">
        <f t="shared" si="90"/>
        <v>3182</v>
      </c>
      <c r="U100" s="2">
        <f t="shared" si="91"/>
        <v>0.4071136131013306</v>
      </c>
      <c r="X100" s="30">
        <v>60</v>
      </c>
      <c r="Y100" s="31">
        <v>274</v>
      </c>
      <c r="Z100" s="32">
        <v>8900</v>
      </c>
      <c r="AA100" s="19">
        <f t="shared" si="74"/>
        <v>32.481751824817515</v>
      </c>
      <c r="AB100" s="33">
        <f t="shared" si="84"/>
        <v>1644</v>
      </c>
      <c r="AC100" s="32">
        <f t="shared" si="88"/>
        <v>7256</v>
      </c>
      <c r="AD100" s="19">
        <f t="shared" si="76"/>
        <v>26.481751824817518</v>
      </c>
      <c r="AE100" s="34">
        <f t="shared" si="77"/>
        <v>0.18471910112359552</v>
      </c>
      <c r="AI100" s="30">
        <v>60</v>
      </c>
      <c r="AJ100" s="31">
        <v>1594</v>
      </c>
      <c r="AK100" s="32">
        <v>41840</v>
      </c>
      <c r="AL100" s="19">
        <f t="shared" si="78"/>
        <v>26.248431618569636</v>
      </c>
      <c r="AM100" s="33">
        <f t="shared" si="85"/>
        <v>9564</v>
      </c>
      <c r="AN100" s="32">
        <f t="shared" si="89"/>
        <v>32276</v>
      </c>
      <c r="AO100" s="19">
        <f t="shared" si="80"/>
        <v>20.248431618569636</v>
      </c>
      <c r="AP100" s="34">
        <f t="shared" si="81"/>
        <v>0.22858508604206501</v>
      </c>
    </row>
    <row r="101" spans="1:42">
      <c r="B101" s="30">
        <v>90</v>
      </c>
      <c r="C101" s="31">
        <v>230</v>
      </c>
      <c r="D101" s="32">
        <v>8610</v>
      </c>
      <c r="E101" s="19">
        <f t="shared" si="66"/>
        <v>37.434782608695649</v>
      </c>
      <c r="F101" s="33">
        <f t="shared" si="82"/>
        <v>1380</v>
      </c>
      <c r="G101" s="32">
        <f t="shared" si="86"/>
        <v>7230</v>
      </c>
      <c r="H101" s="19">
        <f t="shared" si="68"/>
        <v>31.434782608695652</v>
      </c>
      <c r="I101" s="34">
        <f t="shared" si="69"/>
        <v>0.16027874564459929</v>
      </c>
      <c r="K101" s="30">
        <v>90</v>
      </c>
      <c r="L101" s="31">
        <v>163</v>
      </c>
      <c r="M101" s="32">
        <v>7080</v>
      </c>
      <c r="N101" s="19">
        <f t="shared" si="70"/>
        <v>43.435582822085891</v>
      </c>
      <c r="O101" s="33">
        <f t="shared" si="83"/>
        <v>978</v>
      </c>
      <c r="P101" s="32">
        <f t="shared" si="87"/>
        <v>6102</v>
      </c>
      <c r="Q101" s="19">
        <f t="shared" si="72"/>
        <v>37.435582822085891</v>
      </c>
      <c r="R101" s="34">
        <f t="shared" si="73"/>
        <v>0.13813559322033897</v>
      </c>
      <c r="T101" s="10">
        <f t="shared" ref="T101:T105" si="92">G101 - G167</f>
        <v>-992</v>
      </c>
      <c r="U101" s="2">
        <f t="shared" ref="U101:U105" si="93">T101/G101</f>
        <v>-0.13720608575380361</v>
      </c>
      <c r="X101" s="30">
        <v>90</v>
      </c>
      <c r="Y101" s="31">
        <v>191</v>
      </c>
      <c r="Z101" s="32">
        <v>4680</v>
      </c>
      <c r="AA101" s="19">
        <f t="shared" si="74"/>
        <v>24.502617801047119</v>
      </c>
      <c r="AB101" s="33">
        <f t="shared" si="84"/>
        <v>1146</v>
      </c>
      <c r="AC101" s="32">
        <f t="shared" si="88"/>
        <v>3534</v>
      </c>
      <c r="AD101" s="19">
        <f t="shared" si="76"/>
        <v>18.502617801047119</v>
      </c>
      <c r="AE101" s="34">
        <f t="shared" si="77"/>
        <v>0.24487179487179486</v>
      </c>
      <c r="AI101" s="30">
        <v>90</v>
      </c>
      <c r="AJ101" s="31">
        <v>191</v>
      </c>
      <c r="AK101" s="32">
        <v>4680</v>
      </c>
      <c r="AL101" s="19">
        <f t="shared" si="78"/>
        <v>24.502617801047119</v>
      </c>
      <c r="AM101" s="33">
        <f t="shared" si="85"/>
        <v>1146</v>
      </c>
      <c r="AN101" s="32">
        <f t="shared" si="89"/>
        <v>3534</v>
      </c>
      <c r="AO101" s="19">
        <f t="shared" si="80"/>
        <v>18.502617801047119</v>
      </c>
      <c r="AP101" s="34">
        <f t="shared" si="81"/>
        <v>0.24487179487179486</v>
      </c>
    </row>
    <row r="102" spans="1:42">
      <c r="B102" s="30">
        <v>120</v>
      </c>
      <c r="C102" s="31">
        <v>173</v>
      </c>
      <c r="D102" s="31">
        <v>6590</v>
      </c>
      <c r="E102" s="19">
        <f t="shared" si="66"/>
        <v>38.092485549132945</v>
      </c>
      <c r="F102" s="31">
        <f t="shared" si="82"/>
        <v>1038</v>
      </c>
      <c r="G102" s="31">
        <f t="shared" si="86"/>
        <v>5552</v>
      </c>
      <c r="H102" s="19">
        <f t="shared" si="68"/>
        <v>32.092485549132945</v>
      </c>
      <c r="I102" s="34">
        <f t="shared" si="69"/>
        <v>0.1575113808801214</v>
      </c>
      <c r="K102" s="30">
        <v>120</v>
      </c>
      <c r="L102" s="31">
        <v>124</v>
      </c>
      <c r="M102" s="31">
        <v>4640</v>
      </c>
      <c r="N102" s="19">
        <f t="shared" si="70"/>
        <v>37.41935483870968</v>
      </c>
      <c r="O102" s="31">
        <f t="shared" si="83"/>
        <v>744</v>
      </c>
      <c r="P102" s="31">
        <f t="shared" si="87"/>
        <v>3896</v>
      </c>
      <c r="Q102" s="19">
        <f t="shared" si="72"/>
        <v>31.419354838709676</v>
      </c>
      <c r="R102" s="34">
        <f t="shared" si="73"/>
        <v>0.16034482758620688</v>
      </c>
      <c r="T102" s="10">
        <f t="shared" si="92"/>
        <v>-1794</v>
      </c>
      <c r="U102" s="2">
        <f t="shared" si="93"/>
        <v>-0.32312680115273773</v>
      </c>
      <c r="X102" s="30">
        <v>120</v>
      </c>
      <c r="Y102" s="31">
        <v>145</v>
      </c>
      <c r="Z102" s="31">
        <v>5650</v>
      </c>
      <c r="AA102" s="19">
        <f t="shared" si="74"/>
        <v>38.96551724137931</v>
      </c>
      <c r="AB102" s="31">
        <f t="shared" si="84"/>
        <v>870</v>
      </c>
      <c r="AC102" s="31">
        <f t="shared" si="88"/>
        <v>4780</v>
      </c>
      <c r="AD102" s="19">
        <f t="shared" si="76"/>
        <v>32.96551724137931</v>
      </c>
      <c r="AE102" s="34">
        <f t="shared" si="77"/>
        <v>0.15398230088495576</v>
      </c>
      <c r="AI102" s="30">
        <v>120</v>
      </c>
      <c r="AJ102" s="31">
        <v>145</v>
      </c>
      <c r="AK102" s="31">
        <v>5650</v>
      </c>
      <c r="AL102" s="19">
        <f t="shared" si="78"/>
        <v>38.96551724137931</v>
      </c>
      <c r="AM102" s="31">
        <f t="shared" si="85"/>
        <v>870</v>
      </c>
      <c r="AN102" s="31">
        <f t="shared" si="89"/>
        <v>4780</v>
      </c>
      <c r="AO102" s="19">
        <f t="shared" si="80"/>
        <v>32.96551724137931</v>
      </c>
      <c r="AP102" s="34">
        <f t="shared" si="81"/>
        <v>0.15398230088495576</v>
      </c>
    </row>
    <row r="103" spans="1:42">
      <c r="B103" s="30">
        <v>150</v>
      </c>
      <c r="C103" s="31">
        <v>135</v>
      </c>
      <c r="D103" s="31">
        <v>6570</v>
      </c>
      <c r="E103" s="19">
        <f t="shared" si="66"/>
        <v>48.666666666666664</v>
      </c>
      <c r="F103" s="31">
        <f t="shared" si="82"/>
        <v>810</v>
      </c>
      <c r="G103" s="31">
        <f t="shared" si="86"/>
        <v>5760</v>
      </c>
      <c r="H103" s="19">
        <f t="shared" si="68"/>
        <v>42.666666666666664</v>
      </c>
      <c r="I103" s="34">
        <f t="shared" si="69"/>
        <v>0.12328767123287671</v>
      </c>
      <c r="K103" s="30">
        <v>150</v>
      </c>
      <c r="L103" s="31">
        <v>102</v>
      </c>
      <c r="M103" s="31">
        <v>5940</v>
      </c>
      <c r="N103" s="19">
        <f t="shared" si="70"/>
        <v>58.235294117647058</v>
      </c>
      <c r="O103" s="31">
        <f t="shared" si="83"/>
        <v>612</v>
      </c>
      <c r="P103" s="31">
        <f t="shared" si="87"/>
        <v>5328</v>
      </c>
      <c r="Q103" s="19">
        <f t="shared" si="72"/>
        <v>52.235294117647058</v>
      </c>
      <c r="R103" s="34">
        <f t="shared" si="73"/>
        <v>0.10303030303030303</v>
      </c>
      <c r="T103" s="10">
        <f t="shared" si="92"/>
        <v>-5026</v>
      </c>
      <c r="U103" s="2">
        <f t="shared" si="93"/>
        <v>-0.8725694444444444</v>
      </c>
      <c r="X103" s="30">
        <v>150</v>
      </c>
      <c r="Y103" s="31">
        <v>114</v>
      </c>
      <c r="Z103" s="31">
        <v>4730</v>
      </c>
      <c r="AA103" s="19">
        <f t="shared" si="74"/>
        <v>41.491228070175438</v>
      </c>
      <c r="AB103" s="31">
        <f t="shared" si="84"/>
        <v>684</v>
      </c>
      <c r="AC103" s="31">
        <f t="shared" si="88"/>
        <v>4046</v>
      </c>
      <c r="AD103" s="19">
        <f t="shared" si="76"/>
        <v>35.491228070175438</v>
      </c>
      <c r="AE103" s="34">
        <f t="shared" si="77"/>
        <v>0.14460887949260043</v>
      </c>
      <c r="AI103" s="30">
        <v>150</v>
      </c>
      <c r="AJ103" s="31">
        <v>114</v>
      </c>
      <c r="AK103" s="31">
        <v>4730</v>
      </c>
      <c r="AL103" s="19">
        <f t="shared" si="78"/>
        <v>41.491228070175438</v>
      </c>
      <c r="AM103" s="31">
        <f t="shared" si="85"/>
        <v>684</v>
      </c>
      <c r="AN103" s="31">
        <f t="shared" si="89"/>
        <v>4046</v>
      </c>
      <c r="AO103" s="19">
        <f t="shared" si="80"/>
        <v>35.491228070175438</v>
      </c>
      <c r="AP103" s="34">
        <f t="shared" si="81"/>
        <v>0.14460887949260043</v>
      </c>
    </row>
    <row r="104" spans="1:42">
      <c r="B104" s="30">
        <v>180</v>
      </c>
      <c r="C104" s="31">
        <v>124</v>
      </c>
      <c r="D104" s="31">
        <v>7380</v>
      </c>
      <c r="E104" s="19">
        <f t="shared" si="66"/>
        <v>59.516129032258064</v>
      </c>
      <c r="F104" s="31">
        <f t="shared" si="82"/>
        <v>744</v>
      </c>
      <c r="G104" s="31">
        <f t="shared" si="86"/>
        <v>6636</v>
      </c>
      <c r="H104" s="19">
        <f t="shared" si="68"/>
        <v>53.516129032258064</v>
      </c>
      <c r="I104" s="34">
        <f t="shared" si="69"/>
        <v>0.1008130081300813</v>
      </c>
      <c r="K104" s="30">
        <v>180</v>
      </c>
      <c r="L104" s="31">
        <v>91</v>
      </c>
      <c r="M104" s="31">
        <v>3710</v>
      </c>
      <c r="N104" s="19">
        <f t="shared" si="70"/>
        <v>40.769230769230766</v>
      </c>
      <c r="O104" s="31">
        <f t="shared" si="83"/>
        <v>546</v>
      </c>
      <c r="P104" s="31">
        <f t="shared" si="87"/>
        <v>3164</v>
      </c>
      <c r="Q104" s="19">
        <f t="shared" si="72"/>
        <v>34.769230769230766</v>
      </c>
      <c r="R104" s="34">
        <f t="shared" si="73"/>
        <v>0.14716981132075471</v>
      </c>
      <c r="T104" s="10">
        <f t="shared" si="92"/>
        <v>-2174</v>
      </c>
      <c r="U104" s="2">
        <f t="shared" si="93"/>
        <v>-0.32760699216395417</v>
      </c>
      <c r="X104" s="30">
        <v>180</v>
      </c>
      <c r="Y104" s="31">
        <v>103</v>
      </c>
      <c r="Z104" s="31">
        <v>5160</v>
      </c>
      <c r="AA104" s="19">
        <f t="shared" si="74"/>
        <v>50.097087378640779</v>
      </c>
      <c r="AB104" s="31">
        <f t="shared" si="84"/>
        <v>618</v>
      </c>
      <c r="AC104" s="31">
        <f t="shared" si="88"/>
        <v>4542</v>
      </c>
      <c r="AD104" s="19">
        <f t="shared" si="76"/>
        <v>44.097087378640779</v>
      </c>
      <c r="AE104" s="34">
        <f t="shared" si="77"/>
        <v>0.11976744186046512</v>
      </c>
      <c r="AI104" s="30">
        <v>180</v>
      </c>
      <c r="AJ104" s="31">
        <v>103</v>
      </c>
      <c r="AK104" s="31">
        <v>5160</v>
      </c>
      <c r="AL104" s="19">
        <f t="shared" si="78"/>
        <v>50.097087378640779</v>
      </c>
      <c r="AM104" s="31">
        <f t="shared" si="85"/>
        <v>618</v>
      </c>
      <c r="AN104" s="31">
        <f t="shared" si="89"/>
        <v>4542</v>
      </c>
      <c r="AO104" s="19">
        <f t="shared" si="80"/>
        <v>44.097087378640779</v>
      </c>
      <c r="AP104" s="34">
        <f t="shared" si="81"/>
        <v>0.11976744186046512</v>
      </c>
    </row>
    <row r="105" spans="1:42">
      <c r="B105" s="30">
        <v>300</v>
      </c>
      <c r="C105" s="31">
        <v>90</v>
      </c>
      <c r="D105" s="31">
        <v>9460</v>
      </c>
      <c r="E105" s="19">
        <f t="shared" si="66"/>
        <v>105.11111111111111</v>
      </c>
      <c r="F105" s="31">
        <f t="shared" si="82"/>
        <v>540</v>
      </c>
      <c r="G105" s="31">
        <f t="shared" si="86"/>
        <v>8920</v>
      </c>
      <c r="H105" s="19">
        <f t="shared" si="68"/>
        <v>99.111111111111114</v>
      </c>
      <c r="I105" s="34">
        <f t="shared" si="69"/>
        <v>5.7082452431289642E-2</v>
      </c>
      <c r="K105" s="30">
        <v>300</v>
      </c>
      <c r="L105" s="31">
        <v>65</v>
      </c>
      <c r="M105" s="31">
        <v>2410</v>
      </c>
      <c r="N105" s="19">
        <f t="shared" si="70"/>
        <v>37.07692307692308</v>
      </c>
      <c r="O105" s="31">
        <f t="shared" si="83"/>
        <v>390</v>
      </c>
      <c r="P105" s="31">
        <f t="shared" si="87"/>
        <v>2020</v>
      </c>
      <c r="Q105" s="19">
        <f t="shared" si="72"/>
        <v>31.076923076923077</v>
      </c>
      <c r="R105" s="34">
        <f t="shared" si="73"/>
        <v>0.16182572614107885</v>
      </c>
      <c r="T105" s="10">
        <f t="shared" si="92"/>
        <v>912</v>
      </c>
      <c r="U105" s="2">
        <f t="shared" si="93"/>
        <v>0.10224215246636771</v>
      </c>
      <c r="X105" s="30">
        <v>300</v>
      </c>
      <c r="Y105" s="31">
        <v>74</v>
      </c>
      <c r="Z105" s="31">
        <v>5090</v>
      </c>
      <c r="AA105" s="19">
        <f t="shared" si="74"/>
        <v>68.78378378378379</v>
      </c>
      <c r="AB105" s="31">
        <f t="shared" si="84"/>
        <v>444</v>
      </c>
      <c r="AC105" s="31">
        <f t="shared" si="88"/>
        <v>4646</v>
      </c>
      <c r="AD105" s="19">
        <f t="shared" si="76"/>
        <v>62.783783783783782</v>
      </c>
      <c r="AE105" s="34">
        <f t="shared" si="77"/>
        <v>8.7229862475442038E-2</v>
      </c>
      <c r="AI105" s="30">
        <v>300</v>
      </c>
      <c r="AJ105" s="31">
        <v>74</v>
      </c>
      <c r="AK105" s="31">
        <v>5090</v>
      </c>
      <c r="AL105" s="19">
        <f t="shared" si="78"/>
        <v>68.78378378378379</v>
      </c>
      <c r="AM105" s="31">
        <f t="shared" si="85"/>
        <v>444</v>
      </c>
      <c r="AN105" s="31">
        <f t="shared" si="89"/>
        <v>4646</v>
      </c>
      <c r="AO105" s="19">
        <f t="shared" si="80"/>
        <v>62.783783783783782</v>
      </c>
      <c r="AP105" s="34">
        <f t="shared" si="81"/>
        <v>8.7229862475442038E-2</v>
      </c>
    </row>
    <row r="106" spans="1:42">
      <c r="A106" s="39"/>
      <c r="B106" s="39"/>
      <c r="C106" s="31"/>
      <c r="D106" s="31"/>
      <c r="E106" s="44"/>
      <c r="F106" s="46" t="s">
        <v>31</v>
      </c>
      <c r="G106" s="46">
        <f>SUM(G94:G105)</f>
        <v>148672</v>
      </c>
      <c r="H106" s="44"/>
      <c r="I106" s="45"/>
      <c r="J106" s="39"/>
      <c r="K106" s="39"/>
      <c r="L106" s="31"/>
      <c r="M106" s="31"/>
      <c r="N106" s="44"/>
      <c r="O106" s="46" t="s">
        <v>31</v>
      </c>
      <c r="P106" s="46">
        <f>SUM(P94:P105)</f>
        <v>105202</v>
      </c>
      <c r="Q106" s="44"/>
      <c r="R106" s="45"/>
      <c r="X106" s="39"/>
      <c r="Y106" s="31"/>
      <c r="Z106" s="31"/>
      <c r="AA106" s="44"/>
      <c r="AB106" s="46" t="s">
        <v>31</v>
      </c>
      <c r="AC106" s="46">
        <f>SUM(AC94:AC105)</f>
        <v>110360</v>
      </c>
      <c r="AD106" s="44"/>
      <c r="AE106" s="45"/>
      <c r="AI106" s="39"/>
      <c r="AJ106" s="31"/>
      <c r="AK106" s="31"/>
      <c r="AL106" s="44"/>
      <c r="AM106" s="46" t="s">
        <v>31</v>
      </c>
      <c r="AN106" s="46">
        <f>SUM(AN94:AN105)</f>
        <v>217968</v>
      </c>
      <c r="AO106" s="44"/>
      <c r="AP106" s="45"/>
    </row>
    <row r="107" spans="1:42">
      <c r="A107" s="39"/>
      <c r="B107" s="39"/>
      <c r="C107" s="31"/>
      <c r="D107" s="31"/>
      <c r="E107" s="44"/>
      <c r="F107" s="47" t="s">
        <v>32</v>
      </c>
      <c r="G107" s="53">
        <f>SUM(G94:G102)</f>
        <v>127356</v>
      </c>
      <c r="H107" s="44"/>
      <c r="I107" s="45"/>
      <c r="J107" s="39"/>
      <c r="K107" s="39"/>
      <c r="L107" s="31"/>
      <c r="M107" s="31"/>
      <c r="N107" s="44"/>
      <c r="O107" s="47" t="s">
        <v>32</v>
      </c>
      <c r="P107" s="53">
        <f>SUM(P94:P102)</f>
        <v>94690</v>
      </c>
      <c r="Q107" s="44"/>
      <c r="R107" s="45"/>
      <c r="X107" s="39"/>
      <c r="Y107" s="31"/>
      <c r="Z107" s="31"/>
      <c r="AA107" s="44"/>
      <c r="AB107" s="47" t="s">
        <v>32</v>
      </c>
      <c r="AC107" s="53">
        <f>SUM(AC94:AC102)</f>
        <v>97126</v>
      </c>
      <c r="AD107" s="44"/>
      <c r="AE107" s="45"/>
      <c r="AI107" s="39"/>
      <c r="AJ107" s="31"/>
      <c r="AK107" s="31"/>
      <c r="AL107" s="44"/>
      <c r="AM107" s="47" t="s">
        <v>32</v>
      </c>
      <c r="AN107" s="53">
        <f>SUM(AN94:AN102)</f>
        <v>204734</v>
      </c>
      <c r="AO107" s="44"/>
      <c r="AP107" s="45"/>
    </row>
    <row r="108" spans="1:42">
      <c r="A108" s="39"/>
      <c r="B108" s="39"/>
      <c r="C108" s="31"/>
      <c r="D108" s="31"/>
      <c r="E108" s="44"/>
      <c r="F108" s="47" t="s">
        <v>34</v>
      </c>
      <c r="G108" s="48">
        <f>SUM(G94:G98)</f>
        <v>101198</v>
      </c>
      <c r="H108" s="44"/>
      <c r="I108" s="45"/>
      <c r="J108" s="39"/>
      <c r="K108" s="39"/>
      <c r="L108" s="31"/>
      <c r="M108" s="31"/>
      <c r="N108" s="44"/>
      <c r="O108" s="47" t="s">
        <v>34</v>
      </c>
      <c r="P108" s="48">
        <f>SUM(P94:P98)</f>
        <v>72976</v>
      </c>
      <c r="Q108" s="44"/>
      <c r="R108" s="45"/>
      <c r="X108" s="39"/>
      <c r="Y108" s="31"/>
      <c r="Z108" s="31"/>
      <c r="AA108" s="44"/>
      <c r="AB108" s="47" t="s">
        <v>34</v>
      </c>
      <c r="AC108" s="48">
        <f>SUM(AC94:AC98)</f>
        <v>78344</v>
      </c>
      <c r="AD108" s="44"/>
      <c r="AE108" s="45"/>
      <c r="AI108" s="39"/>
      <c r="AJ108" s="31"/>
      <c r="AK108" s="31"/>
      <c r="AL108" s="44"/>
      <c r="AM108" s="47" t="s">
        <v>34</v>
      </c>
      <c r="AN108" s="48">
        <f>SUM(AN94:AN98)</f>
        <v>135482</v>
      </c>
      <c r="AO108" s="44"/>
      <c r="AP108" s="45"/>
    </row>
    <row r="109" spans="1:42">
      <c r="A109" s="39"/>
      <c r="B109" s="39"/>
      <c r="C109" s="31"/>
      <c r="D109" s="31"/>
      <c r="E109" s="44"/>
      <c r="F109" s="47" t="s">
        <v>35</v>
      </c>
      <c r="G109" s="48">
        <f>SUM(G98:G102)</f>
        <v>42208</v>
      </c>
      <c r="H109" s="44"/>
      <c r="I109" s="45"/>
      <c r="J109" s="39"/>
      <c r="K109" s="39"/>
      <c r="L109" s="31"/>
      <c r="M109" s="31"/>
      <c r="N109" s="44"/>
      <c r="O109" s="47" t="s">
        <v>35</v>
      </c>
      <c r="P109" s="48">
        <f>SUM(P98:P102)</f>
        <v>34206</v>
      </c>
      <c r="Q109" s="44"/>
      <c r="R109" s="45"/>
      <c r="X109" s="39"/>
      <c r="Y109" s="31"/>
      <c r="Z109" s="31"/>
      <c r="AA109" s="44"/>
      <c r="AB109" s="47" t="s">
        <v>35</v>
      </c>
      <c r="AC109" s="48">
        <f>SUM(AC98:AC102)</f>
        <v>34686</v>
      </c>
      <c r="AD109" s="44"/>
      <c r="AE109" s="45"/>
      <c r="AI109" s="39"/>
      <c r="AJ109" s="31"/>
      <c r="AK109" s="31"/>
      <c r="AL109" s="44"/>
      <c r="AM109" s="47" t="s">
        <v>35</v>
      </c>
      <c r="AN109" s="48">
        <f>SUM(AN98:AN102)</f>
        <v>98128</v>
      </c>
      <c r="AO109" s="44"/>
      <c r="AP109" s="45"/>
    </row>
    <row r="110" spans="1:42">
      <c r="A110" s="39"/>
      <c r="B110" s="39"/>
      <c r="C110" s="31"/>
      <c r="D110" s="31"/>
      <c r="E110" s="44"/>
      <c r="F110" s="46" t="s">
        <v>33</v>
      </c>
      <c r="G110" s="53">
        <f>SUM(G96:G100)</f>
        <v>61978</v>
      </c>
      <c r="H110" s="44"/>
      <c r="I110" s="45"/>
      <c r="J110" s="39"/>
      <c r="K110" s="39"/>
      <c r="L110" s="31"/>
      <c r="M110" s="31"/>
      <c r="N110" s="44"/>
      <c r="O110" s="46" t="s">
        <v>33</v>
      </c>
      <c r="P110" s="53">
        <f>SUM(P96:P100)</f>
        <v>51092</v>
      </c>
      <c r="Q110" s="44"/>
      <c r="R110" s="45"/>
      <c r="X110" s="39"/>
      <c r="Y110" s="31"/>
      <c r="Z110" s="31"/>
      <c r="AA110" s="44"/>
      <c r="AB110" s="46" t="s">
        <v>33</v>
      </c>
      <c r="AC110" s="53">
        <f>SUM(AC96:AC100)</f>
        <v>47596</v>
      </c>
      <c r="AD110" s="44"/>
      <c r="AE110" s="45"/>
      <c r="AI110" s="39"/>
      <c r="AJ110" s="31"/>
      <c r="AK110" s="31"/>
      <c r="AL110" s="44"/>
      <c r="AM110" s="46" t="s">
        <v>33</v>
      </c>
      <c r="AN110" s="53">
        <f>SUM(AN96:AN100)</f>
        <v>129666</v>
      </c>
      <c r="AO110" s="44"/>
      <c r="AP110" s="45"/>
    </row>
    <row r="111" spans="1:42">
      <c r="A111" s="39"/>
      <c r="B111" s="39"/>
      <c r="C111" s="31"/>
      <c r="D111" s="31"/>
      <c r="E111" s="44"/>
      <c r="F111" s="46" t="s">
        <v>38</v>
      </c>
      <c r="G111" s="48">
        <f>SUM(G96:G98)</f>
        <v>48602</v>
      </c>
      <c r="H111" s="44"/>
      <c r="I111" s="45"/>
      <c r="J111" s="39"/>
      <c r="K111" s="39"/>
      <c r="L111" s="31"/>
      <c r="M111" s="31"/>
      <c r="N111" s="44"/>
      <c r="O111" s="46" t="s">
        <v>38</v>
      </c>
      <c r="P111" s="48">
        <f>SUM(P96:P98)</f>
        <v>39376</v>
      </c>
      <c r="Q111" s="44"/>
      <c r="R111" s="45"/>
      <c r="X111" s="39"/>
      <c r="Y111" s="31"/>
      <c r="Z111" s="31"/>
      <c r="AA111" s="44"/>
      <c r="AB111" s="46" t="s">
        <v>38</v>
      </c>
      <c r="AC111" s="48">
        <f>SUM(AC96:AC98)</f>
        <v>37128</v>
      </c>
      <c r="AD111" s="44"/>
      <c r="AE111" s="45"/>
      <c r="AI111" s="39"/>
      <c r="AJ111" s="31"/>
      <c r="AK111" s="31"/>
      <c r="AL111" s="44"/>
      <c r="AM111" s="46" t="s">
        <v>38</v>
      </c>
      <c r="AN111" s="48">
        <f>SUM(AN96:AN98)</f>
        <v>68728</v>
      </c>
      <c r="AO111" s="44"/>
      <c r="AP111" s="45"/>
    </row>
    <row r="112" spans="1:42">
      <c r="A112" s="39"/>
      <c r="B112" s="39"/>
      <c r="C112" s="31"/>
      <c r="D112" s="31"/>
      <c r="E112" s="44"/>
      <c r="F112" s="46" t="s">
        <v>39</v>
      </c>
      <c r="G112" s="48">
        <f>SUM(G98:G100)</f>
        <v>29426</v>
      </c>
      <c r="H112" s="44"/>
      <c r="I112" s="45"/>
      <c r="J112" s="39"/>
      <c r="K112" s="39"/>
      <c r="L112" s="31"/>
      <c r="M112" s="31"/>
      <c r="N112" s="44"/>
      <c r="O112" s="46" t="s">
        <v>39</v>
      </c>
      <c r="P112" s="48">
        <f>SUM(P98:P100)</f>
        <v>24208</v>
      </c>
      <c r="Q112" s="44"/>
      <c r="R112" s="45"/>
      <c r="X112" s="39"/>
      <c r="Y112" s="31"/>
      <c r="Z112" s="31"/>
      <c r="AA112" s="44"/>
      <c r="AB112" s="46" t="s">
        <v>39</v>
      </c>
      <c r="AC112" s="48">
        <f>SUM(AC98:AC100)</f>
        <v>26372</v>
      </c>
      <c r="AD112" s="44"/>
      <c r="AE112" s="45"/>
      <c r="AI112" s="39"/>
      <c r="AJ112" s="31"/>
      <c r="AK112" s="31"/>
      <c r="AL112" s="44"/>
      <c r="AM112" s="46" t="s">
        <v>39</v>
      </c>
      <c r="AN112" s="48">
        <f>SUM(AN98:AN100)</f>
        <v>89814</v>
      </c>
      <c r="AO112" s="44"/>
      <c r="AP112" s="45"/>
    </row>
    <row r="113" spans="1:40">
      <c r="F113" s="56" t="s">
        <v>48</v>
      </c>
      <c r="G113" s="12">
        <f>SUM(G94:G96)</f>
        <v>67784</v>
      </c>
      <c r="O113" s="56" t="s">
        <v>48</v>
      </c>
      <c r="P113" s="12">
        <f>SUM(P94:P96)</f>
        <v>46526</v>
      </c>
      <c r="AB113" s="56" t="s">
        <v>48</v>
      </c>
      <c r="AC113" s="12">
        <f>SUM(AC94:AC96)</f>
        <v>50712</v>
      </c>
      <c r="AM113" s="56" t="s">
        <v>48</v>
      </c>
      <c r="AN113" s="12">
        <f>SUM(AN94:AN96)</f>
        <v>81934</v>
      </c>
    </row>
    <row r="114" spans="1:40" s="8" customFormat="1">
      <c r="A114" s="8" t="s">
        <v>53</v>
      </c>
    </row>
    <row r="115" spans="1:40" ht="15.75" thickBot="1">
      <c r="B115" t="s">
        <v>47</v>
      </c>
      <c r="C115" s="10">
        <v>1</v>
      </c>
      <c r="D115" s="10" t="s">
        <v>28</v>
      </c>
      <c r="F115" s="10">
        <v>1</v>
      </c>
      <c r="G115" s="10"/>
      <c r="L115" s="10" t="s">
        <v>47</v>
      </c>
      <c r="M115" s="10">
        <v>2</v>
      </c>
      <c r="O115" s="10" t="s">
        <v>52</v>
      </c>
      <c r="P115" s="10"/>
    </row>
    <row r="116" spans="1:40">
      <c r="A116" t="s">
        <v>1</v>
      </c>
      <c r="B116" s="24">
        <v>5</v>
      </c>
      <c r="C116" s="25">
        <v>3420</v>
      </c>
      <c r="D116" s="26">
        <v>42470</v>
      </c>
      <c r="E116" s="27">
        <f t="shared" ref="E116:E127" si="94">D116/C116</f>
        <v>12.41812865497076</v>
      </c>
      <c r="F116" s="28">
        <f>C116*$C$2</f>
        <v>20520</v>
      </c>
      <c r="G116" s="26">
        <f t="shared" ref="G116" si="95">D116-F116</f>
        <v>21950</v>
      </c>
      <c r="H116" s="27">
        <f t="shared" ref="H116:H127" si="96">G116/C116</f>
        <v>6.4181286549707606</v>
      </c>
      <c r="I116" s="29">
        <f t="shared" ref="I116:I127" si="97">F116/D116</f>
        <v>0.48316458676712976</v>
      </c>
      <c r="K116" s="24">
        <v>5</v>
      </c>
      <c r="L116" s="25">
        <v>7010</v>
      </c>
      <c r="M116" s="26">
        <v>68020</v>
      </c>
      <c r="N116" s="27">
        <f t="shared" ref="N116:N127" si="98">M116/L116</f>
        <v>9.7032810271041363</v>
      </c>
      <c r="O116" s="28">
        <f>L116*$C$2</f>
        <v>42060</v>
      </c>
      <c r="P116" s="26">
        <f t="shared" ref="P116:P127" si="99">M116-O116</f>
        <v>25960</v>
      </c>
      <c r="Q116" s="27">
        <f t="shared" ref="Q116:Q127" si="100">P116/L116</f>
        <v>3.7032810271041368</v>
      </c>
      <c r="R116" s="29">
        <f t="shared" ref="R116:R127" si="101">O116/M116</f>
        <v>0.61834754483975296</v>
      </c>
    </row>
    <row r="117" spans="1:40">
      <c r="B117" s="30">
        <v>10</v>
      </c>
      <c r="C117" s="31">
        <v>1895</v>
      </c>
      <c r="D117" s="32">
        <v>36070</v>
      </c>
      <c r="E117" s="19">
        <f t="shared" si="94"/>
        <v>19.034300791556728</v>
      </c>
      <c r="F117" s="33">
        <f t="shared" ref="F117:F127" si="102">C117*$C$2</f>
        <v>11370</v>
      </c>
      <c r="G117" s="32">
        <f>D117-F117</f>
        <v>24700</v>
      </c>
      <c r="H117" s="19">
        <f t="shared" si="96"/>
        <v>13.034300791556728</v>
      </c>
      <c r="I117" s="34">
        <f t="shared" si="97"/>
        <v>0.31522040476850566</v>
      </c>
      <c r="K117" s="30">
        <v>10</v>
      </c>
      <c r="L117" s="31">
        <v>3989</v>
      </c>
      <c r="M117" s="32">
        <v>52910</v>
      </c>
      <c r="N117" s="19">
        <f t="shared" si="98"/>
        <v>13.263975933817999</v>
      </c>
      <c r="O117" s="33">
        <f t="shared" ref="O117:O127" si="103">L117*$C$2</f>
        <v>23934</v>
      </c>
      <c r="P117" s="32">
        <f t="shared" si="99"/>
        <v>28976</v>
      </c>
      <c r="Q117" s="19">
        <f t="shared" si="100"/>
        <v>7.2639759338179992</v>
      </c>
      <c r="R117" s="34">
        <f t="shared" si="101"/>
        <v>0.45235305235305234</v>
      </c>
    </row>
    <row r="118" spans="1:40">
      <c r="B118" s="30">
        <v>15</v>
      </c>
      <c r="C118" s="31">
        <v>1338</v>
      </c>
      <c r="D118" s="32">
        <v>18960</v>
      </c>
      <c r="E118" s="19">
        <f t="shared" si="94"/>
        <v>14.170403587443946</v>
      </c>
      <c r="F118" s="33">
        <f t="shared" si="102"/>
        <v>8028</v>
      </c>
      <c r="G118" s="32">
        <f t="shared" ref="G118:G127" si="104">D118-F118</f>
        <v>10932</v>
      </c>
      <c r="H118" s="19">
        <f t="shared" si="96"/>
        <v>8.1704035874439462</v>
      </c>
      <c r="I118" s="34">
        <f t="shared" si="97"/>
        <v>0.42341772151898732</v>
      </c>
      <c r="K118" s="30">
        <v>15</v>
      </c>
      <c r="L118" s="31">
        <v>2760</v>
      </c>
      <c r="M118" s="32">
        <v>32390</v>
      </c>
      <c r="N118" s="19">
        <f t="shared" si="98"/>
        <v>11.735507246376812</v>
      </c>
      <c r="O118" s="33">
        <f t="shared" si="103"/>
        <v>16560</v>
      </c>
      <c r="P118" s="32">
        <f t="shared" si="99"/>
        <v>15830</v>
      </c>
      <c r="Q118" s="19">
        <f t="shared" si="100"/>
        <v>5.7355072463768115</v>
      </c>
      <c r="R118" s="34">
        <f t="shared" si="101"/>
        <v>0.51126891015745601</v>
      </c>
    </row>
    <row r="119" spans="1:40">
      <c r="B119" s="30">
        <v>20</v>
      </c>
      <c r="C119" s="31">
        <v>1023</v>
      </c>
      <c r="D119" s="32">
        <v>15370</v>
      </c>
      <c r="E119" s="19">
        <f t="shared" si="94"/>
        <v>15.024437927663735</v>
      </c>
      <c r="F119" s="33">
        <f t="shared" si="102"/>
        <v>6138</v>
      </c>
      <c r="G119" s="32">
        <f t="shared" si="104"/>
        <v>9232</v>
      </c>
      <c r="H119" s="19">
        <f t="shared" si="96"/>
        <v>9.024437927663735</v>
      </c>
      <c r="I119" s="34">
        <f t="shared" si="97"/>
        <v>0.39934938191281716</v>
      </c>
      <c r="K119" s="30">
        <v>20</v>
      </c>
      <c r="L119" s="31">
        <v>2074</v>
      </c>
      <c r="M119" s="32">
        <v>28010</v>
      </c>
      <c r="N119" s="19">
        <f t="shared" si="98"/>
        <v>13.505303760848602</v>
      </c>
      <c r="O119" s="33">
        <f t="shared" si="103"/>
        <v>12444</v>
      </c>
      <c r="P119" s="32">
        <f t="shared" si="99"/>
        <v>15566</v>
      </c>
      <c r="Q119" s="19">
        <f t="shared" si="100"/>
        <v>7.5053037608486015</v>
      </c>
      <c r="R119" s="34">
        <f t="shared" si="101"/>
        <v>0.44426990360585505</v>
      </c>
    </row>
    <row r="120" spans="1:40">
      <c r="B120" s="30">
        <v>30</v>
      </c>
      <c r="C120" s="31">
        <v>733</v>
      </c>
      <c r="D120" s="32">
        <v>8930</v>
      </c>
      <c r="E120" s="19">
        <f t="shared" si="94"/>
        <v>12.18281036834925</v>
      </c>
      <c r="F120" s="33">
        <f t="shared" si="102"/>
        <v>4398</v>
      </c>
      <c r="G120" s="32">
        <f t="shared" si="104"/>
        <v>4532</v>
      </c>
      <c r="H120" s="19">
        <f t="shared" si="96"/>
        <v>6.1828103683492497</v>
      </c>
      <c r="I120" s="34">
        <f t="shared" si="97"/>
        <v>0.49249720044792833</v>
      </c>
      <c r="K120" s="30">
        <v>30</v>
      </c>
      <c r="L120" s="31">
        <v>1414</v>
      </c>
      <c r="M120" s="32">
        <v>22120</v>
      </c>
      <c r="N120" s="19">
        <f t="shared" si="98"/>
        <v>15.643564356435643</v>
      </c>
      <c r="O120" s="33">
        <f t="shared" si="103"/>
        <v>8484</v>
      </c>
      <c r="P120" s="32">
        <f t="shared" si="99"/>
        <v>13636</v>
      </c>
      <c r="Q120" s="19">
        <f t="shared" si="100"/>
        <v>9.6435643564356432</v>
      </c>
      <c r="R120" s="34">
        <f t="shared" si="101"/>
        <v>0.38354430379746834</v>
      </c>
    </row>
    <row r="121" spans="1:40">
      <c r="B121" s="30">
        <v>45</v>
      </c>
      <c r="C121" s="31">
        <v>502</v>
      </c>
      <c r="D121" s="32">
        <v>12840</v>
      </c>
      <c r="E121" s="19">
        <f t="shared" si="94"/>
        <v>25.577689243027887</v>
      </c>
      <c r="F121" s="33">
        <f t="shared" si="102"/>
        <v>3012</v>
      </c>
      <c r="G121" s="32">
        <f t="shared" si="104"/>
        <v>9828</v>
      </c>
      <c r="H121" s="19">
        <f t="shared" si="96"/>
        <v>19.577689243027887</v>
      </c>
      <c r="I121" s="34">
        <f t="shared" si="97"/>
        <v>0.23457943925233646</v>
      </c>
      <c r="K121" s="30">
        <v>45</v>
      </c>
      <c r="L121" s="31">
        <v>994</v>
      </c>
      <c r="M121" s="32">
        <v>12080</v>
      </c>
      <c r="N121" s="19">
        <f t="shared" si="98"/>
        <v>12.152917505030182</v>
      </c>
      <c r="O121" s="33">
        <f t="shared" si="103"/>
        <v>5964</v>
      </c>
      <c r="P121" s="32">
        <f t="shared" si="99"/>
        <v>6116</v>
      </c>
      <c r="Q121" s="19">
        <f t="shared" si="100"/>
        <v>6.1529175050301808</v>
      </c>
      <c r="R121" s="34">
        <f t="shared" si="101"/>
        <v>0.49370860927152316</v>
      </c>
    </row>
    <row r="122" spans="1:40">
      <c r="B122" s="30">
        <v>60</v>
      </c>
      <c r="C122" s="31">
        <v>380</v>
      </c>
      <c r="D122" s="32">
        <v>8710</v>
      </c>
      <c r="E122" s="19">
        <f t="shared" si="94"/>
        <v>22.921052631578949</v>
      </c>
      <c r="F122" s="33">
        <f t="shared" si="102"/>
        <v>2280</v>
      </c>
      <c r="G122" s="32">
        <f t="shared" si="104"/>
        <v>6430</v>
      </c>
      <c r="H122" s="19">
        <f t="shared" si="96"/>
        <v>16.921052631578949</v>
      </c>
      <c r="I122" s="34">
        <f t="shared" si="97"/>
        <v>0.26176808266360507</v>
      </c>
      <c r="K122" s="30">
        <v>60</v>
      </c>
      <c r="L122" s="31">
        <v>756</v>
      </c>
      <c r="M122" s="32">
        <v>13780</v>
      </c>
      <c r="N122" s="19">
        <f t="shared" si="98"/>
        <v>18.227513227513228</v>
      </c>
      <c r="O122" s="33">
        <f t="shared" si="103"/>
        <v>4536</v>
      </c>
      <c r="P122" s="32">
        <f t="shared" si="99"/>
        <v>9244</v>
      </c>
      <c r="Q122" s="19">
        <f t="shared" si="100"/>
        <v>12.227513227513228</v>
      </c>
      <c r="R122" s="34">
        <f t="shared" si="101"/>
        <v>0.32917271407837445</v>
      </c>
    </row>
    <row r="123" spans="1:40">
      <c r="B123" s="30">
        <v>90</v>
      </c>
      <c r="C123" s="31">
        <v>259</v>
      </c>
      <c r="D123" s="32">
        <v>4750</v>
      </c>
      <c r="E123" s="19">
        <f t="shared" si="94"/>
        <v>18.339768339768341</v>
      </c>
      <c r="F123" s="33">
        <f t="shared" si="102"/>
        <v>1554</v>
      </c>
      <c r="G123" s="32">
        <f t="shared" si="104"/>
        <v>3196</v>
      </c>
      <c r="H123" s="19">
        <f t="shared" si="96"/>
        <v>12.339768339768339</v>
      </c>
      <c r="I123" s="34">
        <f t="shared" si="97"/>
        <v>0.32715789473684209</v>
      </c>
      <c r="K123" s="30">
        <v>90</v>
      </c>
      <c r="L123" s="31">
        <v>502</v>
      </c>
      <c r="M123" s="32">
        <v>12180</v>
      </c>
      <c r="N123" s="19">
        <f t="shared" si="98"/>
        <v>24.262948207171316</v>
      </c>
      <c r="O123" s="33">
        <f t="shared" si="103"/>
        <v>3012</v>
      </c>
      <c r="P123" s="32">
        <f t="shared" si="99"/>
        <v>9168</v>
      </c>
      <c r="Q123" s="19">
        <f t="shared" si="100"/>
        <v>18.262948207171316</v>
      </c>
      <c r="R123" s="34">
        <f t="shared" si="101"/>
        <v>0.24729064039408866</v>
      </c>
    </row>
    <row r="124" spans="1:40">
      <c r="B124" s="30">
        <v>120</v>
      </c>
      <c r="C124" s="31">
        <v>206</v>
      </c>
      <c r="D124" s="31">
        <v>5900</v>
      </c>
      <c r="E124" s="19">
        <f t="shared" si="94"/>
        <v>28.640776699029125</v>
      </c>
      <c r="F124" s="31">
        <f t="shared" si="102"/>
        <v>1236</v>
      </c>
      <c r="G124" s="31">
        <f t="shared" si="104"/>
        <v>4664</v>
      </c>
      <c r="H124" s="19">
        <f t="shared" si="96"/>
        <v>22.640776699029125</v>
      </c>
      <c r="I124" s="34">
        <f t="shared" si="97"/>
        <v>0.20949152542372881</v>
      </c>
      <c r="K124" s="30">
        <v>120</v>
      </c>
      <c r="L124" s="31">
        <v>385</v>
      </c>
      <c r="M124" s="31">
        <v>12020</v>
      </c>
      <c r="N124" s="19">
        <f t="shared" si="98"/>
        <v>31.220779220779221</v>
      </c>
      <c r="O124" s="33">
        <f t="shared" si="103"/>
        <v>2310</v>
      </c>
      <c r="P124" s="32">
        <f t="shared" si="99"/>
        <v>9710</v>
      </c>
      <c r="Q124" s="19">
        <f t="shared" si="100"/>
        <v>25.220779220779221</v>
      </c>
      <c r="R124" s="34">
        <f t="shared" si="101"/>
        <v>0.19217970049916805</v>
      </c>
    </row>
    <row r="125" spans="1:40">
      <c r="B125" s="30">
        <v>150</v>
      </c>
      <c r="C125" s="31">
        <v>154</v>
      </c>
      <c r="D125" s="31">
        <v>7710</v>
      </c>
      <c r="E125" s="19">
        <f t="shared" si="94"/>
        <v>50.064935064935064</v>
      </c>
      <c r="F125" s="31">
        <f t="shared" si="102"/>
        <v>924</v>
      </c>
      <c r="G125" s="31">
        <f t="shared" si="104"/>
        <v>6786</v>
      </c>
      <c r="H125" s="19">
        <f t="shared" si="96"/>
        <v>44.064935064935064</v>
      </c>
      <c r="I125" s="34">
        <f t="shared" si="97"/>
        <v>0.1198443579766537</v>
      </c>
      <c r="K125" s="30">
        <v>150</v>
      </c>
      <c r="L125" s="31">
        <v>310</v>
      </c>
      <c r="M125" s="31">
        <v>12450</v>
      </c>
      <c r="N125" s="19">
        <f t="shared" si="98"/>
        <v>40.161290322580648</v>
      </c>
      <c r="O125" s="31">
        <f t="shared" si="103"/>
        <v>1860</v>
      </c>
      <c r="P125" s="31">
        <f t="shared" si="99"/>
        <v>10590</v>
      </c>
      <c r="Q125" s="19">
        <f t="shared" si="100"/>
        <v>34.161290322580648</v>
      </c>
      <c r="R125" s="34">
        <f t="shared" si="101"/>
        <v>0.14939759036144579</v>
      </c>
    </row>
    <row r="126" spans="1:40">
      <c r="B126" s="30">
        <v>180</v>
      </c>
      <c r="C126" s="31">
        <v>144</v>
      </c>
      <c r="D126" s="31">
        <v>6420</v>
      </c>
      <c r="E126" s="19">
        <f t="shared" si="94"/>
        <v>44.583333333333336</v>
      </c>
      <c r="F126" s="31">
        <f t="shared" si="102"/>
        <v>864</v>
      </c>
      <c r="G126" s="31">
        <f t="shared" si="104"/>
        <v>5556</v>
      </c>
      <c r="H126" s="19">
        <f t="shared" si="96"/>
        <v>38.583333333333336</v>
      </c>
      <c r="I126" s="34">
        <f t="shared" si="97"/>
        <v>0.13457943925233645</v>
      </c>
      <c r="K126" s="30">
        <v>180</v>
      </c>
      <c r="L126" s="31">
        <v>264</v>
      </c>
      <c r="M126" s="31">
        <v>12700</v>
      </c>
      <c r="N126" s="19">
        <f t="shared" si="98"/>
        <v>48.106060606060609</v>
      </c>
      <c r="O126" s="31">
        <f t="shared" si="103"/>
        <v>1584</v>
      </c>
      <c r="P126" s="31">
        <f t="shared" si="99"/>
        <v>11116</v>
      </c>
      <c r="Q126" s="19">
        <f t="shared" si="100"/>
        <v>42.106060606060609</v>
      </c>
      <c r="R126" s="34">
        <f t="shared" si="101"/>
        <v>0.12472440944881889</v>
      </c>
    </row>
    <row r="127" spans="1:40" ht="15.75" thickBot="1">
      <c r="B127" s="30">
        <v>300</v>
      </c>
      <c r="C127" s="31">
        <v>91</v>
      </c>
      <c r="D127" s="31">
        <v>5210</v>
      </c>
      <c r="E127" s="19">
        <f t="shared" si="94"/>
        <v>57.252747252747255</v>
      </c>
      <c r="F127" s="31">
        <f t="shared" si="102"/>
        <v>546</v>
      </c>
      <c r="G127" s="31">
        <f t="shared" si="104"/>
        <v>4664</v>
      </c>
      <c r="H127" s="19">
        <f t="shared" si="96"/>
        <v>51.252747252747255</v>
      </c>
      <c r="I127" s="34">
        <f t="shared" si="97"/>
        <v>0.10479846449136276</v>
      </c>
      <c r="K127" s="35">
        <v>300</v>
      </c>
      <c r="L127" s="36">
        <v>177</v>
      </c>
      <c r="M127" s="36">
        <v>6650</v>
      </c>
      <c r="N127" s="37">
        <f t="shared" si="98"/>
        <v>37.570621468926554</v>
      </c>
      <c r="O127" s="36">
        <f t="shared" si="103"/>
        <v>1062</v>
      </c>
      <c r="P127" s="36">
        <f t="shared" si="99"/>
        <v>5588</v>
      </c>
      <c r="Q127" s="37">
        <f t="shared" si="100"/>
        <v>31.570621468926554</v>
      </c>
      <c r="R127" s="38">
        <f t="shared" si="101"/>
        <v>0.15969924812030076</v>
      </c>
    </row>
    <row r="128" spans="1:40">
      <c r="A128" s="39"/>
      <c r="B128" s="39"/>
      <c r="C128" s="31"/>
      <c r="D128" s="31"/>
      <c r="E128" s="44"/>
      <c r="F128" s="46" t="s">
        <v>31</v>
      </c>
      <c r="G128" s="46">
        <f>SUM(G116:G127)</f>
        <v>112470</v>
      </c>
      <c r="H128" s="44"/>
      <c r="I128" s="45"/>
      <c r="J128" s="39"/>
      <c r="K128" s="39"/>
      <c r="L128" s="31"/>
      <c r="M128" s="31"/>
      <c r="N128" s="44"/>
      <c r="O128" s="46" t="s">
        <v>31</v>
      </c>
      <c r="P128" s="46">
        <f>SUM(P116:P127)</f>
        <v>161500</v>
      </c>
      <c r="Q128" s="44"/>
      <c r="R128" s="45"/>
    </row>
    <row r="129" spans="1:18">
      <c r="A129" s="39"/>
      <c r="B129" s="39"/>
      <c r="C129" s="31"/>
      <c r="D129" s="31"/>
      <c r="E129" s="44"/>
      <c r="F129" s="47" t="s">
        <v>32</v>
      </c>
      <c r="G129" s="53">
        <f>SUM(G116:G124)</f>
        <v>95464</v>
      </c>
      <c r="H129" s="44"/>
      <c r="I129" s="45"/>
      <c r="J129" s="39"/>
      <c r="K129" s="39"/>
      <c r="L129" s="31"/>
      <c r="M129" s="31"/>
      <c r="N129" s="44"/>
      <c r="O129" s="47" t="s">
        <v>32</v>
      </c>
      <c r="P129" s="48">
        <f>SUM(P116:P124)</f>
        <v>134206</v>
      </c>
      <c r="Q129" s="44"/>
      <c r="R129" s="45"/>
    </row>
    <row r="130" spans="1:18">
      <c r="A130" s="39"/>
      <c r="B130" s="39"/>
      <c r="C130" s="31"/>
      <c r="D130" s="31"/>
      <c r="E130" s="44"/>
      <c r="F130" s="47" t="s">
        <v>34</v>
      </c>
      <c r="G130" s="48">
        <f>SUM(G116:G120)</f>
        <v>71346</v>
      </c>
      <c r="H130" s="44"/>
      <c r="I130" s="45"/>
      <c r="J130" s="39"/>
      <c r="K130" s="39"/>
      <c r="L130" s="31"/>
      <c r="M130" s="31"/>
      <c r="N130" s="44"/>
      <c r="O130" s="47" t="s">
        <v>34</v>
      </c>
      <c r="P130" s="48">
        <f>SUM(P116:P120)</f>
        <v>99968</v>
      </c>
      <c r="Q130" s="44"/>
      <c r="R130" s="45"/>
    </row>
    <row r="131" spans="1:18">
      <c r="A131" s="39"/>
      <c r="B131" s="39"/>
      <c r="C131" s="31"/>
      <c r="D131" s="31"/>
      <c r="E131" s="44"/>
      <c r="F131" s="47" t="s">
        <v>35</v>
      </c>
      <c r="G131" s="48">
        <f>SUM(G120:G124)</f>
        <v>28650</v>
      </c>
      <c r="H131" s="44"/>
      <c r="I131" s="45"/>
      <c r="J131" s="39"/>
      <c r="K131" s="39"/>
      <c r="L131" s="31"/>
      <c r="M131" s="31"/>
      <c r="N131" s="44"/>
      <c r="O131" s="47" t="s">
        <v>35</v>
      </c>
      <c r="P131" s="48">
        <f>SUM(P120:P124)</f>
        <v>47874</v>
      </c>
      <c r="Q131" s="44"/>
      <c r="R131" s="45"/>
    </row>
    <row r="132" spans="1:18">
      <c r="A132" s="39"/>
      <c r="B132" s="39"/>
      <c r="C132" s="31"/>
      <c r="D132" s="31"/>
      <c r="E132" s="44"/>
      <c r="F132" s="46" t="s">
        <v>33</v>
      </c>
      <c r="G132" s="53">
        <f>SUM(G118:G122)</f>
        <v>40954</v>
      </c>
      <c r="H132" s="44"/>
      <c r="I132" s="45"/>
      <c r="J132" s="39"/>
      <c r="K132" s="39"/>
      <c r="L132" s="31"/>
      <c r="M132" s="31"/>
      <c r="N132" s="44"/>
      <c r="O132" s="46" t="s">
        <v>33</v>
      </c>
      <c r="P132" s="48">
        <f>SUM(P118:P122)</f>
        <v>60392</v>
      </c>
      <c r="Q132" s="44"/>
      <c r="R132" s="45"/>
    </row>
    <row r="133" spans="1:18">
      <c r="A133" s="39"/>
      <c r="B133" s="39"/>
      <c r="C133" s="31"/>
      <c r="D133" s="31"/>
      <c r="E133" s="44"/>
      <c r="F133" s="46" t="s">
        <v>38</v>
      </c>
      <c r="G133" s="48">
        <f>SUM(G118:G120)</f>
        <v>24696</v>
      </c>
      <c r="H133" s="44"/>
      <c r="I133" s="45"/>
      <c r="J133" s="39"/>
      <c r="K133" s="39"/>
      <c r="L133" s="31"/>
      <c r="M133" s="31"/>
      <c r="N133" s="44"/>
      <c r="O133" s="46" t="s">
        <v>38</v>
      </c>
      <c r="P133" s="48">
        <f>SUM(P118:P120)</f>
        <v>45032</v>
      </c>
      <c r="Q133" s="44"/>
      <c r="R133" s="45"/>
    </row>
    <row r="134" spans="1:18">
      <c r="A134" s="39"/>
      <c r="B134" s="39"/>
      <c r="C134" s="31"/>
      <c r="D134" s="31"/>
      <c r="E134" s="44"/>
      <c r="F134" s="46" t="s">
        <v>39</v>
      </c>
      <c r="G134" s="48">
        <f>SUM(G120:G122)</f>
        <v>20790</v>
      </c>
      <c r="H134" s="44"/>
      <c r="I134" s="45"/>
      <c r="J134" s="39"/>
      <c r="K134" s="39"/>
      <c r="L134" s="31"/>
      <c r="M134" s="31"/>
      <c r="N134" s="44"/>
      <c r="O134" s="46" t="s">
        <v>39</v>
      </c>
      <c r="P134" s="48">
        <f>SUM(P120:P122)</f>
        <v>28996</v>
      </c>
      <c r="Q134" s="44"/>
      <c r="R134" s="45"/>
    </row>
    <row r="135" spans="1:18">
      <c r="F135" s="56" t="s">
        <v>48</v>
      </c>
      <c r="G135" s="12">
        <f>SUM(G116:G118)</f>
        <v>57582</v>
      </c>
      <c r="O135" s="56" t="s">
        <v>48</v>
      </c>
      <c r="P135" s="12">
        <f>SUM(P116:P118)</f>
        <v>70766</v>
      </c>
    </row>
    <row r="137" spans="1:18" ht="15.75" thickBot="1">
      <c r="B137" t="s">
        <v>47</v>
      </c>
      <c r="C137" s="10">
        <v>1</v>
      </c>
      <c r="D137" s="10" t="s">
        <v>28</v>
      </c>
      <c r="F137" s="10" t="s">
        <v>54</v>
      </c>
      <c r="G137" s="10"/>
    </row>
    <row r="138" spans="1:18">
      <c r="A138" t="s">
        <v>1</v>
      </c>
      <c r="B138" s="24">
        <v>5</v>
      </c>
      <c r="C138" s="25">
        <v>1946</v>
      </c>
      <c r="D138" s="26">
        <v>30520</v>
      </c>
      <c r="E138" s="27">
        <f t="shared" ref="E138:E149" si="105">D138/C138</f>
        <v>15.683453237410072</v>
      </c>
      <c r="F138" s="28">
        <f>C138*$C$2</f>
        <v>11676</v>
      </c>
      <c r="G138" s="26">
        <f t="shared" ref="G138" si="106">D138-F138</f>
        <v>18844</v>
      </c>
      <c r="H138" s="27">
        <f t="shared" ref="H138:H149" si="107">G138/C138</f>
        <v>9.6834532374100721</v>
      </c>
      <c r="I138" s="29">
        <f t="shared" ref="I138:I149" si="108">F138/D138</f>
        <v>0.38256880733944953</v>
      </c>
    </row>
    <row r="139" spans="1:18">
      <c r="B139" s="30">
        <v>10</v>
      </c>
      <c r="C139" s="31">
        <v>1098</v>
      </c>
      <c r="D139" s="32">
        <v>18160</v>
      </c>
      <c r="E139" s="19">
        <f t="shared" si="105"/>
        <v>16.539162112932605</v>
      </c>
      <c r="F139" s="33">
        <f t="shared" ref="F139:F149" si="109">C139*$C$2</f>
        <v>6588</v>
      </c>
      <c r="G139" s="32">
        <f>D139-F139</f>
        <v>11572</v>
      </c>
      <c r="H139" s="19">
        <f t="shared" si="107"/>
        <v>10.539162112932605</v>
      </c>
      <c r="I139" s="34">
        <f t="shared" si="108"/>
        <v>0.36277533039647575</v>
      </c>
    </row>
    <row r="140" spans="1:18">
      <c r="B140" s="30">
        <v>15</v>
      </c>
      <c r="C140" s="31">
        <v>797</v>
      </c>
      <c r="D140" s="32">
        <v>13020</v>
      </c>
      <c r="E140" s="19">
        <f t="shared" si="105"/>
        <v>16.336260978670012</v>
      </c>
      <c r="F140" s="33">
        <f t="shared" si="109"/>
        <v>4782</v>
      </c>
      <c r="G140" s="32">
        <f t="shared" ref="G140:G149" si="110">D140-F140</f>
        <v>8238</v>
      </c>
      <c r="H140" s="19">
        <f t="shared" si="107"/>
        <v>10.336260978670012</v>
      </c>
      <c r="I140" s="34">
        <f t="shared" si="108"/>
        <v>0.3672811059907834</v>
      </c>
    </row>
    <row r="141" spans="1:18">
      <c r="B141" s="30">
        <v>20</v>
      </c>
      <c r="C141" s="31">
        <v>614</v>
      </c>
      <c r="D141" s="32">
        <v>14560</v>
      </c>
      <c r="E141" s="19">
        <f t="shared" si="105"/>
        <v>23.713355048859935</v>
      </c>
      <c r="F141" s="33">
        <f t="shared" si="109"/>
        <v>3684</v>
      </c>
      <c r="G141" s="32">
        <f t="shared" si="110"/>
        <v>10876</v>
      </c>
      <c r="H141" s="19">
        <f t="shared" si="107"/>
        <v>17.713355048859935</v>
      </c>
      <c r="I141" s="34">
        <f t="shared" si="108"/>
        <v>0.25302197802197801</v>
      </c>
    </row>
    <row r="142" spans="1:18">
      <c r="B142" s="30">
        <v>30</v>
      </c>
      <c r="C142" s="31">
        <v>427</v>
      </c>
      <c r="D142" s="32">
        <v>10690</v>
      </c>
      <c r="E142" s="19">
        <f t="shared" si="105"/>
        <v>25.035128805620609</v>
      </c>
      <c r="F142" s="33">
        <f t="shared" si="109"/>
        <v>2562</v>
      </c>
      <c r="G142" s="32">
        <f t="shared" si="110"/>
        <v>8128</v>
      </c>
      <c r="H142" s="19">
        <f t="shared" si="107"/>
        <v>19.035128805620609</v>
      </c>
      <c r="I142" s="34">
        <f t="shared" si="108"/>
        <v>0.23966323666978484</v>
      </c>
    </row>
    <row r="143" spans="1:18">
      <c r="B143" s="30">
        <v>45</v>
      </c>
      <c r="C143" s="31">
        <v>297</v>
      </c>
      <c r="D143" s="32">
        <v>5650</v>
      </c>
      <c r="E143" s="19">
        <f t="shared" si="105"/>
        <v>19.023569023569024</v>
      </c>
      <c r="F143" s="33">
        <f t="shared" si="109"/>
        <v>1782</v>
      </c>
      <c r="G143" s="32">
        <f t="shared" si="110"/>
        <v>3868</v>
      </c>
      <c r="H143" s="19">
        <f t="shared" si="107"/>
        <v>13.023569023569024</v>
      </c>
      <c r="I143" s="34">
        <f t="shared" si="108"/>
        <v>0.3153982300884956</v>
      </c>
    </row>
    <row r="144" spans="1:18">
      <c r="B144" s="30">
        <v>60</v>
      </c>
      <c r="C144" s="31">
        <v>228</v>
      </c>
      <c r="D144" s="32">
        <v>7630</v>
      </c>
      <c r="E144" s="19">
        <f t="shared" si="105"/>
        <v>33.464912280701753</v>
      </c>
      <c r="F144" s="33">
        <f t="shared" si="109"/>
        <v>1368</v>
      </c>
      <c r="G144" s="32">
        <f t="shared" si="110"/>
        <v>6262</v>
      </c>
      <c r="H144" s="19">
        <f t="shared" si="107"/>
        <v>27.464912280701753</v>
      </c>
      <c r="I144" s="34">
        <f t="shared" si="108"/>
        <v>0.17929226736566187</v>
      </c>
    </row>
    <row r="145" spans="1:9">
      <c r="B145" s="30">
        <v>90</v>
      </c>
      <c r="C145" s="31">
        <v>158</v>
      </c>
      <c r="D145" s="32">
        <v>7670</v>
      </c>
      <c r="E145" s="19">
        <f t="shared" si="105"/>
        <v>48.544303797468352</v>
      </c>
      <c r="F145" s="33">
        <f t="shared" si="109"/>
        <v>948</v>
      </c>
      <c r="G145" s="32">
        <f t="shared" si="110"/>
        <v>6722</v>
      </c>
      <c r="H145" s="19">
        <f t="shared" si="107"/>
        <v>42.544303797468352</v>
      </c>
      <c r="I145" s="34">
        <f t="shared" si="108"/>
        <v>0.12359843546284224</v>
      </c>
    </row>
    <row r="146" spans="1:9">
      <c r="B146" s="30">
        <v>120</v>
      </c>
      <c r="C146" s="31">
        <v>123</v>
      </c>
      <c r="D146" s="31">
        <v>8460</v>
      </c>
      <c r="E146" s="19">
        <f t="shared" si="105"/>
        <v>68.780487804878049</v>
      </c>
      <c r="F146" s="31">
        <f t="shared" si="109"/>
        <v>738</v>
      </c>
      <c r="G146" s="31">
        <f t="shared" si="110"/>
        <v>7722</v>
      </c>
      <c r="H146" s="19">
        <f t="shared" si="107"/>
        <v>62.780487804878049</v>
      </c>
      <c r="I146" s="34">
        <f t="shared" si="108"/>
        <v>8.723404255319149E-2</v>
      </c>
    </row>
    <row r="147" spans="1:9">
      <c r="B147" s="30">
        <v>150</v>
      </c>
      <c r="C147" s="31">
        <v>100</v>
      </c>
      <c r="D147" s="31">
        <v>5290</v>
      </c>
      <c r="E147" s="19">
        <f t="shared" si="105"/>
        <v>52.9</v>
      </c>
      <c r="F147" s="31">
        <f t="shared" si="109"/>
        <v>600</v>
      </c>
      <c r="G147" s="31">
        <f t="shared" si="110"/>
        <v>4690</v>
      </c>
      <c r="H147" s="19">
        <f t="shared" si="107"/>
        <v>46.9</v>
      </c>
      <c r="I147" s="34">
        <f t="shared" si="108"/>
        <v>0.11342155009451796</v>
      </c>
    </row>
    <row r="148" spans="1:9">
      <c r="B148" s="30">
        <v>180</v>
      </c>
      <c r="C148" s="31">
        <v>90</v>
      </c>
      <c r="D148" s="31">
        <v>6190</v>
      </c>
      <c r="E148" s="19">
        <f t="shared" si="105"/>
        <v>68.777777777777771</v>
      </c>
      <c r="F148" s="31">
        <f t="shared" si="109"/>
        <v>540</v>
      </c>
      <c r="G148" s="31">
        <f t="shared" si="110"/>
        <v>5650</v>
      </c>
      <c r="H148" s="19">
        <f t="shared" si="107"/>
        <v>62.777777777777779</v>
      </c>
      <c r="I148" s="34">
        <f t="shared" si="108"/>
        <v>8.723747980613894E-2</v>
      </c>
    </row>
    <row r="149" spans="1:9">
      <c r="B149" s="30">
        <v>300</v>
      </c>
      <c r="C149" s="31">
        <v>68</v>
      </c>
      <c r="D149" s="31">
        <v>11760</v>
      </c>
      <c r="E149" s="19">
        <f t="shared" si="105"/>
        <v>172.94117647058823</v>
      </c>
      <c r="F149" s="31">
        <f t="shared" si="109"/>
        <v>408</v>
      </c>
      <c r="G149" s="31">
        <f t="shared" si="110"/>
        <v>11352</v>
      </c>
      <c r="H149" s="19">
        <f t="shared" si="107"/>
        <v>166.94117647058823</v>
      </c>
      <c r="I149" s="34">
        <f t="shared" si="108"/>
        <v>3.4693877551020408E-2</v>
      </c>
    </row>
    <row r="150" spans="1:9">
      <c r="A150" s="39"/>
      <c r="B150" s="39"/>
      <c r="C150" s="31"/>
      <c r="D150" s="31"/>
      <c r="E150" s="44"/>
      <c r="F150" s="46" t="s">
        <v>31</v>
      </c>
      <c r="G150" s="46">
        <f>SUM(G138:G149)</f>
        <v>103924</v>
      </c>
      <c r="H150" s="44"/>
      <c r="I150" s="45"/>
    </row>
    <row r="151" spans="1:9">
      <c r="A151" s="39"/>
      <c r="B151" s="39"/>
      <c r="C151" s="31"/>
      <c r="D151" s="31"/>
      <c r="E151" s="44"/>
      <c r="F151" s="47" t="s">
        <v>32</v>
      </c>
      <c r="G151" s="53">
        <f>SUM(G138:G146)</f>
        <v>82232</v>
      </c>
      <c r="H151" s="44"/>
      <c r="I151" s="45"/>
    </row>
    <row r="152" spans="1:9">
      <c r="A152" s="39"/>
      <c r="B152" s="39"/>
      <c r="C152" s="31"/>
      <c r="D152" s="31"/>
      <c r="E152" s="44"/>
      <c r="F152" s="47" t="s">
        <v>34</v>
      </c>
      <c r="G152" s="48">
        <f>SUM(G138:G142)</f>
        <v>57658</v>
      </c>
      <c r="H152" s="44"/>
      <c r="I152" s="45"/>
    </row>
    <row r="153" spans="1:9">
      <c r="A153" s="39"/>
      <c r="B153" s="39"/>
      <c r="C153" s="31"/>
      <c r="D153" s="31"/>
      <c r="E153" s="44"/>
      <c r="F153" s="47" t="s">
        <v>35</v>
      </c>
      <c r="G153" s="48">
        <f>SUM(G142:G146)</f>
        <v>32702</v>
      </c>
      <c r="H153" s="44"/>
      <c r="I153" s="45"/>
    </row>
    <row r="154" spans="1:9">
      <c r="A154" s="39"/>
      <c r="B154" s="39"/>
      <c r="C154" s="31"/>
      <c r="D154" s="31"/>
      <c r="E154" s="44"/>
      <c r="F154" s="46" t="s">
        <v>33</v>
      </c>
      <c r="G154" s="53">
        <f>SUM(G140:G144)</f>
        <v>37372</v>
      </c>
      <c r="H154" s="44"/>
      <c r="I154" s="45"/>
    </row>
    <row r="155" spans="1:9">
      <c r="A155" s="39"/>
      <c r="B155" s="39"/>
      <c r="C155" s="31"/>
      <c r="D155" s="31"/>
      <c r="E155" s="44"/>
      <c r="F155" s="46" t="s">
        <v>38</v>
      </c>
      <c r="G155" s="48">
        <f>SUM(G140:G142)</f>
        <v>27242</v>
      </c>
      <c r="H155" s="44"/>
      <c r="I155" s="45"/>
    </row>
    <row r="156" spans="1:9">
      <c r="A156" s="39"/>
      <c r="B156" s="39"/>
      <c r="C156" s="31"/>
      <c r="D156" s="31"/>
      <c r="E156" s="44"/>
      <c r="F156" s="46" t="s">
        <v>39</v>
      </c>
      <c r="G156" s="48">
        <f>SUM(G142:G144)</f>
        <v>18258</v>
      </c>
      <c r="H156" s="44"/>
      <c r="I156" s="45"/>
    </row>
    <row r="157" spans="1:9">
      <c r="F157" s="56" t="s">
        <v>48</v>
      </c>
      <c r="G157" s="12">
        <f>SUM(G138:G140)</f>
        <v>38654</v>
      </c>
    </row>
    <row r="159" spans="1:9" ht="15.75" thickBot="1">
      <c r="B159" t="s">
        <v>47</v>
      </c>
      <c r="C159" s="10">
        <v>1</v>
      </c>
      <c r="D159" s="10" t="s">
        <v>28</v>
      </c>
      <c r="F159" s="10" t="s">
        <v>55</v>
      </c>
      <c r="G159" s="10"/>
    </row>
    <row r="160" spans="1:9">
      <c r="A160" t="s">
        <v>1</v>
      </c>
      <c r="B160" s="24">
        <v>5</v>
      </c>
      <c r="C160" s="25">
        <v>1668</v>
      </c>
      <c r="D160" s="26">
        <v>25530</v>
      </c>
      <c r="E160" s="27">
        <f t="shared" ref="E160:E171" si="111">D160/C160</f>
        <v>15.305755395683454</v>
      </c>
      <c r="F160" s="28">
        <f>C160*$C$2</f>
        <v>10008</v>
      </c>
      <c r="G160" s="26">
        <f t="shared" ref="G160" si="112">D160-F160</f>
        <v>15522</v>
      </c>
      <c r="H160" s="27">
        <f t="shared" ref="H160:H171" si="113">G160/C160</f>
        <v>9.3057553956834536</v>
      </c>
      <c r="I160" s="29">
        <f t="shared" ref="I160:I171" si="114">F160/D160</f>
        <v>0.39200940070505286</v>
      </c>
    </row>
    <row r="161" spans="1:9">
      <c r="B161" s="30">
        <v>10</v>
      </c>
      <c r="C161" s="31">
        <v>940</v>
      </c>
      <c r="D161" s="32">
        <v>17530</v>
      </c>
      <c r="E161" s="19">
        <f t="shared" si="111"/>
        <v>18.648936170212767</v>
      </c>
      <c r="F161" s="33">
        <f t="shared" ref="F161:F171" si="115">C161*$C$2</f>
        <v>5640</v>
      </c>
      <c r="G161" s="32">
        <f>D161-F161</f>
        <v>11890</v>
      </c>
      <c r="H161" s="19">
        <f t="shared" si="113"/>
        <v>12.648936170212766</v>
      </c>
      <c r="I161" s="34">
        <f t="shared" si="114"/>
        <v>0.32173416999429549</v>
      </c>
    </row>
    <row r="162" spans="1:9">
      <c r="B162" s="30">
        <v>15</v>
      </c>
      <c r="C162" s="31">
        <v>685</v>
      </c>
      <c r="D162" s="32">
        <v>13940</v>
      </c>
      <c r="E162" s="19">
        <f t="shared" si="111"/>
        <v>20.350364963503651</v>
      </c>
      <c r="F162" s="33">
        <f t="shared" si="115"/>
        <v>4110</v>
      </c>
      <c r="G162" s="32">
        <f t="shared" ref="G162:G171" si="116">D162-F162</f>
        <v>9830</v>
      </c>
      <c r="H162" s="19">
        <f t="shared" si="113"/>
        <v>14.350364963503649</v>
      </c>
      <c r="I162" s="34">
        <f t="shared" si="114"/>
        <v>0.29483500717360117</v>
      </c>
    </row>
    <row r="163" spans="1:9">
      <c r="B163" s="30">
        <v>20</v>
      </c>
      <c r="C163" s="31">
        <v>524</v>
      </c>
      <c r="D163" s="32">
        <v>13720</v>
      </c>
      <c r="E163" s="19">
        <f t="shared" si="111"/>
        <v>26.18320610687023</v>
      </c>
      <c r="F163" s="33">
        <f t="shared" si="115"/>
        <v>3144</v>
      </c>
      <c r="G163" s="32">
        <f t="shared" si="116"/>
        <v>10576</v>
      </c>
      <c r="H163" s="19">
        <f t="shared" si="113"/>
        <v>20.18320610687023</v>
      </c>
      <c r="I163" s="34">
        <f t="shared" si="114"/>
        <v>0.22915451895043731</v>
      </c>
    </row>
    <row r="164" spans="1:9">
      <c r="B164" s="30">
        <v>30</v>
      </c>
      <c r="C164" s="31">
        <v>365</v>
      </c>
      <c r="D164" s="32">
        <v>8580</v>
      </c>
      <c r="E164" s="19">
        <f t="shared" si="111"/>
        <v>23.506849315068493</v>
      </c>
      <c r="F164" s="33">
        <f t="shared" si="115"/>
        <v>2190</v>
      </c>
      <c r="G164" s="32">
        <f t="shared" si="116"/>
        <v>6390</v>
      </c>
      <c r="H164" s="19">
        <f t="shared" si="113"/>
        <v>17.506849315068493</v>
      </c>
      <c r="I164" s="34">
        <f t="shared" si="114"/>
        <v>0.25524475524475526</v>
      </c>
    </row>
    <row r="165" spans="1:9">
      <c r="B165" s="30">
        <v>45</v>
      </c>
      <c r="C165" s="31">
        <v>255</v>
      </c>
      <c r="D165" s="32">
        <v>4260</v>
      </c>
      <c r="E165" s="19">
        <f t="shared" si="111"/>
        <v>16.705882352941178</v>
      </c>
      <c r="F165" s="33">
        <f t="shared" si="115"/>
        <v>1530</v>
      </c>
      <c r="G165" s="32">
        <f t="shared" si="116"/>
        <v>2730</v>
      </c>
      <c r="H165" s="19">
        <f t="shared" si="113"/>
        <v>10.705882352941176</v>
      </c>
      <c r="I165" s="34">
        <f t="shared" si="114"/>
        <v>0.35915492957746481</v>
      </c>
    </row>
    <row r="166" spans="1:9">
      <c r="B166" s="30">
        <v>60</v>
      </c>
      <c r="C166" s="31">
        <v>201</v>
      </c>
      <c r="D166" s="32">
        <v>5840</v>
      </c>
      <c r="E166" s="19">
        <f t="shared" si="111"/>
        <v>29.054726368159205</v>
      </c>
      <c r="F166" s="33">
        <f t="shared" si="115"/>
        <v>1206</v>
      </c>
      <c r="G166" s="32">
        <f t="shared" si="116"/>
        <v>4634</v>
      </c>
      <c r="H166" s="19">
        <f t="shared" si="113"/>
        <v>23.054726368159205</v>
      </c>
      <c r="I166" s="34">
        <f t="shared" si="114"/>
        <v>0.20650684931506849</v>
      </c>
    </row>
    <row r="167" spans="1:9">
      <c r="B167" s="30">
        <v>90</v>
      </c>
      <c r="C167" s="31">
        <v>143</v>
      </c>
      <c r="D167" s="32">
        <v>9080</v>
      </c>
      <c r="E167" s="19">
        <f t="shared" si="111"/>
        <v>63.496503496503493</v>
      </c>
      <c r="F167" s="33">
        <f t="shared" si="115"/>
        <v>858</v>
      </c>
      <c r="G167" s="32">
        <f t="shared" si="116"/>
        <v>8222</v>
      </c>
      <c r="H167" s="19">
        <f t="shared" si="113"/>
        <v>57.496503496503493</v>
      </c>
      <c r="I167" s="34">
        <f t="shared" si="114"/>
        <v>9.4493392070484586E-2</v>
      </c>
    </row>
    <row r="168" spans="1:9">
      <c r="B168" s="30">
        <v>120</v>
      </c>
      <c r="C168" s="31">
        <v>104</v>
      </c>
      <c r="D168" s="31">
        <v>7970</v>
      </c>
      <c r="E168" s="19">
        <f t="shared" si="111"/>
        <v>76.634615384615387</v>
      </c>
      <c r="F168" s="31">
        <f t="shared" si="115"/>
        <v>624</v>
      </c>
      <c r="G168" s="31">
        <f t="shared" si="116"/>
        <v>7346</v>
      </c>
      <c r="H168" s="19">
        <f t="shared" si="113"/>
        <v>70.634615384615387</v>
      </c>
      <c r="I168" s="34">
        <f t="shared" si="114"/>
        <v>7.8293601003764118E-2</v>
      </c>
    </row>
    <row r="169" spans="1:9">
      <c r="B169" s="30">
        <v>150</v>
      </c>
      <c r="C169" s="31">
        <v>89</v>
      </c>
      <c r="D169" s="31">
        <v>11320</v>
      </c>
      <c r="E169" s="19">
        <f t="shared" si="111"/>
        <v>127.19101123595506</v>
      </c>
      <c r="F169" s="31">
        <f t="shared" si="115"/>
        <v>534</v>
      </c>
      <c r="G169" s="31">
        <f t="shared" si="116"/>
        <v>10786</v>
      </c>
      <c r="H169" s="19">
        <f t="shared" si="113"/>
        <v>121.19101123595506</v>
      </c>
      <c r="I169" s="34">
        <f t="shared" si="114"/>
        <v>4.7173144876325089E-2</v>
      </c>
    </row>
    <row r="170" spans="1:9">
      <c r="B170" s="30">
        <v>180</v>
      </c>
      <c r="C170" s="31">
        <v>80</v>
      </c>
      <c r="D170" s="31">
        <v>9290</v>
      </c>
      <c r="E170" s="19">
        <f t="shared" si="111"/>
        <v>116.125</v>
      </c>
      <c r="F170" s="31">
        <f t="shared" si="115"/>
        <v>480</v>
      </c>
      <c r="G170" s="31">
        <f t="shared" si="116"/>
        <v>8810</v>
      </c>
      <c r="H170" s="19">
        <f t="shared" si="113"/>
        <v>110.125</v>
      </c>
      <c r="I170" s="34">
        <f t="shared" si="114"/>
        <v>5.1668460710441337E-2</v>
      </c>
    </row>
    <row r="171" spans="1:9">
      <c r="B171" s="30">
        <v>300</v>
      </c>
      <c r="C171" s="31">
        <v>62</v>
      </c>
      <c r="D171" s="31">
        <v>8380</v>
      </c>
      <c r="E171" s="19">
        <f t="shared" si="111"/>
        <v>135.16129032258064</v>
      </c>
      <c r="F171" s="31">
        <f t="shared" si="115"/>
        <v>372</v>
      </c>
      <c r="G171" s="31">
        <f t="shared" si="116"/>
        <v>8008</v>
      </c>
      <c r="H171" s="19">
        <f t="shared" si="113"/>
        <v>129.16129032258064</v>
      </c>
      <c r="I171" s="34">
        <f t="shared" si="114"/>
        <v>4.4391408114558474E-2</v>
      </c>
    </row>
    <row r="172" spans="1:9">
      <c r="A172" s="39"/>
      <c r="B172" s="39"/>
      <c r="C172" s="31"/>
      <c r="D172" s="31"/>
      <c r="E172" s="44"/>
      <c r="F172" s="46" t="s">
        <v>31</v>
      </c>
      <c r="G172" s="46">
        <f>SUM(G160:G171)</f>
        <v>104744</v>
      </c>
      <c r="H172" s="44"/>
      <c r="I172" s="45"/>
    </row>
    <row r="173" spans="1:9">
      <c r="A173" s="39"/>
      <c r="B173" s="39"/>
      <c r="C173" s="31"/>
      <c r="D173" s="31"/>
      <c r="E173" s="44"/>
      <c r="F173" s="47" t="s">
        <v>32</v>
      </c>
      <c r="G173" s="53">
        <f>SUM(G160:G168)</f>
        <v>77140</v>
      </c>
      <c r="H173" s="44"/>
      <c r="I173" s="45"/>
    </row>
    <row r="174" spans="1:9">
      <c r="A174" s="39"/>
      <c r="B174" s="39"/>
      <c r="C174" s="31"/>
      <c r="D174" s="31"/>
      <c r="E174" s="44"/>
      <c r="F174" s="47" t="s">
        <v>34</v>
      </c>
      <c r="G174" s="48">
        <f>SUM(G160:G164)</f>
        <v>54208</v>
      </c>
      <c r="H174" s="44"/>
      <c r="I174" s="45"/>
    </row>
    <row r="175" spans="1:9">
      <c r="A175" s="39"/>
      <c r="B175" s="39"/>
      <c r="C175" s="31"/>
      <c r="D175" s="31"/>
      <c r="E175" s="44"/>
      <c r="F175" s="47" t="s">
        <v>35</v>
      </c>
      <c r="G175" s="48">
        <f>SUM(G164:G168)</f>
        <v>29322</v>
      </c>
      <c r="H175" s="44"/>
      <c r="I175" s="45"/>
    </row>
    <row r="176" spans="1:9">
      <c r="A176" s="39"/>
      <c r="B176" s="39"/>
      <c r="C176" s="31"/>
      <c r="D176" s="31"/>
      <c r="E176" s="44"/>
      <c r="F176" s="46" t="s">
        <v>33</v>
      </c>
      <c r="G176" s="53">
        <f>SUM(G162:G166)</f>
        <v>34160</v>
      </c>
      <c r="H176" s="44"/>
      <c r="I176" s="45"/>
    </row>
    <row r="177" spans="1:9">
      <c r="A177" s="39"/>
      <c r="B177" s="39"/>
      <c r="C177" s="31"/>
      <c r="D177" s="31"/>
      <c r="E177" s="44"/>
      <c r="F177" s="46" t="s">
        <v>38</v>
      </c>
      <c r="G177" s="48">
        <f>SUM(G162:G164)</f>
        <v>26796</v>
      </c>
      <c r="H177" s="44"/>
      <c r="I177" s="45"/>
    </row>
    <row r="178" spans="1:9">
      <c r="A178" s="39"/>
      <c r="B178" s="39"/>
      <c r="C178" s="31"/>
      <c r="D178" s="31"/>
      <c r="E178" s="44"/>
      <c r="F178" s="46" t="s">
        <v>39</v>
      </c>
      <c r="G178" s="48">
        <f>SUM(G164:G166)</f>
        <v>13754</v>
      </c>
      <c r="H178" s="44"/>
      <c r="I178" s="45"/>
    </row>
    <row r="179" spans="1:9">
      <c r="F179" s="56" t="s">
        <v>48</v>
      </c>
      <c r="G179" s="12">
        <f>SUM(G160:G162)</f>
        <v>37242</v>
      </c>
    </row>
    <row r="181" spans="1:9" ht="15.75" thickBot="1">
      <c r="B181" t="s">
        <v>47</v>
      </c>
      <c r="C181" s="10">
        <v>1</v>
      </c>
      <c r="D181" s="10" t="s">
        <v>28</v>
      </c>
      <c r="F181" s="10" t="s">
        <v>56</v>
      </c>
      <c r="G181" s="10"/>
    </row>
    <row r="182" spans="1:9">
      <c r="A182" t="s">
        <v>1</v>
      </c>
      <c r="B182" s="24">
        <v>5</v>
      </c>
      <c r="C182" s="25">
        <v>2317</v>
      </c>
      <c r="D182" s="26">
        <v>31870</v>
      </c>
      <c r="E182" s="27">
        <f t="shared" ref="E182:E193" si="117">D182/C182</f>
        <v>13.754855416486837</v>
      </c>
      <c r="F182" s="28">
        <f>C182*$C$2</f>
        <v>13902</v>
      </c>
      <c r="G182" s="26">
        <f t="shared" ref="G182" si="118">D182-F182</f>
        <v>17968</v>
      </c>
      <c r="H182" s="27">
        <f t="shared" ref="H182:H193" si="119">G182/C182</f>
        <v>7.7548554164868362</v>
      </c>
      <c r="I182" s="29">
        <f t="shared" ref="I182:I193" si="120">F182/D182</f>
        <v>0.43620960150611859</v>
      </c>
    </row>
    <row r="183" spans="1:9">
      <c r="B183" s="30">
        <v>10</v>
      </c>
      <c r="C183" s="31">
        <v>1309</v>
      </c>
      <c r="D183" s="32">
        <v>20000</v>
      </c>
      <c r="E183" s="19">
        <f t="shared" si="117"/>
        <v>15.278838808250573</v>
      </c>
      <c r="F183" s="33">
        <f t="shared" ref="F183:F193" si="121">C183*$C$2</f>
        <v>7854</v>
      </c>
      <c r="G183" s="32">
        <f>D183-F183</f>
        <v>12146</v>
      </c>
      <c r="H183" s="19">
        <f t="shared" si="119"/>
        <v>9.2788388082505726</v>
      </c>
      <c r="I183" s="34">
        <f t="shared" si="120"/>
        <v>0.39269999999999999</v>
      </c>
    </row>
    <row r="184" spans="1:9">
      <c r="B184" s="30">
        <v>15</v>
      </c>
      <c r="C184" s="31">
        <v>916</v>
      </c>
      <c r="D184" s="32">
        <v>15800</v>
      </c>
      <c r="E184" s="19">
        <f t="shared" si="117"/>
        <v>17.248908296943231</v>
      </c>
      <c r="F184" s="33">
        <f t="shared" si="121"/>
        <v>5496</v>
      </c>
      <c r="G184" s="32">
        <f t="shared" ref="G184:G193" si="122">D184-F184</f>
        <v>10304</v>
      </c>
      <c r="H184" s="19">
        <f t="shared" si="119"/>
        <v>11.248908296943231</v>
      </c>
      <c r="I184" s="34">
        <f t="shared" si="120"/>
        <v>0.34784810126582277</v>
      </c>
    </row>
    <row r="185" spans="1:9">
      <c r="B185" s="30">
        <v>20</v>
      </c>
      <c r="C185" s="31">
        <v>727</v>
      </c>
      <c r="D185" s="32">
        <v>11110</v>
      </c>
      <c r="E185" s="19">
        <f t="shared" si="117"/>
        <v>15.281980742778542</v>
      </c>
      <c r="F185" s="33">
        <f t="shared" si="121"/>
        <v>4362</v>
      </c>
      <c r="G185" s="32">
        <f t="shared" si="122"/>
        <v>6748</v>
      </c>
      <c r="H185" s="19">
        <f t="shared" si="119"/>
        <v>9.2819807427785417</v>
      </c>
      <c r="I185" s="34">
        <f t="shared" si="120"/>
        <v>0.39261926192619262</v>
      </c>
    </row>
    <row r="186" spans="1:9">
      <c r="B186" s="30">
        <v>30</v>
      </c>
      <c r="C186" s="31">
        <v>502</v>
      </c>
      <c r="D186" s="32">
        <v>14380</v>
      </c>
      <c r="E186" s="19">
        <f t="shared" si="117"/>
        <v>28.645418326693228</v>
      </c>
      <c r="F186" s="33">
        <f t="shared" si="121"/>
        <v>3012</v>
      </c>
      <c r="G186" s="32">
        <f t="shared" si="122"/>
        <v>11368</v>
      </c>
      <c r="H186" s="19">
        <f t="shared" si="119"/>
        <v>22.645418326693228</v>
      </c>
      <c r="I186" s="34">
        <f t="shared" si="120"/>
        <v>0.20945757997218359</v>
      </c>
    </row>
    <row r="187" spans="1:9">
      <c r="B187" s="30">
        <v>45</v>
      </c>
      <c r="C187" s="31">
        <v>349</v>
      </c>
      <c r="D187" s="32">
        <v>6530</v>
      </c>
      <c r="E187" s="19">
        <f t="shared" si="117"/>
        <v>18.710601719197708</v>
      </c>
      <c r="F187" s="33">
        <f t="shared" si="121"/>
        <v>2094</v>
      </c>
      <c r="G187" s="32">
        <f t="shared" si="122"/>
        <v>4436</v>
      </c>
      <c r="H187" s="19">
        <f t="shared" si="119"/>
        <v>12.710601719197708</v>
      </c>
      <c r="I187" s="34">
        <f t="shared" si="120"/>
        <v>0.32067381316998467</v>
      </c>
    </row>
    <row r="188" spans="1:9">
      <c r="B188" s="30">
        <v>60</v>
      </c>
      <c r="C188" s="31">
        <v>274</v>
      </c>
      <c r="D188" s="32">
        <v>5860</v>
      </c>
      <c r="E188" s="19">
        <f t="shared" si="117"/>
        <v>21.386861313868614</v>
      </c>
      <c r="F188" s="33">
        <f t="shared" si="121"/>
        <v>1644</v>
      </c>
      <c r="G188" s="32">
        <f t="shared" si="122"/>
        <v>4216</v>
      </c>
      <c r="H188" s="19">
        <f t="shared" si="119"/>
        <v>15.386861313868613</v>
      </c>
      <c r="I188" s="34">
        <f t="shared" si="120"/>
        <v>0.28054607508532425</v>
      </c>
    </row>
    <row r="189" spans="1:9">
      <c r="B189" s="30">
        <v>90</v>
      </c>
      <c r="C189" s="31">
        <v>187</v>
      </c>
      <c r="D189" s="32">
        <v>5380</v>
      </c>
      <c r="E189" s="19">
        <f t="shared" si="117"/>
        <v>28.770053475935828</v>
      </c>
      <c r="F189" s="33">
        <f t="shared" si="121"/>
        <v>1122</v>
      </c>
      <c r="G189" s="32">
        <f t="shared" si="122"/>
        <v>4258</v>
      </c>
      <c r="H189" s="19">
        <f t="shared" si="119"/>
        <v>22.770053475935828</v>
      </c>
      <c r="I189" s="34">
        <f t="shared" si="120"/>
        <v>0.20855018587360594</v>
      </c>
    </row>
    <row r="190" spans="1:9">
      <c r="B190" s="30">
        <v>120</v>
      </c>
      <c r="C190" s="31">
        <v>146</v>
      </c>
      <c r="D190" s="31">
        <v>4940</v>
      </c>
      <c r="E190" s="19">
        <f t="shared" si="117"/>
        <v>33.835616438356162</v>
      </c>
      <c r="F190" s="31">
        <f t="shared" si="121"/>
        <v>876</v>
      </c>
      <c r="G190" s="31">
        <f t="shared" si="122"/>
        <v>4064</v>
      </c>
      <c r="H190" s="19">
        <f t="shared" si="119"/>
        <v>27.835616438356166</v>
      </c>
      <c r="I190" s="34">
        <f t="shared" si="120"/>
        <v>0.17732793522267207</v>
      </c>
    </row>
    <row r="191" spans="1:9">
      <c r="B191" s="30">
        <v>150</v>
      </c>
      <c r="C191" s="31">
        <v>115</v>
      </c>
      <c r="D191" s="31">
        <v>4240</v>
      </c>
      <c r="E191" s="19">
        <f t="shared" si="117"/>
        <v>36.869565217391305</v>
      </c>
      <c r="F191" s="31">
        <f t="shared" si="121"/>
        <v>690</v>
      </c>
      <c r="G191" s="31">
        <f t="shared" si="122"/>
        <v>3550</v>
      </c>
      <c r="H191" s="19">
        <f t="shared" si="119"/>
        <v>30.869565217391305</v>
      </c>
      <c r="I191" s="34">
        <f t="shared" si="120"/>
        <v>0.16273584905660377</v>
      </c>
    </row>
    <row r="192" spans="1:9">
      <c r="B192" s="30">
        <v>180</v>
      </c>
      <c r="C192" s="31">
        <v>99</v>
      </c>
      <c r="D192" s="31">
        <v>6450</v>
      </c>
      <c r="E192" s="19">
        <f t="shared" si="117"/>
        <v>65.151515151515156</v>
      </c>
      <c r="F192" s="31">
        <f t="shared" si="121"/>
        <v>594</v>
      </c>
      <c r="G192" s="31">
        <f t="shared" si="122"/>
        <v>5856</v>
      </c>
      <c r="H192" s="19">
        <f t="shared" si="119"/>
        <v>59.151515151515149</v>
      </c>
      <c r="I192" s="34">
        <f t="shared" si="120"/>
        <v>9.2093023255813949E-2</v>
      </c>
    </row>
    <row r="193" spans="1:11">
      <c r="B193" s="30">
        <v>300</v>
      </c>
      <c r="C193" s="31">
        <v>71</v>
      </c>
      <c r="D193" s="31">
        <v>9800</v>
      </c>
      <c r="E193" s="19">
        <f t="shared" si="117"/>
        <v>138.02816901408451</v>
      </c>
      <c r="F193" s="31">
        <f t="shared" si="121"/>
        <v>426</v>
      </c>
      <c r="G193" s="31">
        <f t="shared" si="122"/>
        <v>9374</v>
      </c>
      <c r="H193" s="19">
        <f t="shared" si="119"/>
        <v>132.02816901408451</v>
      </c>
      <c r="I193" s="34">
        <f t="shared" si="120"/>
        <v>4.3469387755102042E-2</v>
      </c>
    </row>
    <row r="194" spans="1:11">
      <c r="A194" s="39"/>
      <c r="B194" s="39"/>
      <c r="C194" s="31"/>
      <c r="D194" s="31"/>
      <c r="E194" s="44"/>
      <c r="F194" s="46" t="s">
        <v>31</v>
      </c>
      <c r="G194" s="46">
        <f>SUM(G182:G193)</f>
        <v>94288</v>
      </c>
      <c r="H194" s="44"/>
      <c r="I194" s="45"/>
    </row>
    <row r="195" spans="1:11">
      <c r="A195" s="39"/>
      <c r="B195" s="39"/>
      <c r="C195" s="31"/>
      <c r="D195" s="31"/>
      <c r="E195" s="44"/>
      <c r="F195" s="47" t="s">
        <v>32</v>
      </c>
      <c r="G195" s="53">
        <f>SUM(G182:G190)</f>
        <v>75508</v>
      </c>
      <c r="H195" s="44"/>
      <c r="I195" s="45"/>
    </row>
    <row r="196" spans="1:11">
      <c r="A196" s="39"/>
      <c r="B196" s="39"/>
      <c r="C196" s="31"/>
      <c r="D196" s="31"/>
      <c r="E196" s="44"/>
      <c r="F196" s="47" t="s">
        <v>34</v>
      </c>
      <c r="G196" s="48">
        <f>SUM(G182:G186)</f>
        <v>58534</v>
      </c>
      <c r="H196" s="44"/>
      <c r="I196" s="45"/>
    </row>
    <row r="197" spans="1:11">
      <c r="A197" s="39"/>
      <c r="B197" s="39"/>
      <c r="C197" s="31"/>
      <c r="D197" s="31"/>
      <c r="E197" s="44"/>
      <c r="F197" s="47" t="s">
        <v>35</v>
      </c>
      <c r="G197" s="48">
        <f>SUM(G186:G190)</f>
        <v>28342</v>
      </c>
      <c r="H197" s="44"/>
      <c r="I197" s="45"/>
    </row>
    <row r="198" spans="1:11">
      <c r="A198" s="39"/>
      <c r="B198" s="39"/>
      <c r="C198" s="31"/>
      <c r="D198" s="31"/>
      <c r="E198" s="44"/>
      <c r="F198" s="46" t="s">
        <v>33</v>
      </c>
      <c r="G198" s="53">
        <f>SUM(G184:G188)</f>
        <v>37072</v>
      </c>
      <c r="H198" s="44"/>
      <c r="I198" s="45"/>
    </row>
    <row r="199" spans="1:11">
      <c r="A199" s="39"/>
      <c r="B199" s="39"/>
      <c r="C199" s="31"/>
      <c r="D199" s="31"/>
      <c r="E199" s="44"/>
      <c r="F199" s="46" t="s">
        <v>38</v>
      </c>
      <c r="G199" s="48">
        <f>SUM(G184:G186)</f>
        <v>28420</v>
      </c>
      <c r="H199" s="44"/>
      <c r="I199" s="45"/>
    </row>
    <row r="200" spans="1:11">
      <c r="A200" s="39"/>
      <c r="B200" s="39"/>
      <c r="C200" s="31"/>
      <c r="D200" s="31"/>
      <c r="E200" s="44"/>
      <c r="F200" s="46" t="s">
        <v>39</v>
      </c>
      <c r="G200" s="48">
        <f>SUM(G186:G188)</f>
        <v>20020</v>
      </c>
      <c r="H200" s="44"/>
      <c r="I200" s="45"/>
    </row>
    <row r="201" spans="1:11">
      <c r="F201" s="56" t="s">
        <v>48</v>
      </c>
      <c r="G201" s="12">
        <f>SUM(G182:G184)</f>
        <v>40418</v>
      </c>
    </row>
    <row r="203" spans="1:11">
      <c r="A203" s="57" t="s">
        <v>65</v>
      </c>
      <c r="B203">
        <v>5</v>
      </c>
    </row>
    <row r="204" spans="1:11" ht="15.75" thickBot="1">
      <c r="B204" t="s">
        <v>47</v>
      </c>
      <c r="C204" s="10">
        <v>1</v>
      </c>
      <c r="D204" s="10" t="s">
        <v>28</v>
      </c>
      <c r="F204" s="10" t="s">
        <v>56</v>
      </c>
      <c r="G204" s="10"/>
    </row>
    <row r="205" spans="1:11">
      <c r="A205" t="s">
        <v>1</v>
      </c>
      <c r="B205" s="24">
        <v>5</v>
      </c>
      <c r="C205" s="25">
        <v>1090</v>
      </c>
      <c r="D205" s="26">
        <v>22830</v>
      </c>
      <c r="E205" s="27">
        <f t="shared" ref="E205:E216" si="123">D205/C205</f>
        <v>20.944954128440369</v>
      </c>
      <c r="F205" s="28">
        <f>C205*$C$2</f>
        <v>6540</v>
      </c>
      <c r="G205" s="26">
        <f t="shared" ref="G205" si="124">D205-F205</f>
        <v>16290</v>
      </c>
      <c r="H205" s="27">
        <f t="shared" ref="H205:H216" si="125">G205/C205</f>
        <v>14.944954128440367</v>
      </c>
      <c r="I205" s="29">
        <f t="shared" ref="I205:I216" si="126">F205/D205</f>
        <v>0.2864651773981603</v>
      </c>
      <c r="J205" s="58" t="s">
        <v>67</v>
      </c>
      <c r="K205" s="59"/>
    </row>
    <row r="206" spans="1:11">
      <c r="A206" t="s">
        <v>65</v>
      </c>
      <c r="B206" s="30">
        <v>10</v>
      </c>
      <c r="C206" s="31">
        <v>1444</v>
      </c>
      <c r="D206" s="32">
        <v>29940</v>
      </c>
      <c r="E206" s="19">
        <f t="shared" si="123"/>
        <v>20.734072022160664</v>
      </c>
      <c r="F206" s="33">
        <f t="shared" ref="F206:F216" si="127">C206*$C$2</f>
        <v>8664</v>
      </c>
      <c r="G206" s="32">
        <f>D206-F206</f>
        <v>21276</v>
      </c>
      <c r="H206" s="19">
        <f t="shared" si="125"/>
        <v>14.734072022160666</v>
      </c>
      <c r="I206" s="34">
        <f t="shared" si="126"/>
        <v>0.28937875751503006</v>
      </c>
      <c r="J206" s="39" t="s">
        <v>68</v>
      </c>
      <c r="K206" s="60"/>
    </row>
    <row r="207" spans="1:11">
      <c r="B207" s="30">
        <v>15</v>
      </c>
      <c r="C207" s="31">
        <v>1122</v>
      </c>
      <c r="D207" s="32">
        <v>9650</v>
      </c>
      <c r="E207" s="19">
        <f t="shared" si="123"/>
        <v>8.6007130124777191</v>
      </c>
      <c r="F207" s="33">
        <f t="shared" si="127"/>
        <v>6732</v>
      </c>
      <c r="G207" s="32">
        <f t="shared" ref="G207:G216" si="128">D207-F207</f>
        <v>2918</v>
      </c>
      <c r="H207" s="19">
        <f t="shared" si="125"/>
        <v>2.6007130124777182</v>
      </c>
      <c r="I207" s="34">
        <f t="shared" si="126"/>
        <v>0.69761658031088081</v>
      </c>
      <c r="J207" s="39" t="s">
        <v>69</v>
      </c>
      <c r="K207" s="60"/>
    </row>
    <row r="208" spans="1:11" ht="15.75" thickBot="1">
      <c r="B208" s="35">
        <v>20</v>
      </c>
      <c r="C208" s="36">
        <v>1437</v>
      </c>
      <c r="D208" s="42">
        <v>10220</v>
      </c>
      <c r="E208" s="37">
        <f t="shared" si="123"/>
        <v>7.1120389700765481</v>
      </c>
      <c r="F208" s="41">
        <f t="shared" si="127"/>
        <v>8622</v>
      </c>
      <c r="G208" s="42">
        <f t="shared" si="128"/>
        <v>1598</v>
      </c>
      <c r="H208" s="37">
        <f t="shared" si="125"/>
        <v>1.1120389700765483</v>
      </c>
      <c r="I208" s="38">
        <f t="shared" si="126"/>
        <v>0.84363992172211355</v>
      </c>
      <c r="J208" s="40" t="s">
        <v>70</v>
      </c>
      <c r="K208" s="61"/>
    </row>
    <row r="209" spans="1:11">
      <c r="B209" s="24">
        <v>30</v>
      </c>
      <c r="C209" s="25">
        <v>1133</v>
      </c>
      <c r="D209" s="26">
        <v>26220</v>
      </c>
      <c r="E209" s="27">
        <f t="shared" si="123"/>
        <v>23.142100617828774</v>
      </c>
      <c r="F209" s="28">
        <f t="shared" si="127"/>
        <v>6798</v>
      </c>
      <c r="G209" s="26">
        <f t="shared" si="128"/>
        <v>19422</v>
      </c>
      <c r="H209" s="27">
        <f t="shared" si="125"/>
        <v>17.142100617828774</v>
      </c>
      <c r="I209" s="29">
        <f t="shared" si="126"/>
        <v>0.25926773455377572</v>
      </c>
      <c r="J209" s="58" t="s">
        <v>71</v>
      </c>
      <c r="K209" s="59"/>
    </row>
    <row r="210" spans="1:11">
      <c r="B210" s="30">
        <v>45</v>
      </c>
      <c r="C210" s="31">
        <v>1629</v>
      </c>
      <c r="D210" s="32">
        <v>27170</v>
      </c>
      <c r="E210" s="19">
        <f t="shared" si="123"/>
        <v>16.678944137507674</v>
      </c>
      <c r="F210" s="33">
        <f t="shared" si="127"/>
        <v>9774</v>
      </c>
      <c r="G210" s="32">
        <f t="shared" si="128"/>
        <v>17396</v>
      </c>
      <c r="H210" s="19">
        <f t="shared" si="125"/>
        <v>10.678944137507674</v>
      </c>
      <c r="I210" s="34">
        <f t="shared" si="126"/>
        <v>0.35973500184026502</v>
      </c>
      <c r="J210" s="39" t="s">
        <v>66</v>
      </c>
      <c r="K210" s="60"/>
    </row>
    <row r="211" spans="1:11">
      <c r="B211" s="30">
        <v>60</v>
      </c>
      <c r="C211" s="31">
        <v>1164</v>
      </c>
      <c r="D211" s="32">
        <v>24820</v>
      </c>
      <c r="E211" s="19">
        <f t="shared" si="123"/>
        <v>21.323024054982817</v>
      </c>
      <c r="F211" s="33">
        <f t="shared" si="127"/>
        <v>6984</v>
      </c>
      <c r="G211" s="32">
        <f t="shared" si="128"/>
        <v>17836</v>
      </c>
      <c r="H211" s="19">
        <f t="shared" si="125"/>
        <v>15.323024054982818</v>
      </c>
      <c r="I211" s="34">
        <f t="shared" si="126"/>
        <v>0.28138597904915391</v>
      </c>
      <c r="J211" s="39" t="s">
        <v>72</v>
      </c>
      <c r="K211" s="60"/>
    </row>
    <row r="212" spans="1:11" ht="15.75" thickBot="1">
      <c r="B212" s="35">
        <v>90</v>
      </c>
      <c r="C212" s="36">
        <v>1638</v>
      </c>
      <c r="D212" s="42">
        <v>16180</v>
      </c>
      <c r="E212" s="37">
        <f t="shared" si="123"/>
        <v>9.8778998778998783</v>
      </c>
      <c r="F212" s="41">
        <f t="shared" si="127"/>
        <v>9828</v>
      </c>
      <c r="G212" s="42">
        <f t="shared" si="128"/>
        <v>6352</v>
      </c>
      <c r="H212" s="37">
        <f t="shared" si="125"/>
        <v>3.8778998778998779</v>
      </c>
      <c r="I212" s="38">
        <f t="shared" si="126"/>
        <v>0.60741656365883812</v>
      </c>
      <c r="J212" s="40" t="s">
        <v>73</v>
      </c>
      <c r="K212" s="61"/>
    </row>
    <row r="213" spans="1:11">
      <c r="B213" s="30">
        <v>120</v>
      </c>
      <c r="C213" s="31">
        <v>146</v>
      </c>
      <c r="D213" s="31">
        <v>4940</v>
      </c>
      <c r="E213" s="19">
        <f t="shared" si="123"/>
        <v>33.835616438356162</v>
      </c>
      <c r="F213" s="31">
        <f t="shared" si="127"/>
        <v>876</v>
      </c>
      <c r="G213" s="31">
        <f t="shared" si="128"/>
        <v>4064</v>
      </c>
      <c r="H213" s="19">
        <f t="shared" si="125"/>
        <v>27.835616438356166</v>
      </c>
      <c r="I213" s="34">
        <f t="shared" si="126"/>
        <v>0.17732793522267207</v>
      </c>
    </row>
    <row r="214" spans="1:11">
      <c r="B214" s="30">
        <v>150</v>
      </c>
      <c r="C214" s="31">
        <v>115</v>
      </c>
      <c r="D214" s="31">
        <v>4240</v>
      </c>
      <c r="E214" s="19">
        <f t="shared" si="123"/>
        <v>36.869565217391305</v>
      </c>
      <c r="F214" s="31">
        <f t="shared" si="127"/>
        <v>690</v>
      </c>
      <c r="G214" s="31">
        <f t="shared" si="128"/>
        <v>3550</v>
      </c>
      <c r="H214" s="19">
        <f t="shared" si="125"/>
        <v>30.869565217391305</v>
      </c>
      <c r="I214" s="34">
        <f t="shared" si="126"/>
        <v>0.16273584905660377</v>
      </c>
    </row>
    <row r="215" spans="1:11">
      <c r="B215" s="30">
        <v>180</v>
      </c>
      <c r="C215" s="31">
        <v>99</v>
      </c>
      <c r="D215" s="31">
        <v>6450</v>
      </c>
      <c r="E215" s="19">
        <f t="shared" si="123"/>
        <v>65.151515151515156</v>
      </c>
      <c r="F215" s="31">
        <f t="shared" si="127"/>
        <v>594</v>
      </c>
      <c r="G215" s="31">
        <f t="shared" si="128"/>
        <v>5856</v>
      </c>
      <c r="H215" s="19">
        <f t="shared" si="125"/>
        <v>59.151515151515149</v>
      </c>
      <c r="I215" s="34">
        <f t="shared" si="126"/>
        <v>9.2093023255813949E-2</v>
      </c>
    </row>
    <row r="216" spans="1:11">
      <c r="B216" s="30">
        <v>300</v>
      </c>
      <c r="C216" s="31">
        <v>71</v>
      </c>
      <c r="D216" s="31">
        <v>9800</v>
      </c>
      <c r="E216" s="19">
        <f t="shared" si="123"/>
        <v>138.02816901408451</v>
      </c>
      <c r="F216" s="31">
        <f t="shared" si="127"/>
        <v>426</v>
      </c>
      <c r="G216" s="31">
        <f t="shared" si="128"/>
        <v>9374</v>
      </c>
      <c r="H216" s="19">
        <f t="shared" si="125"/>
        <v>132.02816901408451</v>
      </c>
      <c r="I216" s="34">
        <f t="shared" si="126"/>
        <v>4.3469387755102042E-2</v>
      </c>
    </row>
    <row r="217" spans="1:11">
      <c r="A217" s="39"/>
      <c r="B217" s="39"/>
      <c r="C217" s="31"/>
      <c r="D217" s="31"/>
      <c r="E217" s="44"/>
      <c r="F217" s="46" t="s">
        <v>31</v>
      </c>
      <c r="G217" s="46">
        <f>SUM(G205:G216)</f>
        <v>125932</v>
      </c>
      <c r="H217" s="44"/>
      <c r="I217" s="45"/>
    </row>
    <row r="218" spans="1:11">
      <c r="A218" s="39"/>
      <c r="B218" s="39"/>
      <c r="C218" s="31"/>
      <c r="D218" s="31"/>
      <c r="E218" s="44"/>
      <c r="F218" s="47" t="s">
        <v>32</v>
      </c>
      <c r="G218" s="53">
        <f>SUM(G205:G213)</f>
        <v>107152</v>
      </c>
      <c r="H218" s="44"/>
      <c r="I218" s="45"/>
    </row>
    <row r="219" spans="1:11">
      <c r="A219" s="39"/>
      <c r="B219" s="39"/>
      <c r="C219" s="31"/>
      <c r="D219" s="31"/>
      <c r="E219" s="44"/>
      <c r="F219" s="47" t="s">
        <v>34</v>
      </c>
      <c r="G219" s="48">
        <f>SUM(G205:G209)</f>
        <v>61504</v>
      </c>
      <c r="H219" s="44"/>
      <c r="I219" s="45"/>
    </row>
    <row r="220" spans="1:11">
      <c r="A220" s="39"/>
      <c r="B220" s="39"/>
      <c r="C220" s="31"/>
      <c r="D220" s="31"/>
      <c r="E220" s="44"/>
      <c r="F220" s="47" t="s">
        <v>35</v>
      </c>
      <c r="G220" s="48">
        <f>SUM(G209:G213)</f>
        <v>65070</v>
      </c>
      <c r="H220" s="44"/>
      <c r="I220" s="45"/>
    </row>
    <row r="221" spans="1:11">
      <c r="A221" s="39"/>
      <c r="B221" s="39"/>
      <c r="C221" s="31"/>
      <c r="D221" s="31"/>
      <c r="E221" s="44"/>
      <c r="F221" s="46" t="s">
        <v>33</v>
      </c>
      <c r="G221" s="53">
        <f>SUM(G207:G211)</f>
        <v>59170</v>
      </c>
      <c r="H221" s="44"/>
      <c r="I221" s="45"/>
    </row>
    <row r="222" spans="1:11">
      <c r="A222" s="39"/>
      <c r="B222" s="39"/>
      <c r="C222" s="31"/>
      <c r="D222" s="31"/>
      <c r="E222" s="44"/>
      <c r="F222" s="46" t="s">
        <v>38</v>
      </c>
      <c r="G222" s="48">
        <f>SUM(G207:G209)</f>
        <v>23938</v>
      </c>
      <c r="H222" s="44"/>
      <c r="I222" s="45"/>
    </row>
    <row r="223" spans="1:11">
      <c r="A223" s="39"/>
      <c r="B223" s="39"/>
      <c r="C223" s="31"/>
      <c r="D223" s="31"/>
      <c r="E223" s="44"/>
      <c r="F223" s="46" t="s">
        <v>39</v>
      </c>
      <c r="G223" s="48">
        <f>SUM(G209:G211)</f>
        <v>54654</v>
      </c>
      <c r="H223" s="44"/>
      <c r="I223" s="45"/>
    </row>
    <row r="224" spans="1:11">
      <c r="F224" s="56" t="s">
        <v>48</v>
      </c>
      <c r="G224" s="12">
        <f>SUM(G205:G207)</f>
        <v>40484</v>
      </c>
    </row>
  </sheetData>
  <pageMargins left="0.7" right="0.7" top="0.75" bottom="0.75" header="0.3" footer="0.3"/>
  <pageSetup paperSize="9" orientation="portrait" r:id="rId1"/>
  <ignoredErrors>
    <ignoredError sqref="G21 P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2:W63"/>
  <sheetViews>
    <sheetView topLeftCell="A25" workbookViewId="0">
      <selection activeCell="U63" sqref="U63"/>
    </sheetView>
  </sheetViews>
  <sheetFormatPr defaultRowHeight="15"/>
  <cols>
    <col min="2" max="3" width="11.42578125" customWidth="1"/>
    <col min="4" max="4" width="8.42578125" customWidth="1"/>
  </cols>
  <sheetData>
    <row r="2" spans="2:4">
      <c r="B2" t="s">
        <v>79</v>
      </c>
    </row>
    <row r="4" spans="2:4">
      <c r="B4" t="s">
        <v>80</v>
      </c>
      <c r="C4" t="s">
        <v>81</v>
      </c>
      <c r="D4" t="s">
        <v>82</v>
      </c>
    </row>
    <row r="5" spans="2:4">
      <c r="B5">
        <v>50</v>
      </c>
      <c r="C5">
        <v>50</v>
      </c>
    </row>
    <row r="7" spans="2:4">
      <c r="B7">
        <v>-600</v>
      </c>
      <c r="C7">
        <v>17430</v>
      </c>
      <c r="D7">
        <f>B7+C7</f>
        <v>16830</v>
      </c>
    </row>
    <row r="8" spans="2:4">
      <c r="B8">
        <v>-400</v>
      </c>
      <c r="C8">
        <v>13310</v>
      </c>
      <c r="D8">
        <f t="shared" ref="D8:D9" si="0">B8+C8</f>
        <v>12910</v>
      </c>
    </row>
    <row r="9" spans="2:4">
      <c r="B9">
        <v>17710</v>
      </c>
      <c r="C9">
        <v>-3840</v>
      </c>
      <c r="D9">
        <f t="shared" si="0"/>
        <v>13870</v>
      </c>
    </row>
    <row r="11" spans="2:4">
      <c r="B11" s="63" t="s">
        <v>80</v>
      </c>
      <c r="C11" s="63" t="s">
        <v>81</v>
      </c>
      <c r="D11" s="63" t="s">
        <v>83</v>
      </c>
    </row>
    <row r="12" spans="2:4">
      <c r="B12" s="63">
        <v>50</v>
      </c>
      <c r="C12" s="63">
        <v>50</v>
      </c>
      <c r="D12" s="63"/>
    </row>
    <row r="13" spans="2:4">
      <c r="B13" s="63">
        <v>-710</v>
      </c>
      <c r="C13" s="63">
        <v>17380</v>
      </c>
      <c r="D13" s="63">
        <f t="shared" ref="D13:D15" si="1">B13+C13</f>
        <v>16670</v>
      </c>
    </row>
    <row r="14" spans="2:4">
      <c r="B14" s="63">
        <v>-520</v>
      </c>
      <c r="C14" s="63">
        <v>13080</v>
      </c>
      <c r="D14" s="63">
        <f t="shared" si="1"/>
        <v>12560</v>
      </c>
    </row>
    <row r="15" spans="2:4">
      <c r="B15" s="63">
        <v>17430</v>
      </c>
      <c r="C15" s="63">
        <v>-4880</v>
      </c>
      <c r="D15" s="63">
        <f t="shared" si="1"/>
        <v>12550</v>
      </c>
    </row>
    <row r="17" spans="1:22">
      <c r="B17" t="s">
        <v>80</v>
      </c>
      <c r="C17" t="s">
        <v>81</v>
      </c>
      <c r="D17" t="s">
        <v>82</v>
      </c>
      <c r="F17" t="s">
        <v>80</v>
      </c>
      <c r="G17" t="s">
        <v>81</v>
      </c>
      <c r="H17" t="s">
        <v>82</v>
      </c>
      <c r="J17" t="s">
        <v>80</v>
      </c>
      <c r="K17" t="s">
        <v>81</v>
      </c>
      <c r="L17" t="s">
        <v>82</v>
      </c>
      <c r="N17" t="s">
        <v>80</v>
      </c>
      <c r="O17" t="s">
        <v>81</v>
      </c>
      <c r="P17" t="s">
        <v>82</v>
      </c>
    </row>
    <row r="18" spans="1:22">
      <c r="B18">
        <v>25</v>
      </c>
      <c r="C18">
        <v>25</v>
      </c>
      <c r="F18">
        <v>30</v>
      </c>
      <c r="G18">
        <v>30</v>
      </c>
      <c r="J18">
        <v>20</v>
      </c>
      <c r="K18">
        <v>20</v>
      </c>
      <c r="L18">
        <v>13120</v>
      </c>
      <c r="N18">
        <v>25</v>
      </c>
      <c r="O18">
        <v>25</v>
      </c>
      <c r="P18">
        <v>11780</v>
      </c>
    </row>
    <row r="19" spans="1:22">
      <c r="B19">
        <v>200</v>
      </c>
      <c r="C19">
        <v>18680</v>
      </c>
      <c r="D19">
        <f t="shared" ref="D19:D21" si="2">B19+C19</f>
        <v>18880</v>
      </c>
      <c r="F19">
        <v>-650</v>
      </c>
      <c r="G19">
        <v>18140</v>
      </c>
      <c r="H19">
        <f t="shared" ref="H19:H21" si="3">F19+G19</f>
        <v>17490</v>
      </c>
      <c r="J19">
        <v>-560</v>
      </c>
      <c r="K19">
        <v>18130</v>
      </c>
      <c r="L19">
        <f t="shared" ref="L19:L21" si="4">J19+K19</f>
        <v>17570</v>
      </c>
      <c r="N19">
        <v>-1150</v>
      </c>
      <c r="O19">
        <v>17740</v>
      </c>
      <c r="P19">
        <f t="shared" ref="P19:P21" si="5">N19+O19</f>
        <v>16590</v>
      </c>
    </row>
    <row r="20" spans="1:22">
      <c r="B20">
        <v>820</v>
      </c>
      <c r="C20">
        <v>17530</v>
      </c>
      <c r="D20">
        <f t="shared" si="2"/>
        <v>18350</v>
      </c>
      <c r="F20">
        <v>240</v>
      </c>
      <c r="G20">
        <v>15820</v>
      </c>
      <c r="H20">
        <f t="shared" si="3"/>
        <v>16060</v>
      </c>
      <c r="J20">
        <v>-560</v>
      </c>
      <c r="K20">
        <v>16340</v>
      </c>
      <c r="L20">
        <f t="shared" si="4"/>
        <v>15780</v>
      </c>
      <c r="N20">
        <v>-1250</v>
      </c>
      <c r="O20">
        <v>17050</v>
      </c>
      <c r="P20">
        <f t="shared" si="5"/>
        <v>15800</v>
      </c>
    </row>
    <row r="21" spans="1:22">
      <c r="B21">
        <v>18570</v>
      </c>
      <c r="C21">
        <v>-280</v>
      </c>
      <c r="D21">
        <f t="shared" si="2"/>
        <v>18290</v>
      </c>
      <c r="F21">
        <v>18040</v>
      </c>
      <c r="G21">
        <v>-3720</v>
      </c>
      <c r="H21">
        <f t="shared" si="3"/>
        <v>14320</v>
      </c>
      <c r="J21">
        <v>17920</v>
      </c>
      <c r="K21">
        <v>-3920</v>
      </c>
      <c r="L21">
        <f t="shared" si="4"/>
        <v>14000</v>
      </c>
      <c r="N21">
        <v>18030</v>
      </c>
      <c r="O21">
        <v>-510</v>
      </c>
      <c r="P21">
        <f t="shared" si="5"/>
        <v>17520</v>
      </c>
    </row>
    <row r="23" spans="1:22">
      <c r="B23" t="s">
        <v>80</v>
      </c>
      <c r="C23" t="s">
        <v>81</v>
      </c>
      <c r="D23" t="s">
        <v>82</v>
      </c>
      <c r="F23" t="s">
        <v>80</v>
      </c>
      <c r="G23" t="s">
        <v>81</v>
      </c>
      <c r="H23" t="s">
        <v>82</v>
      </c>
    </row>
    <row r="24" spans="1:22">
      <c r="B24">
        <v>10</v>
      </c>
      <c r="C24">
        <v>10</v>
      </c>
      <c r="F24">
        <v>10</v>
      </c>
      <c r="G24">
        <v>10</v>
      </c>
      <c r="H24">
        <v>11860</v>
      </c>
    </row>
    <row r="25" spans="1:22">
      <c r="B25">
        <v>290</v>
      </c>
      <c r="C25">
        <v>19060</v>
      </c>
      <c r="D25">
        <f t="shared" ref="D25:D27" si="6">B25+C25</f>
        <v>19350</v>
      </c>
      <c r="F25">
        <v>-180</v>
      </c>
      <c r="G25">
        <v>18400</v>
      </c>
      <c r="H25">
        <f t="shared" ref="H25:H27" si="7">F25+G25</f>
        <v>18220</v>
      </c>
    </row>
    <row r="26" spans="1:22">
      <c r="B26">
        <v>-260</v>
      </c>
      <c r="C26">
        <v>19150</v>
      </c>
      <c r="D26">
        <f t="shared" si="6"/>
        <v>18890</v>
      </c>
      <c r="F26">
        <v>-360</v>
      </c>
      <c r="G26">
        <v>18980</v>
      </c>
      <c r="H26">
        <f t="shared" si="7"/>
        <v>18620</v>
      </c>
    </row>
    <row r="27" spans="1:22">
      <c r="B27">
        <v>19790</v>
      </c>
      <c r="C27">
        <v>-4530</v>
      </c>
      <c r="D27">
        <f t="shared" si="6"/>
        <v>15260</v>
      </c>
      <c r="F27">
        <v>18270</v>
      </c>
      <c r="G27">
        <v>-5340</v>
      </c>
      <c r="H27">
        <f t="shared" si="7"/>
        <v>12930</v>
      </c>
    </row>
    <row r="29" spans="1:22">
      <c r="B29" t="s">
        <v>80</v>
      </c>
      <c r="C29" t="s">
        <v>81</v>
      </c>
      <c r="D29" t="s">
        <v>82</v>
      </c>
    </row>
    <row r="30" spans="1:22">
      <c r="A30">
        <v>0</v>
      </c>
      <c r="B30">
        <v>25</v>
      </c>
      <c r="C30">
        <v>25</v>
      </c>
      <c r="D30">
        <v>11180</v>
      </c>
      <c r="G30" s="63" t="s">
        <v>80</v>
      </c>
      <c r="H30" s="63" t="s">
        <v>81</v>
      </c>
      <c r="I30" s="63" t="s">
        <v>83</v>
      </c>
      <c r="K30" t="s">
        <v>85</v>
      </c>
      <c r="L30" s="63" t="s">
        <v>80</v>
      </c>
      <c r="M30" s="63" t="s">
        <v>81</v>
      </c>
      <c r="N30" s="63" t="s">
        <v>83</v>
      </c>
      <c r="R30" t="s">
        <v>85</v>
      </c>
      <c r="S30" t="s">
        <v>80</v>
      </c>
      <c r="T30" t="s">
        <v>81</v>
      </c>
      <c r="U30" t="s">
        <v>83</v>
      </c>
      <c r="V30" t="s">
        <v>91</v>
      </c>
    </row>
    <row r="31" spans="1:22">
      <c r="A31">
        <v>1800</v>
      </c>
      <c r="B31">
        <v>-1290</v>
      </c>
      <c r="C31">
        <v>17770</v>
      </c>
      <c r="D31">
        <f t="shared" ref="D31:D33" si="8">B31+C31</f>
        <v>16480</v>
      </c>
      <c r="G31" s="63">
        <v>50</v>
      </c>
      <c r="H31" s="63">
        <v>50</v>
      </c>
      <c r="I31" s="63"/>
      <c r="L31" s="63">
        <v>50</v>
      </c>
      <c r="M31" s="63">
        <v>50</v>
      </c>
      <c r="N31" s="63"/>
      <c r="R31">
        <v>0</v>
      </c>
      <c r="S31">
        <v>10</v>
      </c>
      <c r="T31">
        <v>10</v>
      </c>
      <c r="U31">
        <v>22570</v>
      </c>
      <c r="V31" t="s">
        <v>88</v>
      </c>
    </row>
    <row r="32" spans="1:22">
      <c r="A32">
        <v>1369</v>
      </c>
      <c r="B32">
        <v>-810</v>
      </c>
      <c r="C32">
        <v>15740</v>
      </c>
      <c r="D32">
        <f t="shared" si="8"/>
        <v>14930</v>
      </c>
      <c r="G32" s="63">
        <v>-710</v>
      </c>
      <c r="H32" s="63">
        <v>17380</v>
      </c>
      <c r="I32" s="63">
        <f t="shared" ref="I32:I34" si="9">G32+H32</f>
        <v>16670</v>
      </c>
      <c r="L32" s="63">
        <v>6730</v>
      </c>
      <c r="M32" s="63">
        <v>12270</v>
      </c>
      <c r="N32" s="8">
        <f t="shared" ref="N32:N34" si="10">L32+M32</f>
        <v>19000</v>
      </c>
      <c r="R32">
        <v>2900</v>
      </c>
      <c r="S32">
        <v>13040</v>
      </c>
      <c r="T32">
        <v>17980</v>
      </c>
      <c r="U32" s="8">
        <f t="shared" ref="U32:U34" si="11">S32+T32</f>
        <v>31020</v>
      </c>
    </row>
    <row r="33" spans="1:22">
      <c r="A33">
        <v>1375</v>
      </c>
      <c r="B33">
        <v>18090</v>
      </c>
      <c r="C33">
        <v>-180</v>
      </c>
      <c r="D33">
        <f t="shared" si="8"/>
        <v>17910</v>
      </c>
      <c r="G33" s="63">
        <v>-520</v>
      </c>
      <c r="H33" s="63">
        <v>13080</v>
      </c>
      <c r="I33" s="63">
        <f t="shared" si="9"/>
        <v>12560</v>
      </c>
      <c r="L33" s="63">
        <v>6600</v>
      </c>
      <c r="M33" s="63">
        <v>5110</v>
      </c>
      <c r="N33" s="63">
        <f t="shared" si="10"/>
        <v>11710</v>
      </c>
      <c r="R33">
        <v>2000</v>
      </c>
      <c r="S33">
        <v>12950</v>
      </c>
      <c r="T33">
        <v>7830</v>
      </c>
      <c r="U33">
        <f t="shared" si="11"/>
        <v>20780</v>
      </c>
    </row>
    <row r="34" spans="1:22">
      <c r="G34" s="63">
        <v>17430</v>
      </c>
      <c r="H34" s="63">
        <v>-4880</v>
      </c>
      <c r="I34" s="63">
        <f t="shared" si="9"/>
        <v>12550</v>
      </c>
      <c r="L34" s="63">
        <v>12640</v>
      </c>
      <c r="M34" s="63">
        <v>-1180</v>
      </c>
      <c r="N34" s="63">
        <f t="shared" si="10"/>
        <v>11460</v>
      </c>
      <c r="R34">
        <v>2000</v>
      </c>
      <c r="S34">
        <v>17160</v>
      </c>
      <c r="T34">
        <v>2580</v>
      </c>
      <c r="U34">
        <f t="shared" si="11"/>
        <v>19740</v>
      </c>
    </row>
    <row r="35" spans="1:22">
      <c r="B35" t="s">
        <v>80</v>
      </c>
      <c r="C35" t="s">
        <v>81</v>
      </c>
      <c r="D35" t="s">
        <v>82</v>
      </c>
      <c r="F35" t="s">
        <v>84</v>
      </c>
      <c r="G35" t="s">
        <v>80</v>
      </c>
      <c r="H35" t="s">
        <v>81</v>
      </c>
      <c r="I35" t="s">
        <v>82</v>
      </c>
      <c r="K35" t="s">
        <v>85</v>
      </c>
      <c r="L35" t="s">
        <v>80</v>
      </c>
      <c r="M35" t="s">
        <v>81</v>
      </c>
      <c r="N35" t="s">
        <v>82</v>
      </c>
      <c r="R35" t="s">
        <v>85</v>
      </c>
      <c r="S35" t="s">
        <v>80</v>
      </c>
      <c r="T35" t="s">
        <v>81</v>
      </c>
      <c r="U35" t="s">
        <v>82</v>
      </c>
      <c r="V35" t="s">
        <v>91</v>
      </c>
    </row>
    <row r="36" spans="1:22">
      <c r="A36">
        <v>0</v>
      </c>
      <c r="B36">
        <v>10</v>
      </c>
      <c r="C36">
        <v>25</v>
      </c>
      <c r="D36">
        <v>11210</v>
      </c>
      <c r="F36">
        <v>0</v>
      </c>
      <c r="G36">
        <v>10</v>
      </c>
      <c r="H36">
        <v>10</v>
      </c>
      <c r="I36">
        <v>11210</v>
      </c>
      <c r="K36">
        <v>0</v>
      </c>
      <c r="L36">
        <v>10</v>
      </c>
      <c r="M36">
        <v>10</v>
      </c>
      <c r="N36">
        <v>11210</v>
      </c>
      <c r="O36" t="s">
        <v>88</v>
      </c>
      <c r="R36">
        <v>1847</v>
      </c>
      <c r="S36">
        <v>10</v>
      </c>
      <c r="T36">
        <v>10</v>
      </c>
      <c r="U36">
        <v>22570</v>
      </c>
      <c r="V36" t="s">
        <v>88</v>
      </c>
    </row>
    <row r="37" spans="1:22">
      <c r="A37">
        <v>1975</v>
      </c>
      <c r="B37">
        <v>470</v>
      </c>
      <c r="C37">
        <v>18800</v>
      </c>
      <c r="D37">
        <f t="shared" ref="D37:D39" si="12">B37+C37</f>
        <v>19270</v>
      </c>
      <c r="F37">
        <v>1990</v>
      </c>
      <c r="G37">
        <v>920</v>
      </c>
      <c r="H37">
        <v>20080</v>
      </c>
      <c r="I37">
        <f t="shared" ref="I37:I39" si="13">G37+H37</f>
        <v>21000</v>
      </c>
      <c r="K37">
        <v>2300</v>
      </c>
      <c r="L37">
        <v>8580</v>
      </c>
      <c r="M37">
        <v>15770</v>
      </c>
      <c r="N37" s="8">
        <f t="shared" ref="N37:N39" si="14">L37+M37</f>
        <v>24350</v>
      </c>
      <c r="R37">
        <v>3300</v>
      </c>
      <c r="S37">
        <v>15660</v>
      </c>
      <c r="T37">
        <v>19890</v>
      </c>
      <c r="U37" s="8">
        <f t="shared" ref="U37:U39" si="15">S37+T37</f>
        <v>35550</v>
      </c>
    </row>
    <row r="38" spans="1:22">
      <c r="A38">
        <v>1440</v>
      </c>
      <c r="B38">
        <v>110</v>
      </c>
      <c r="C38">
        <v>19780</v>
      </c>
      <c r="D38">
        <f t="shared" si="12"/>
        <v>19890</v>
      </c>
      <c r="F38">
        <v>1474</v>
      </c>
      <c r="G38">
        <v>770</v>
      </c>
      <c r="H38">
        <v>17960</v>
      </c>
      <c r="I38">
        <f t="shared" si="13"/>
        <v>18730</v>
      </c>
      <c r="K38">
        <v>1700</v>
      </c>
      <c r="L38">
        <v>8270</v>
      </c>
      <c r="M38">
        <v>9070</v>
      </c>
      <c r="N38">
        <f t="shared" si="14"/>
        <v>17340</v>
      </c>
      <c r="R38">
        <v>2400</v>
      </c>
      <c r="S38">
        <v>13310</v>
      </c>
      <c r="T38">
        <v>8370</v>
      </c>
      <c r="U38">
        <f t="shared" si="15"/>
        <v>21680</v>
      </c>
    </row>
    <row r="39" spans="1:22">
      <c r="A39">
        <v>1427</v>
      </c>
      <c r="B39">
        <v>19300</v>
      </c>
      <c r="C39">
        <v>-3800</v>
      </c>
      <c r="D39">
        <f t="shared" si="12"/>
        <v>15500</v>
      </c>
      <c r="F39">
        <v>1470</v>
      </c>
      <c r="G39">
        <v>20610</v>
      </c>
      <c r="H39">
        <v>-1030</v>
      </c>
      <c r="I39">
        <f t="shared" si="13"/>
        <v>19580</v>
      </c>
      <c r="K39">
        <v>1700</v>
      </c>
      <c r="L39">
        <v>16070</v>
      </c>
      <c r="M39">
        <v>2400</v>
      </c>
      <c r="N39">
        <f t="shared" si="14"/>
        <v>18470</v>
      </c>
      <c r="R39">
        <v>2400</v>
      </c>
      <c r="S39">
        <v>18380</v>
      </c>
      <c r="T39">
        <v>7380</v>
      </c>
      <c r="U39">
        <f t="shared" si="15"/>
        <v>25760</v>
      </c>
    </row>
    <row r="41" spans="1:22">
      <c r="K41" t="s">
        <v>85</v>
      </c>
      <c r="L41" t="s">
        <v>80</v>
      </c>
      <c r="M41" t="s">
        <v>81</v>
      </c>
      <c r="N41" t="s">
        <v>82</v>
      </c>
      <c r="O41" t="s">
        <v>87</v>
      </c>
      <c r="R41" t="s">
        <v>85</v>
      </c>
      <c r="S41" t="s">
        <v>80</v>
      </c>
      <c r="T41" t="s">
        <v>81</v>
      </c>
      <c r="U41" t="s">
        <v>82</v>
      </c>
      <c r="V41" t="s">
        <v>91</v>
      </c>
    </row>
    <row r="42" spans="1:22">
      <c r="K42">
        <v>0</v>
      </c>
      <c r="L42">
        <v>10</v>
      </c>
      <c r="M42">
        <v>10</v>
      </c>
      <c r="N42">
        <v>10930</v>
      </c>
      <c r="R42">
        <v>1847</v>
      </c>
      <c r="S42">
        <v>10</v>
      </c>
      <c r="T42">
        <v>10</v>
      </c>
      <c r="U42">
        <v>21760</v>
      </c>
      <c r="V42" t="s">
        <v>92</v>
      </c>
    </row>
    <row r="43" spans="1:22">
      <c r="K43">
        <v>2300</v>
      </c>
      <c r="L43">
        <v>7980</v>
      </c>
      <c r="M43">
        <v>16560</v>
      </c>
      <c r="N43" s="8">
        <f t="shared" ref="N43:N45" si="16">L43+M43</f>
        <v>24540</v>
      </c>
      <c r="R43">
        <v>3000</v>
      </c>
      <c r="S43">
        <v>12840</v>
      </c>
      <c r="T43">
        <v>20210</v>
      </c>
      <c r="U43" s="8">
        <f t="shared" ref="U43:U45" si="17">S43+T43</f>
        <v>33050</v>
      </c>
    </row>
    <row r="44" spans="1:22">
      <c r="K44">
        <v>1700</v>
      </c>
      <c r="L44">
        <v>7150</v>
      </c>
      <c r="M44">
        <v>8160</v>
      </c>
      <c r="N44">
        <f t="shared" si="16"/>
        <v>15310</v>
      </c>
      <c r="R44">
        <v>2250</v>
      </c>
      <c r="S44">
        <v>13130</v>
      </c>
      <c r="T44">
        <v>12570</v>
      </c>
      <c r="U44">
        <f t="shared" si="17"/>
        <v>25700</v>
      </c>
    </row>
    <row r="45" spans="1:22">
      <c r="K45">
        <v>1700</v>
      </c>
      <c r="L45">
        <v>15390</v>
      </c>
      <c r="M45">
        <v>2560</v>
      </c>
      <c r="N45">
        <f t="shared" si="16"/>
        <v>17950</v>
      </c>
      <c r="R45">
        <v>2250</v>
      </c>
      <c r="S45">
        <v>20610</v>
      </c>
      <c r="T45">
        <v>3080</v>
      </c>
      <c r="U45">
        <f t="shared" si="17"/>
        <v>23690</v>
      </c>
    </row>
    <row r="47" spans="1:22">
      <c r="K47" t="s">
        <v>85</v>
      </c>
      <c r="L47" t="s">
        <v>80</v>
      </c>
      <c r="M47" t="s">
        <v>81</v>
      </c>
      <c r="N47" t="s">
        <v>82</v>
      </c>
      <c r="O47" t="s">
        <v>86</v>
      </c>
      <c r="R47" t="s">
        <v>85</v>
      </c>
      <c r="S47" t="s">
        <v>80</v>
      </c>
      <c r="T47" t="s">
        <v>81</v>
      </c>
      <c r="U47" t="s">
        <v>82</v>
      </c>
      <c r="V47" t="s">
        <v>91</v>
      </c>
    </row>
    <row r="48" spans="1:22">
      <c r="K48">
        <v>0</v>
      </c>
      <c r="L48">
        <v>10</v>
      </c>
      <c r="M48">
        <v>10</v>
      </c>
      <c r="N48">
        <v>11820</v>
      </c>
      <c r="R48">
        <v>1847</v>
      </c>
      <c r="S48">
        <v>10</v>
      </c>
      <c r="T48">
        <v>10</v>
      </c>
      <c r="U48">
        <v>22420</v>
      </c>
      <c r="V48" t="s">
        <v>93</v>
      </c>
    </row>
    <row r="49" spans="11:23">
      <c r="K49">
        <v>2300</v>
      </c>
      <c r="L49">
        <v>8160</v>
      </c>
      <c r="M49">
        <v>16050</v>
      </c>
      <c r="N49" s="8">
        <f t="shared" ref="N49:N51" si="18">L49+M49</f>
        <v>24210</v>
      </c>
      <c r="R49">
        <v>3000</v>
      </c>
      <c r="S49">
        <v>12070</v>
      </c>
      <c r="T49">
        <v>21680</v>
      </c>
      <c r="U49" s="8">
        <f t="shared" ref="U49:U51" si="19">S49+T49</f>
        <v>33750</v>
      </c>
    </row>
    <row r="50" spans="11:23">
      <c r="K50">
        <v>1700</v>
      </c>
      <c r="L50">
        <v>7200</v>
      </c>
      <c r="M50">
        <v>9010</v>
      </c>
      <c r="N50">
        <f t="shared" si="18"/>
        <v>16210</v>
      </c>
      <c r="R50">
        <v>2250</v>
      </c>
      <c r="S50">
        <v>10690</v>
      </c>
      <c r="T50">
        <v>13180</v>
      </c>
      <c r="U50">
        <f t="shared" si="19"/>
        <v>23870</v>
      </c>
    </row>
    <row r="51" spans="11:23">
      <c r="K51">
        <v>1700</v>
      </c>
      <c r="L51">
        <v>15280</v>
      </c>
      <c r="M51">
        <v>3990</v>
      </c>
      <c r="N51">
        <f t="shared" si="18"/>
        <v>19270</v>
      </c>
      <c r="R51">
        <v>2250</v>
      </c>
      <c r="S51">
        <v>20200</v>
      </c>
      <c r="T51">
        <v>2030</v>
      </c>
      <c r="U51">
        <f t="shared" si="19"/>
        <v>22230</v>
      </c>
    </row>
    <row r="53" spans="11:23">
      <c r="K53" t="s">
        <v>85</v>
      </c>
      <c r="L53" t="s">
        <v>80</v>
      </c>
      <c r="M53" t="s">
        <v>81</v>
      </c>
      <c r="N53" t="s">
        <v>82</v>
      </c>
      <c r="O53" t="s">
        <v>89</v>
      </c>
      <c r="R53" t="s">
        <v>94</v>
      </c>
      <c r="S53" t="s">
        <v>80</v>
      </c>
      <c r="T53" t="s">
        <v>81</v>
      </c>
      <c r="U53" t="s">
        <v>82</v>
      </c>
      <c r="V53" t="s">
        <v>91</v>
      </c>
      <c r="W53" t="s">
        <v>98</v>
      </c>
    </row>
    <row r="54" spans="11:23">
      <c r="K54">
        <v>0</v>
      </c>
      <c r="L54">
        <v>10</v>
      </c>
      <c r="M54">
        <v>10</v>
      </c>
      <c r="N54">
        <v>11820</v>
      </c>
      <c r="R54">
        <v>1847</v>
      </c>
      <c r="S54">
        <v>10</v>
      </c>
      <c r="T54">
        <v>10</v>
      </c>
      <c r="U54">
        <v>22420</v>
      </c>
      <c r="V54" t="s">
        <v>93</v>
      </c>
    </row>
    <row r="55" spans="11:23">
      <c r="K55">
        <v>2100</v>
      </c>
      <c r="L55">
        <v>6300</v>
      </c>
      <c r="M55">
        <v>15520</v>
      </c>
      <c r="N55" s="8">
        <f t="shared" ref="N55:N57" si="20">L55+M55</f>
        <v>21820</v>
      </c>
      <c r="R55">
        <v>3000</v>
      </c>
      <c r="S55">
        <v>13060</v>
      </c>
      <c r="T55">
        <v>21430</v>
      </c>
      <c r="U55" s="8">
        <f t="shared" ref="U55:U57" si="21">S55+T55</f>
        <v>34490</v>
      </c>
      <c r="V55" t="s">
        <v>95</v>
      </c>
    </row>
    <row r="56" spans="11:23">
      <c r="K56">
        <v>1700</v>
      </c>
      <c r="L56">
        <v>5980</v>
      </c>
      <c r="M56">
        <v>10000</v>
      </c>
      <c r="N56">
        <f t="shared" si="20"/>
        <v>15980</v>
      </c>
      <c r="R56">
        <v>2250</v>
      </c>
      <c r="S56">
        <v>16350</v>
      </c>
      <c r="T56">
        <v>24770</v>
      </c>
      <c r="U56">
        <f t="shared" si="21"/>
        <v>41120</v>
      </c>
      <c r="V56" t="s">
        <v>96</v>
      </c>
    </row>
    <row r="57" spans="11:23">
      <c r="K57">
        <v>1700</v>
      </c>
      <c r="L57">
        <v>16340</v>
      </c>
      <c r="M57">
        <v>4070</v>
      </c>
      <c r="N57">
        <f t="shared" si="20"/>
        <v>20410</v>
      </c>
      <c r="R57">
        <v>2250</v>
      </c>
      <c r="S57">
        <v>14510</v>
      </c>
      <c r="T57">
        <v>24760</v>
      </c>
      <c r="U57">
        <f t="shared" si="21"/>
        <v>39270</v>
      </c>
      <c r="V57" t="s">
        <v>97</v>
      </c>
    </row>
    <row r="59" spans="11:23">
      <c r="K59" t="s">
        <v>85</v>
      </c>
      <c r="L59" t="s">
        <v>80</v>
      </c>
      <c r="M59" t="s">
        <v>81</v>
      </c>
      <c r="N59" t="s">
        <v>82</v>
      </c>
      <c r="O59" t="s">
        <v>90</v>
      </c>
      <c r="R59" t="s">
        <v>94</v>
      </c>
      <c r="S59" t="s">
        <v>80</v>
      </c>
      <c r="T59" t="s">
        <v>81</v>
      </c>
      <c r="U59" t="s">
        <v>82</v>
      </c>
      <c r="V59" t="s">
        <v>91</v>
      </c>
      <c r="W59" t="s">
        <v>99</v>
      </c>
    </row>
    <row r="60" spans="11:23">
      <c r="K60">
        <v>0</v>
      </c>
      <c r="L60">
        <v>10</v>
      </c>
      <c r="M60">
        <v>10</v>
      </c>
      <c r="N60">
        <v>11730</v>
      </c>
      <c r="R60">
        <v>1847</v>
      </c>
      <c r="S60">
        <v>10</v>
      </c>
      <c r="T60">
        <v>10</v>
      </c>
      <c r="U60">
        <v>22420</v>
      </c>
      <c r="V60" t="s">
        <v>93</v>
      </c>
    </row>
    <row r="61" spans="11:23">
      <c r="K61">
        <v>2100</v>
      </c>
      <c r="L61">
        <v>7500</v>
      </c>
      <c r="M61">
        <v>14210</v>
      </c>
      <c r="N61" s="8">
        <f t="shared" ref="N61:N63" si="22">L61+M61</f>
        <v>21710</v>
      </c>
      <c r="R61">
        <v>3000</v>
      </c>
      <c r="S61">
        <v>15490</v>
      </c>
      <c r="T61">
        <v>23720</v>
      </c>
      <c r="U61" s="8">
        <f t="shared" ref="U61:U63" si="23">S61+T61</f>
        <v>39210</v>
      </c>
      <c r="V61" t="s">
        <v>95</v>
      </c>
    </row>
    <row r="62" spans="11:23">
      <c r="K62">
        <v>1700</v>
      </c>
      <c r="L62">
        <v>7830</v>
      </c>
      <c r="M62">
        <v>8170</v>
      </c>
      <c r="N62">
        <f t="shared" si="22"/>
        <v>16000</v>
      </c>
      <c r="R62">
        <v>2250</v>
      </c>
      <c r="S62">
        <v>18590</v>
      </c>
      <c r="T62">
        <v>25670</v>
      </c>
      <c r="U62">
        <f t="shared" si="23"/>
        <v>44260</v>
      </c>
      <c r="V62" t="s">
        <v>96</v>
      </c>
    </row>
    <row r="63" spans="11:23">
      <c r="K63">
        <v>1700</v>
      </c>
      <c r="L63">
        <v>14700</v>
      </c>
      <c r="M63">
        <v>5130</v>
      </c>
      <c r="N63">
        <f t="shared" si="22"/>
        <v>19830</v>
      </c>
      <c r="R63">
        <v>2250</v>
      </c>
      <c r="S63">
        <v>17780</v>
      </c>
      <c r="T63">
        <v>22440</v>
      </c>
      <c r="U63">
        <f t="shared" si="23"/>
        <v>40220</v>
      </c>
      <c r="V63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D4" sqref="D4"/>
    </sheetView>
  </sheetViews>
  <sheetFormatPr defaultRowHeight="15"/>
  <sheetData>
    <row r="2" spans="2:6">
      <c r="B2">
        <v>1</v>
      </c>
      <c r="C2">
        <v>5000</v>
      </c>
      <c r="D2">
        <v>1</v>
      </c>
      <c r="F2">
        <v>1</v>
      </c>
    </row>
    <row r="3" spans="2:6">
      <c r="B3">
        <f>B2+1</f>
        <v>2</v>
      </c>
      <c r="C3">
        <v>10000</v>
      </c>
      <c r="D3">
        <f>C3/C2</f>
        <v>2</v>
      </c>
      <c r="E3">
        <f>D2*D3</f>
        <v>2</v>
      </c>
      <c r="F3">
        <f>POWER(E3,1/B3)</f>
        <v>1.4142135623730951</v>
      </c>
    </row>
    <row r="4" spans="2:6">
      <c r="B4">
        <f t="shared" ref="B4:B12" si="0">B3+1</f>
        <v>3</v>
      </c>
      <c r="C4">
        <v>15000</v>
      </c>
      <c r="D4">
        <f t="shared" ref="D4:D5" si="1">C4/C3</f>
        <v>1.5</v>
      </c>
      <c r="E4">
        <f>D3*D4</f>
        <v>3</v>
      </c>
      <c r="F4">
        <f t="shared" ref="F4:F12" si="2">POWER(E4,1/B4)</f>
        <v>1.4422495703074083</v>
      </c>
    </row>
    <row r="5" spans="2:6">
      <c r="B5">
        <f t="shared" si="0"/>
        <v>4</v>
      </c>
      <c r="D5">
        <f t="shared" si="1"/>
        <v>0</v>
      </c>
      <c r="E5">
        <f t="shared" ref="E5:E12" si="3">D4*D5</f>
        <v>0</v>
      </c>
      <c r="F5">
        <f t="shared" si="2"/>
        <v>0</v>
      </c>
    </row>
    <row r="6" spans="2:6">
      <c r="B6">
        <f t="shared" si="0"/>
        <v>5</v>
      </c>
      <c r="E6">
        <f t="shared" si="3"/>
        <v>0</v>
      </c>
      <c r="F6">
        <f t="shared" si="2"/>
        <v>0</v>
      </c>
    </row>
    <row r="7" spans="2:6">
      <c r="B7">
        <f t="shared" si="0"/>
        <v>6</v>
      </c>
      <c r="E7">
        <f t="shared" si="3"/>
        <v>0</v>
      </c>
      <c r="F7">
        <f t="shared" si="2"/>
        <v>0</v>
      </c>
    </row>
    <row r="8" spans="2:6">
      <c r="B8">
        <f t="shared" si="0"/>
        <v>7</v>
      </c>
      <c r="E8">
        <f t="shared" si="3"/>
        <v>0</v>
      </c>
      <c r="F8">
        <f t="shared" si="2"/>
        <v>0</v>
      </c>
    </row>
    <row r="9" spans="2:6">
      <c r="B9">
        <f t="shared" si="0"/>
        <v>8</v>
      </c>
      <c r="E9">
        <f t="shared" si="3"/>
        <v>0</v>
      </c>
      <c r="F9">
        <f t="shared" si="2"/>
        <v>0</v>
      </c>
    </row>
    <row r="10" spans="2:6">
      <c r="B10">
        <f t="shared" si="0"/>
        <v>9</v>
      </c>
      <c r="E10">
        <f t="shared" si="3"/>
        <v>0</v>
      </c>
      <c r="F10">
        <f t="shared" si="2"/>
        <v>0</v>
      </c>
    </row>
    <row r="11" spans="2:6">
      <c r="B11">
        <f t="shared" si="0"/>
        <v>10</v>
      </c>
      <c r="E11">
        <f t="shared" si="3"/>
        <v>0</v>
      </c>
      <c r="F11">
        <f t="shared" si="2"/>
        <v>0</v>
      </c>
    </row>
    <row r="12" spans="2:6">
      <c r="B12">
        <f t="shared" si="0"/>
        <v>11</v>
      </c>
      <c r="E12">
        <f t="shared" si="3"/>
        <v>0</v>
      </c>
      <c r="F1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70"/>
  <sheetViews>
    <sheetView topLeftCell="A40" workbookViewId="0">
      <selection activeCell="L74" sqref="L74"/>
    </sheetView>
  </sheetViews>
  <sheetFormatPr defaultRowHeight="15"/>
  <cols>
    <col min="2" max="2" width="9.140625" style="22"/>
    <col min="3" max="3" width="10" customWidth="1"/>
    <col min="4" max="4" width="11.140625" customWidth="1"/>
    <col min="5" max="5" width="9.85546875" style="85" customWidth="1"/>
    <col min="6" max="7" width="8.42578125" customWidth="1"/>
    <col min="8" max="8" width="9.140625" style="4" customWidth="1"/>
    <col min="9" max="10" width="8.140625" style="1" customWidth="1"/>
    <col min="11" max="11" width="10" customWidth="1"/>
    <col min="14" max="14" width="12" style="3" customWidth="1"/>
    <col min="15" max="15" width="11.42578125" customWidth="1"/>
    <col min="16" max="16" width="10.42578125" customWidth="1"/>
    <col min="17" max="17" width="12.140625" style="83" customWidth="1"/>
    <col min="20" max="20" width="12" style="80" customWidth="1"/>
    <col min="21" max="22" width="10.28515625" customWidth="1"/>
  </cols>
  <sheetData>
    <row r="1" spans="1:24">
      <c r="B1" s="22" t="s">
        <v>102</v>
      </c>
      <c r="E1" s="84" t="s">
        <v>102</v>
      </c>
      <c r="G1" t="s">
        <v>125</v>
      </c>
      <c r="H1" s="4" t="s">
        <v>103</v>
      </c>
      <c r="K1" t="s">
        <v>104</v>
      </c>
      <c r="N1" s="3" t="s">
        <v>118</v>
      </c>
      <c r="Q1" s="83" t="s">
        <v>119</v>
      </c>
      <c r="T1" s="80" t="s">
        <v>117</v>
      </c>
      <c r="V1" t="s">
        <v>124</v>
      </c>
      <c r="W1" t="s">
        <v>123</v>
      </c>
    </row>
    <row r="2" spans="1:24" ht="15.75" thickBot="1">
      <c r="B2" s="22">
        <v>311</v>
      </c>
      <c r="E2" s="85">
        <v>310</v>
      </c>
      <c r="H2" s="4">
        <v>311</v>
      </c>
      <c r="K2">
        <v>311</v>
      </c>
      <c r="N2" s="3">
        <v>311</v>
      </c>
      <c r="Q2" s="83">
        <v>310</v>
      </c>
      <c r="T2" s="80">
        <v>311</v>
      </c>
      <c r="W2">
        <v>310</v>
      </c>
    </row>
    <row r="3" spans="1:24" ht="15.75" thickBot="1">
      <c r="A3" t="s">
        <v>112</v>
      </c>
      <c r="B3" s="91">
        <f>STDEV(B$17,B$24,B$31,B$38,B$45,B$52,B$59)</f>
        <v>20.180734556454954</v>
      </c>
      <c r="C3" s="69"/>
      <c r="D3" s="69"/>
      <c r="E3" s="91">
        <f>STDEV(E$17,E$24,E$31,E$38,E$45,E$52,E$59)</f>
        <v>19.383126437089306</v>
      </c>
      <c r="F3" s="69"/>
      <c r="G3" s="69"/>
      <c r="H3" s="91">
        <f>STDEV(H$17,H$24,H$31,H$38,H$45,H$52,H$59)</f>
        <v>21.546570382269547</v>
      </c>
      <c r="I3" s="70"/>
      <c r="J3" s="70"/>
      <c r="K3" s="91">
        <f>STDEV(K$17,K$24,K$31,K$38,K$45,K$52,K$59)</f>
        <v>23.296694226966235</v>
      </c>
      <c r="L3" s="71"/>
      <c r="M3" s="69"/>
      <c r="N3" s="91">
        <f>STDEV(N$17,N$24,N$31,N$38,N$45,N$52,N$59)</f>
        <v>20.063563871807403</v>
      </c>
      <c r="O3" s="69"/>
      <c r="P3" s="69"/>
      <c r="Q3" s="91">
        <f>STDEV(Q$17,Q$24,Q$31,Q$38,Q$45,Q$52,Q$59)</f>
        <v>21.868068806671829</v>
      </c>
      <c r="R3" s="71"/>
      <c r="S3" s="69"/>
      <c r="T3" s="91">
        <f>STDEV(T$17,T$24,T$31,T$38,T$45,T$52,T$59)</f>
        <v>22.383850577294933</v>
      </c>
      <c r="U3" s="91" t="s">
        <v>5</v>
      </c>
      <c r="V3" s="91"/>
      <c r="W3" s="91">
        <f t="shared" ref="W3" si="0">STDEV(W$17,W$24,W$31,W$38,W$45,W$52,W$59)</f>
        <v>21.376310430451927</v>
      </c>
      <c r="X3">
        <v>300</v>
      </c>
    </row>
    <row r="4" spans="1:24" ht="15.75" thickBot="1">
      <c r="A4" t="s">
        <v>111</v>
      </c>
      <c r="B4" s="91">
        <f>AVERAGE(B$17,B$24,B$31,B$38,B$45,B$52,B$59)</f>
        <v>11.221714285714286</v>
      </c>
      <c r="C4" s="69"/>
      <c r="D4" s="69"/>
      <c r="E4" s="91">
        <f>AVERAGE(E$17,E$24,E$31,E$38,E$45,E$52,E$59)</f>
        <v>9.8328571428571419</v>
      </c>
      <c r="F4" s="69"/>
      <c r="G4" s="69"/>
      <c r="H4" s="91">
        <f>AVERAGE(H$17,H$24,H$31,H$38,H$45,H$52,H$59)</f>
        <v>13.914285714285715</v>
      </c>
      <c r="I4" s="70"/>
      <c r="J4" s="70"/>
      <c r="K4" s="91">
        <f>AVERAGE(K$17,K$24,K$31,K$38,K$45,K$52,K$59)</f>
        <v>12.194285714285712</v>
      </c>
      <c r="L4" s="71"/>
      <c r="M4" s="69"/>
      <c r="N4" s="91">
        <f>AVERAGE(N$17,N$24,N$31,N$38,N$45,N$52,N$59)</f>
        <v>11.585714285714285</v>
      </c>
      <c r="O4" s="69"/>
      <c r="P4" s="69"/>
      <c r="Q4" s="91">
        <f>AVERAGE(Q$17,Q$24,Q$31,Q$38,Q$45,Q$52,Q$59)</f>
        <v>14.459999999999999</v>
      </c>
      <c r="R4" s="71"/>
      <c r="S4" s="69"/>
      <c r="T4" s="91">
        <f>AVERAGE(T$17,T$24,T$31,T$38,T$45,T$52,T$59)</f>
        <v>10.940000000000001</v>
      </c>
      <c r="U4" s="91" t="s">
        <v>5</v>
      </c>
      <c r="V4" s="91"/>
      <c r="W4" s="91">
        <f t="shared" ref="W4" si="1">AVERAGE(W$17,W$24,W$31,W$38,W$45,W$52,W$59)</f>
        <v>13.581428571428571</v>
      </c>
      <c r="X4">
        <v>300</v>
      </c>
    </row>
    <row r="5" spans="1:24" ht="15.75" thickBot="1">
      <c r="A5" t="s">
        <v>120</v>
      </c>
      <c r="B5" s="91">
        <f>SUM(B$17,B$24,B$31,B$38,B$45,B$52,B$59)</f>
        <v>78.552000000000007</v>
      </c>
      <c r="C5" s="69"/>
      <c r="D5" s="69"/>
      <c r="E5" s="91">
        <f>SUM(E$17,E$24,E$31,E$38,E$45,E$52,E$59)</f>
        <v>68.83</v>
      </c>
      <c r="F5" s="69"/>
      <c r="G5" s="69"/>
      <c r="H5" s="91">
        <f>SUM(H$17,H$24,H$31,H$38,H$45,H$52,H$59)</f>
        <v>97.4</v>
      </c>
      <c r="I5" s="70"/>
      <c r="J5" s="70"/>
      <c r="K5" s="91">
        <f>SUM(K$17,K$24,K$31,K$38,K$45,K$52,K$59)</f>
        <v>85.359999999999985</v>
      </c>
      <c r="L5" s="71"/>
      <c r="M5" s="69"/>
      <c r="N5" s="91">
        <f>SUM(N$17,N$24,N$31,N$38,N$45,N$52,N$59)</f>
        <v>81.099999999999994</v>
      </c>
      <c r="O5" s="69"/>
      <c r="P5" s="69"/>
      <c r="Q5" s="91">
        <f>SUM(Q$17,Q$24,Q$31,Q$38,Q$45,Q$52,Q$59)</f>
        <v>101.22</v>
      </c>
      <c r="R5" s="71"/>
      <c r="S5" s="69"/>
      <c r="T5" s="91">
        <f>SUM(T$17,T$24,T$31,T$38,T$45,T$52,T$59)</f>
        <v>76.580000000000013</v>
      </c>
      <c r="U5" s="91" t="s">
        <v>5</v>
      </c>
      <c r="V5" s="91"/>
      <c r="W5" s="91">
        <f t="shared" ref="W5" si="2">SUM(W$17,W$24,W$31,W$38,W$45,W$52,W$59)</f>
        <v>95.07</v>
      </c>
      <c r="X5">
        <v>300</v>
      </c>
    </row>
    <row r="6" spans="1:24">
      <c r="A6" t="s">
        <v>110</v>
      </c>
      <c r="B6" s="100">
        <f>SUM(B13:B61)</f>
        <v>382.11199999999997</v>
      </c>
      <c r="C6" s="101"/>
      <c r="D6" s="101"/>
      <c r="E6" s="52">
        <f>SUM(E13:E61)</f>
        <v>106.16</v>
      </c>
      <c r="F6" s="101"/>
      <c r="G6" s="101"/>
      <c r="H6" s="52">
        <f>SUM(H13:H61)</f>
        <v>426.17999999999995</v>
      </c>
      <c r="I6" s="52"/>
      <c r="J6" s="52"/>
      <c r="K6" s="52">
        <f>SUM(K13:K61)</f>
        <v>410.93000000000012</v>
      </c>
      <c r="L6" s="102"/>
      <c r="M6" s="101"/>
      <c r="N6" s="52">
        <f>SUM(N13:N61)</f>
        <v>401.84000000000003</v>
      </c>
      <c r="O6" s="5"/>
      <c r="P6" s="5"/>
      <c r="Q6" s="52">
        <f>SUM(Q13:Q61)</f>
        <v>291.63000000000005</v>
      </c>
      <c r="R6" s="5"/>
      <c r="S6" s="5"/>
      <c r="T6" s="52">
        <f>SUM(T13:T61)</f>
        <v>355.24</v>
      </c>
      <c r="W6" s="52">
        <f>SUM(W13:W61)</f>
        <v>448.83</v>
      </c>
    </row>
    <row r="7" spans="1:24">
      <c r="A7" t="s">
        <v>111</v>
      </c>
      <c r="B7" s="92">
        <f>AVERAGE(B13:B61)</f>
        <v>7.7982040816326528</v>
      </c>
      <c r="C7" s="39"/>
      <c r="D7" s="39"/>
      <c r="E7" s="86">
        <f>AVERAGE(E13:E61)</f>
        <v>2.1665306122448977</v>
      </c>
      <c r="F7" s="39"/>
      <c r="G7" s="39"/>
      <c r="H7" s="73">
        <f>AVERAGE(H13:H61)</f>
        <v>8.697551020408163</v>
      </c>
      <c r="I7" s="66"/>
      <c r="J7" s="66"/>
      <c r="K7" s="66">
        <f>AVERAGE(K13:K61)</f>
        <v>8.3863265306122479</v>
      </c>
      <c r="L7" s="60"/>
      <c r="M7" s="39"/>
      <c r="N7" s="78">
        <f>AVERAGE(N13:N61)</f>
        <v>8.2008163265306138</v>
      </c>
      <c r="Q7" s="19">
        <f>AVERAGE(Q13:Q61)</f>
        <v>5.9516326530612256</v>
      </c>
      <c r="T7" s="81">
        <f>AVERAGE(T13:T61)</f>
        <v>7.2497959183673473</v>
      </c>
      <c r="W7" s="81">
        <f>AVERAGE(W13:W61)</f>
        <v>9.1597959183673474</v>
      </c>
    </row>
    <row r="8" spans="1:24">
      <c r="A8" t="s">
        <v>112</v>
      </c>
      <c r="B8" s="92">
        <f>STDEV(B13:B61)</f>
        <v>19.004402793584863</v>
      </c>
      <c r="C8" s="39"/>
      <c r="D8" s="39"/>
      <c r="E8" s="86">
        <f>STDEV(E13:E61)</f>
        <v>16.704152746026512</v>
      </c>
      <c r="F8" s="39"/>
      <c r="G8" s="39"/>
      <c r="H8" s="73">
        <f>STDEV(H13:H61)</f>
        <v>19.670166552698131</v>
      </c>
      <c r="I8" s="66"/>
      <c r="J8" s="66"/>
      <c r="K8" s="66">
        <f>STDEV(K13:K61)</f>
        <v>20.219674277573226</v>
      </c>
      <c r="L8" s="60"/>
      <c r="M8" s="39"/>
      <c r="N8" s="78">
        <f>STDEV(N13:N61)</f>
        <v>19.230414369423446</v>
      </c>
      <c r="Q8" s="19">
        <f>STDEV(Q13:Q61)</f>
        <v>18.255745938715062</v>
      </c>
      <c r="T8" s="81">
        <f>STDEV(T13:T61)</f>
        <v>19.429066443711328</v>
      </c>
      <c r="W8" s="81">
        <f>STDEV(W13:W61)</f>
        <v>19.93010249281598</v>
      </c>
    </row>
    <row r="9" spans="1:24">
      <c r="B9" s="92"/>
      <c r="C9" s="39"/>
      <c r="D9" s="39"/>
      <c r="E9" s="86"/>
      <c r="F9" s="39"/>
      <c r="G9" s="39"/>
      <c r="H9" s="73"/>
      <c r="I9" s="66"/>
      <c r="J9" s="66"/>
      <c r="K9" s="66"/>
      <c r="L9" s="60"/>
      <c r="M9" s="39"/>
      <c r="N9" s="78"/>
      <c r="Q9" s="19"/>
      <c r="T9" s="81"/>
      <c r="W9" s="81"/>
    </row>
    <row r="10" spans="1:24">
      <c r="A10" t="s">
        <v>113</v>
      </c>
      <c r="B10" s="92">
        <f>MAX(B13:B61)</f>
        <v>48.23</v>
      </c>
      <c r="C10" s="39"/>
      <c r="D10" s="39"/>
      <c r="E10" s="86">
        <f>MAX(E13:E61)</f>
        <v>35.19</v>
      </c>
      <c r="F10" s="39"/>
      <c r="G10" s="39"/>
      <c r="H10" s="73">
        <f>MAX(H13:H61)</f>
        <v>48.28</v>
      </c>
      <c r="I10" s="66"/>
      <c r="J10" s="66"/>
      <c r="K10" s="66">
        <f>MAX(K13:K61)</f>
        <v>46.28</v>
      </c>
      <c r="L10" s="60"/>
      <c r="M10" s="39"/>
      <c r="N10" s="78">
        <f>MAX(N13:N61)</f>
        <v>48.54</v>
      </c>
      <c r="Q10" s="19">
        <f>MAX(Q13:Q61)</f>
        <v>53.34</v>
      </c>
      <c r="T10" s="81">
        <f>MAX(T13:T61)</f>
        <v>41.36</v>
      </c>
      <c r="W10" s="81">
        <f>MAX(W13:W61)</f>
        <v>48.87</v>
      </c>
    </row>
    <row r="11" spans="1:24" ht="15.75" thickBot="1">
      <c r="A11" t="s">
        <v>114</v>
      </c>
      <c r="B11" s="93">
        <f>MIN(B13:B61)</f>
        <v>-36.79</v>
      </c>
      <c r="C11" s="40"/>
      <c r="D11" s="40"/>
      <c r="E11" s="87">
        <f>MIN(E13:E61)</f>
        <v>-30.73</v>
      </c>
      <c r="F11" s="40"/>
      <c r="G11" s="40"/>
      <c r="H11" s="74">
        <f>MIN(H13:H61)</f>
        <v>-43.48</v>
      </c>
      <c r="I11" s="67"/>
      <c r="J11" s="67"/>
      <c r="K11" s="67">
        <f>MIN(K13:K61)</f>
        <v>-38.32</v>
      </c>
      <c r="L11" s="61"/>
      <c r="M11" s="40"/>
      <c r="N11" s="79">
        <f>MIN(N13:N61)</f>
        <v>-36.85</v>
      </c>
      <c r="Q11" s="37">
        <f>MIN(Q13:Q61)</f>
        <v>-21.93</v>
      </c>
      <c r="T11" s="82">
        <f>MIN(T13:T61)</f>
        <v>-32.64</v>
      </c>
      <c r="W11" s="82">
        <f>MIN(W13:W61)</f>
        <v>-44.21</v>
      </c>
    </row>
    <row r="12" spans="1:24" ht="15.75" thickBot="1"/>
    <row r="13" spans="1:24">
      <c r="A13" t="s">
        <v>4</v>
      </c>
      <c r="B13" s="94">
        <v>2.9</v>
      </c>
      <c r="C13" s="58"/>
      <c r="D13" s="58"/>
      <c r="E13" s="88">
        <v>-4.29</v>
      </c>
      <c r="F13" s="58"/>
      <c r="G13" s="58"/>
      <c r="H13" s="75">
        <v>10.1</v>
      </c>
      <c r="I13" s="64"/>
      <c r="J13" s="115"/>
      <c r="K13" s="58">
        <v>22.18</v>
      </c>
      <c r="L13" s="59"/>
      <c r="M13" s="58"/>
      <c r="N13" s="105">
        <v>15.4</v>
      </c>
      <c r="O13" s="59"/>
      <c r="P13" s="58"/>
      <c r="Q13" s="106">
        <v>-10.49</v>
      </c>
      <c r="R13" s="59"/>
      <c r="S13" s="58"/>
      <c r="T13" s="107">
        <v>15.77</v>
      </c>
      <c r="U13" s="59"/>
      <c r="V13" s="58"/>
      <c r="W13" s="58">
        <v>26.7</v>
      </c>
      <c r="X13" s="59"/>
    </row>
    <row r="14" spans="1:24">
      <c r="B14" s="92">
        <v>1.5</v>
      </c>
      <c r="C14" s="39"/>
      <c r="D14" s="39"/>
      <c r="E14" s="89">
        <v>-11.84</v>
      </c>
      <c r="F14" s="39"/>
      <c r="G14" s="39"/>
      <c r="H14" s="76">
        <v>6.01</v>
      </c>
      <c r="I14" s="65"/>
      <c r="J14" s="66"/>
      <c r="K14" s="39">
        <v>14.39</v>
      </c>
      <c r="L14" s="60"/>
      <c r="M14" s="39"/>
      <c r="N14" s="103">
        <v>3.85</v>
      </c>
      <c r="O14" s="60"/>
      <c r="P14" s="39"/>
      <c r="Q14" s="108">
        <v>-0.53</v>
      </c>
      <c r="R14" s="60"/>
      <c r="S14" s="39"/>
      <c r="T14" s="109">
        <v>8.84</v>
      </c>
      <c r="U14" s="60"/>
      <c r="V14" s="39"/>
      <c r="W14" s="39">
        <v>30.1</v>
      </c>
      <c r="X14" s="60"/>
    </row>
    <row r="15" spans="1:24">
      <c r="B15" s="92">
        <v>4.58</v>
      </c>
      <c r="C15" s="39"/>
      <c r="D15" s="39"/>
      <c r="E15" s="89">
        <v>6.42</v>
      </c>
      <c r="F15" s="39"/>
      <c r="G15" s="39"/>
      <c r="H15" s="76">
        <v>8.7899999999999991</v>
      </c>
      <c r="I15" s="65"/>
      <c r="J15" s="66"/>
      <c r="K15" s="39">
        <v>14.09</v>
      </c>
      <c r="L15" s="60"/>
      <c r="M15" s="39"/>
      <c r="N15" s="103">
        <v>4.45</v>
      </c>
      <c r="O15" s="60"/>
      <c r="P15" s="39"/>
      <c r="Q15" s="108">
        <v>12.66</v>
      </c>
      <c r="R15" s="60"/>
      <c r="S15" s="39"/>
      <c r="T15" s="109">
        <v>2.44</v>
      </c>
      <c r="U15" s="60"/>
      <c r="V15" s="39"/>
      <c r="W15" s="39">
        <v>45.49</v>
      </c>
      <c r="X15" s="60"/>
    </row>
    <row r="16" spans="1:24">
      <c r="B16" s="92">
        <v>-8.44</v>
      </c>
      <c r="C16" s="39"/>
      <c r="D16" s="39"/>
      <c r="E16" s="89">
        <v>-11.45</v>
      </c>
      <c r="F16" s="39"/>
      <c r="G16" s="39"/>
      <c r="H16" s="76">
        <v>-5.4</v>
      </c>
      <c r="I16" s="65"/>
      <c r="J16" s="66"/>
      <c r="K16" s="39">
        <v>-4.8099999999999996</v>
      </c>
      <c r="L16" s="60"/>
      <c r="M16" s="39"/>
      <c r="N16" s="103">
        <v>-7.14</v>
      </c>
      <c r="O16" s="60"/>
      <c r="P16" s="39"/>
      <c r="Q16" s="108">
        <v>-1.92</v>
      </c>
      <c r="R16" s="60"/>
      <c r="S16" s="39"/>
      <c r="T16" s="109">
        <v>-7.81</v>
      </c>
      <c r="U16" s="60"/>
      <c r="V16" s="39"/>
      <c r="W16" s="113">
        <v>12.81</v>
      </c>
      <c r="X16" s="60"/>
    </row>
    <row r="17" spans="1:24">
      <c r="B17" s="92">
        <v>26.39</v>
      </c>
      <c r="C17" s="66">
        <f>STDEV(B13:B19)</f>
        <v>15.856307292442995</v>
      </c>
      <c r="D17" s="66"/>
      <c r="E17" s="89">
        <v>35.19</v>
      </c>
      <c r="F17" s="66">
        <f>STDEV(E13:E19)</f>
        <v>20.441937984727097</v>
      </c>
      <c r="G17" s="66"/>
      <c r="H17" s="101">
        <v>29.67</v>
      </c>
      <c r="I17" s="65">
        <f>STDEV(H13:H19)</f>
        <v>16.144769756060025</v>
      </c>
      <c r="J17" s="66"/>
      <c r="K17" s="101">
        <v>29.88</v>
      </c>
      <c r="L17" s="65">
        <f>STDEV(K13:K19)</f>
        <v>14.307081829506341</v>
      </c>
      <c r="M17" s="66"/>
      <c r="N17" s="101">
        <v>26.38</v>
      </c>
      <c r="O17" s="65">
        <f>STDEV(N13:N19)</f>
        <v>14.740779523226744</v>
      </c>
      <c r="P17" s="66"/>
      <c r="Q17" s="101">
        <v>34.619999999999997</v>
      </c>
      <c r="R17" s="65">
        <f>STDEV(Q13:Q19)</f>
        <v>17.488755843466421</v>
      </c>
      <c r="S17" s="66"/>
      <c r="T17" s="101">
        <v>30.78</v>
      </c>
      <c r="U17" s="65">
        <f>STDEV(T13:T19)</f>
        <v>15.186901938058021</v>
      </c>
      <c r="V17" s="66"/>
      <c r="W17" s="113">
        <v>21.26</v>
      </c>
      <c r="X17" s="65">
        <f>STDEV(W13:W19)</f>
        <v>34.125134850596986</v>
      </c>
    </row>
    <row r="18" spans="1:24">
      <c r="B18" s="92">
        <v>32.64</v>
      </c>
      <c r="C18" s="66">
        <f>AVERAGE(B13:B19)</f>
        <v>7.5614285714285714</v>
      </c>
      <c r="D18" s="66"/>
      <c r="E18" s="89">
        <v>4.0599999999999996</v>
      </c>
      <c r="F18" s="66">
        <f>AVERAGE(E13:E19)</f>
        <v>-1.8057142857142858</v>
      </c>
      <c r="G18" s="66"/>
      <c r="H18" s="76">
        <v>36.840000000000003</v>
      </c>
      <c r="I18" s="65">
        <f>AVERAGE(H13:H19)</f>
        <v>11.597142857142858</v>
      </c>
      <c r="J18" s="66"/>
      <c r="K18" s="39">
        <v>33.200000000000003</v>
      </c>
      <c r="L18" s="65">
        <f>AVERAGE(K13:K19)</f>
        <v>15.527142857142858</v>
      </c>
      <c r="M18" s="66"/>
      <c r="N18" s="103">
        <v>34.08</v>
      </c>
      <c r="O18" s="65">
        <f>AVERAGE(N13:N19)</f>
        <v>11.20142857142857</v>
      </c>
      <c r="P18" s="66"/>
      <c r="Q18" s="108">
        <v>15.72</v>
      </c>
      <c r="R18" s="65">
        <f>AVERAGE(Q13:Q19)</f>
        <v>4.7814285714285711</v>
      </c>
      <c r="S18" s="66"/>
      <c r="T18" s="109">
        <v>30.53</v>
      </c>
      <c r="U18" s="65">
        <f>AVERAGE(T13:T19)</f>
        <v>11.287142857142857</v>
      </c>
      <c r="V18" s="66"/>
      <c r="W18" s="113">
        <v>-34.65</v>
      </c>
      <c r="X18" s="65">
        <f>AVERAGE(W13:W19)</f>
        <v>8.2142857142857117</v>
      </c>
    </row>
    <row r="19" spans="1:24" ht="15.75" thickBot="1">
      <c r="B19" s="93">
        <v>-6.64</v>
      </c>
      <c r="C19" s="67">
        <f>SUM(B13:B19)</f>
        <v>52.93</v>
      </c>
      <c r="D19" s="67"/>
      <c r="E19" s="90">
        <v>-30.73</v>
      </c>
      <c r="F19" s="97">
        <f>SUM(E13:E19)</f>
        <v>-12.64</v>
      </c>
      <c r="G19" s="97"/>
      <c r="H19" s="77">
        <v>-4.83</v>
      </c>
      <c r="I19" s="68">
        <f>SUM(H13:H19)</f>
        <v>81.180000000000007</v>
      </c>
      <c r="J19" s="67"/>
      <c r="K19" s="40">
        <v>-0.24</v>
      </c>
      <c r="L19" s="68">
        <f>SUM(K13:K19)</f>
        <v>108.69</v>
      </c>
      <c r="M19" s="67"/>
      <c r="N19" s="110">
        <v>1.39</v>
      </c>
      <c r="O19" s="68">
        <f>SUM(N13:N19)</f>
        <v>78.41</v>
      </c>
      <c r="P19" s="67"/>
      <c r="Q19" s="111">
        <v>-16.59</v>
      </c>
      <c r="R19" s="68">
        <f>SUM(Q13:Q19)</f>
        <v>33.47</v>
      </c>
      <c r="S19" s="67"/>
      <c r="T19" s="112">
        <v>-1.54</v>
      </c>
      <c r="U19" s="68">
        <f>SUM(T13:T19)</f>
        <v>79.010000000000005</v>
      </c>
      <c r="V19" s="67"/>
      <c r="W19" s="40">
        <v>-44.21</v>
      </c>
      <c r="X19" s="68">
        <f>SUM(W13:W19)</f>
        <v>57.499999999999979</v>
      </c>
    </row>
    <row r="20" spans="1:24">
      <c r="A20" t="s">
        <v>3</v>
      </c>
      <c r="B20" s="92">
        <v>31.2</v>
      </c>
      <c r="C20" s="39"/>
      <c r="D20" s="39"/>
      <c r="E20" s="89">
        <v>8.5399999999999991</v>
      </c>
      <c r="F20" s="39"/>
      <c r="G20" s="39"/>
      <c r="H20" s="76">
        <v>26.24</v>
      </c>
      <c r="I20" s="65"/>
      <c r="J20" s="66"/>
      <c r="K20" s="39">
        <v>27.43</v>
      </c>
      <c r="L20" s="65"/>
      <c r="M20" s="66"/>
      <c r="N20" s="3">
        <v>32.75</v>
      </c>
      <c r="O20" s="65"/>
      <c r="P20" s="66"/>
      <c r="Q20" s="83">
        <v>47.88</v>
      </c>
      <c r="R20" s="65"/>
      <c r="S20" s="66"/>
      <c r="T20" s="80">
        <v>37.4</v>
      </c>
      <c r="U20" s="65"/>
      <c r="V20" s="66"/>
      <c r="W20" s="113">
        <v>22.98</v>
      </c>
      <c r="X20" s="65"/>
    </row>
    <row r="21" spans="1:24">
      <c r="B21" s="92">
        <v>34.28</v>
      </c>
      <c r="C21" s="39"/>
      <c r="D21" s="39"/>
      <c r="E21" s="89">
        <v>7.48</v>
      </c>
      <c r="F21" s="39"/>
      <c r="G21" s="39"/>
      <c r="H21" s="76">
        <v>30.48</v>
      </c>
      <c r="I21" s="65"/>
      <c r="J21" s="66"/>
      <c r="K21" s="39">
        <v>30.47</v>
      </c>
      <c r="L21" s="65"/>
      <c r="M21" s="66"/>
      <c r="N21" s="3">
        <v>33.909999999999997</v>
      </c>
      <c r="O21" s="65"/>
      <c r="P21" s="66"/>
      <c r="Q21" s="83">
        <v>4.26</v>
      </c>
      <c r="R21" s="65"/>
      <c r="S21" s="66"/>
      <c r="T21" s="80">
        <v>30.37</v>
      </c>
      <c r="U21" s="65"/>
      <c r="V21" s="66"/>
      <c r="W21" s="113">
        <v>9.2200000000000006</v>
      </c>
      <c r="X21" s="65"/>
    </row>
    <row r="22" spans="1:24">
      <c r="B22" s="92">
        <v>41.04</v>
      </c>
      <c r="C22" s="39"/>
      <c r="D22" s="39"/>
      <c r="E22" s="89">
        <v>2.2799999999999998</v>
      </c>
      <c r="F22" s="39"/>
      <c r="G22" s="39"/>
      <c r="H22" s="76">
        <v>45.61</v>
      </c>
      <c r="I22" s="65"/>
      <c r="J22" s="66"/>
      <c r="K22" s="39">
        <v>46.28</v>
      </c>
      <c r="L22" s="65"/>
      <c r="M22" s="66"/>
      <c r="N22" s="3">
        <v>39.86</v>
      </c>
      <c r="O22" s="65"/>
      <c r="P22" s="66"/>
      <c r="Q22" s="83">
        <v>11.81</v>
      </c>
      <c r="R22" s="65"/>
      <c r="S22" s="66"/>
      <c r="T22" s="80">
        <v>40.24</v>
      </c>
      <c r="U22" s="65"/>
      <c r="V22" s="66"/>
      <c r="W22" s="113">
        <v>11</v>
      </c>
      <c r="X22" s="65"/>
    </row>
    <row r="23" spans="1:24">
      <c r="B23" s="92">
        <v>5.0599999999999996</v>
      </c>
      <c r="C23" s="39"/>
      <c r="D23" s="39"/>
      <c r="E23" s="89">
        <v>0.3</v>
      </c>
      <c r="F23" s="39"/>
      <c r="G23" s="39"/>
      <c r="H23" s="76">
        <v>13.27</v>
      </c>
      <c r="I23" s="65"/>
      <c r="J23" s="66"/>
      <c r="K23" s="39">
        <v>21.67</v>
      </c>
      <c r="L23" s="65"/>
      <c r="M23" s="66"/>
      <c r="N23" s="3">
        <v>5.82</v>
      </c>
      <c r="O23" s="65"/>
      <c r="P23" s="66"/>
      <c r="Q23" s="83">
        <v>3.58</v>
      </c>
      <c r="R23" s="65"/>
      <c r="S23" s="66"/>
      <c r="T23" s="80">
        <v>16.989999999999998</v>
      </c>
      <c r="U23" s="65"/>
      <c r="V23" s="66"/>
      <c r="W23" s="113">
        <v>-4.09</v>
      </c>
      <c r="X23" s="65"/>
    </row>
    <row r="24" spans="1:24">
      <c r="B24" s="92">
        <v>13.14</v>
      </c>
      <c r="C24" s="66">
        <f>STDEV(B20:B26)</f>
        <v>31.144209964064178</v>
      </c>
      <c r="D24" s="66"/>
      <c r="E24" s="89">
        <v>8.58</v>
      </c>
      <c r="F24" s="66">
        <f>STDEV(E20:E26)</f>
        <v>7.4728116720357862</v>
      </c>
      <c r="G24" s="66"/>
      <c r="H24" s="101">
        <v>21.71</v>
      </c>
      <c r="I24" s="65">
        <f>STDEV(H20:H26)</f>
        <v>34.000160223712108</v>
      </c>
      <c r="J24" s="66"/>
      <c r="K24" s="101">
        <v>26.39</v>
      </c>
      <c r="L24" s="65">
        <f>STDEV(K20:K26)</f>
        <v>32.291398972776754</v>
      </c>
      <c r="M24" s="66"/>
      <c r="N24" s="5">
        <v>14.8</v>
      </c>
      <c r="O24" s="65">
        <f>STDEV(N20:N26)</f>
        <v>31.2738185038144</v>
      </c>
      <c r="P24" s="66"/>
      <c r="Q24" s="5">
        <v>13.34</v>
      </c>
      <c r="R24" s="65">
        <f>STDEV(Q20:Q26)</f>
        <v>21.704304269188718</v>
      </c>
      <c r="S24" s="66"/>
      <c r="T24" s="5">
        <v>22.37</v>
      </c>
      <c r="U24" s="65">
        <f>STDEV(T20:T26)</f>
        <v>29.80027820260041</v>
      </c>
      <c r="V24" s="66"/>
      <c r="W24" s="113">
        <v>29.67</v>
      </c>
      <c r="X24" s="65">
        <f>STDEV(W20:W26)</f>
        <v>14.955670528344125</v>
      </c>
    </row>
    <row r="25" spans="1:24">
      <c r="B25" s="92">
        <v>-30.19</v>
      </c>
      <c r="C25" s="66">
        <f>AVERAGE(B20:B26)</f>
        <v>8.2485714285714309</v>
      </c>
      <c r="D25" s="66"/>
      <c r="E25" s="89">
        <v>-7.3</v>
      </c>
      <c r="F25" s="66">
        <f>AVERAGE(E20:E26)</f>
        <v>1.4885714285714282</v>
      </c>
      <c r="G25" s="66"/>
      <c r="H25" s="76">
        <v>-34.65</v>
      </c>
      <c r="I25" s="65">
        <f>AVERAGE(H20:H26)</f>
        <v>8.4542857142857137</v>
      </c>
      <c r="J25" s="66"/>
      <c r="K25" s="39">
        <v>-28.86</v>
      </c>
      <c r="L25" s="65">
        <f>AVERAGE(K20:K26)</f>
        <v>12.151428571428571</v>
      </c>
      <c r="M25" s="66"/>
      <c r="N25" s="3">
        <v>-30.84</v>
      </c>
      <c r="O25" s="65">
        <f>AVERAGE(N20:N26)</f>
        <v>8.492857142857142</v>
      </c>
      <c r="P25" s="66"/>
      <c r="Q25" s="83">
        <v>-15.67</v>
      </c>
      <c r="R25" s="65">
        <f>AVERAGE(Q20:Q26)</f>
        <v>6.9371428571428577</v>
      </c>
      <c r="S25" s="66"/>
      <c r="T25" s="80">
        <v>-25.77</v>
      </c>
      <c r="U25" s="65">
        <f>AVERAGE(T20:T26)</f>
        <v>12.708571428571426</v>
      </c>
      <c r="V25" s="66"/>
      <c r="W25" s="113">
        <v>36.840000000000003</v>
      </c>
      <c r="X25" s="65">
        <f>AVERAGE(W20:W26)</f>
        <v>15.351428571428572</v>
      </c>
    </row>
    <row r="26" spans="1:24" ht="15.75" thickBot="1">
      <c r="B26" s="93">
        <v>-36.79</v>
      </c>
      <c r="C26" s="67">
        <f>SUM(B20:B26)</f>
        <v>57.740000000000016</v>
      </c>
      <c r="D26" s="67"/>
      <c r="E26" s="90">
        <v>-9.4600000000000009</v>
      </c>
      <c r="F26" s="67">
        <f>SUM(E20:E26)</f>
        <v>10.419999999999998</v>
      </c>
      <c r="G26" s="67"/>
      <c r="H26" s="77">
        <v>-43.48</v>
      </c>
      <c r="I26" s="68">
        <f>SUM(H20:H26)</f>
        <v>59.18</v>
      </c>
      <c r="J26" s="67"/>
      <c r="K26" s="40">
        <v>-38.32</v>
      </c>
      <c r="L26" s="68">
        <f>SUM(K20:K26)</f>
        <v>85.06</v>
      </c>
      <c r="M26" s="66"/>
      <c r="N26" s="3">
        <v>-36.85</v>
      </c>
      <c r="O26" s="68">
        <f>SUM(N20:N26)</f>
        <v>59.449999999999996</v>
      </c>
      <c r="P26" s="66"/>
      <c r="Q26" s="83">
        <v>-16.64</v>
      </c>
      <c r="R26" s="68">
        <f>SUM(Q20:Q26)</f>
        <v>48.56</v>
      </c>
      <c r="S26" s="66"/>
      <c r="T26" s="80">
        <v>-32.64</v>
      </c>
      <c r="U26" s="68">
        <f>SUM(T20:T26)</f>
        <v>88.95999999999998</v>
      </c>
      <c r="V26" s="66"/>
      <c r="W26" s="113">
        <v>1.84</v>
      </c>
      <c r="X26" s="68">
        <f>SUM(W20:W26)</f>
        <v>107.46000000000001</v>
      </c>
    </row>
    <row r="27" spans="1:24">
      <c r="A27" t="s">
        <v>2</v>
      </c>
      <c r="B27" s="94">
        <v>-8.09</v>
      </c>
      <c r="C27" s="58"/>
      <c r="D27" s="58"/>
      <c r="E27" s="88">
        <v>2.75</v>
      </c>
      <c r="F27" s="58"/>
      <c r="G27" s="58"/>
      <c r="H27" s="75">
        <v>-2.4</v>
      </c>
      <c r="I27" s="64"/>
      <c r="J27" s="115"/>
      <c r="K27" s="58">
        <v>-5.42</v>
      </c>
      <c r="L27" s="64"/>
      <c r="M27" s="66"/>
      <c r="N27" s="3">
        <v>-7.05</v>
      </c>
      <c r="O27" s="64"/>
      <c r="P27" s="66"/>
      <c r="Q27" s="83">
        <v>6.77</v>
      </c>
      <c r="R27" s="64"/>
      <c r="S27" s="66"/>
      <c r="T27" s="80">
        <v>-7.5</v>
      </c>
      <c r="U27" s="64"/>
      <c r="V27" s="66"/>
      <c r="W27" s="113">
        <v>-0.5</v>
      </c>
      <c r="X27" s="64"/>
    </row>
    <row r="28" spans="1:24">
      <c r="B28" s="92">
        <v>48.23</v>
      </c>
      <c r="C28" s="39"/>
      <c r="D28" s="39"/>
      <c r="E28" s="89">
        <v>9.6199999999999992</v>
      </c>
      <c r="F28" s="39"/>
      <c r="G28" s="39"/>
      <c r="H28" s="76">
        <v>48.28</v>
      </c>
      <c r="I28" s="65"/>
      <c r="J28" s="66"/>
      <c r="K28" s="39">
        <v>41.39</v>
      </c>
      <c r="L28" s="65"/>
      <c r="M28" s="66"/>
      <c r="N28" s="3">
        <v>48.54</v>
      </c>
      <c r="O28" s="65"/>
      <c r="P28" s="66"/>
      <c r="Q28" s="83">
        <v>23.72</v>
      </c>
      <c r="R28" s="65"/>
      <c r="S28" s="66"/>
      <c r="T28" s="80">
        <v>37.57</v>
      </c>
      <c r="U28" s="65"/>
      <c r="V28" s="66"/>
      <c r="W28" s="113">
        <v>48.87</v>
      </c>
      <c r="X28" s="65"/>
    </row>
    <row r="29" spans="1:24">
      <c r="B29" s="92">
        <v>43.41</v>
      </c>
      <c r="C29" s="39"/>
      <c r="D29" s="39"/>
      <c r="E29" s="89">
        <v>-11.3</v>
      </c>
      <c r="F29" s="39"/>
      <c r="G29" s="39"/>
      <c r="H29" s="76">
        <v>41.07</v>
      </c>
      <c r="I29" s="65"/>
      <c r="J29" s="66"/>
      <c r="K29" s="39">
        <v>37.479999999999997</v>
      </c>
      <c r="L29" s="65"/>
      <c r="M29" s="66"/>
      <c r="N29" s="3">
        <v>43.43</v>
      </c>
      <c r="O29" s="65"/>
      <c r="P29" s="66"/>
      <c r="Q29" s="83">
        <v>-0.8</v>
      </c>
      <c r="R29" s="65"/>
      <c r="S29" s="66"/>
      <c r="T29" s="80">
        <v>39.18</v>
      </c>
      <c r="U29" s="65"/>
      <c r="V29" s="66"/>
      <c r="W29" s="113">
        <v>41.01</v>
      </c>
      <c r="X29" s="65"/>
    </row>
    <row r="30" spans="1:24">
      <c r="B30" s="92">
        <v>13.48</v>
      </c>
      <c r="C30" s="39"/>
      <c r="D30" s="39"/>
      <c r="E30" s="89">
        <v>-18.82</v>
      </c>
      <c r="F30" s="39"/>
      <c r="G30" s="39"/>
      <c r="H30" s="76">
        <v>20.22</v>
      </c>
      <c r="I30" s="65"/>
      <c r="J30" s="66"/>
      <c r="K30" s="39">
        <v>13.17</v>
      </c>
      <c r="L30" s="65"/>
      <c r="M30" s="66"/>
      <c r="N30" s="3">
        <v>15.38</v>
      </c>
      <c r="O30" s="65"/>
      <c r="P30" s="66"/>
      <c r="Q30" s="83">
        <v>-11.41</v>
      </c>
      <c r="R30" s="65"/>
      <c r="S30" s="66"/>
      <c r="T30" s="80">
        <v>11.2</v>
      </c>
      <c r="U30" s="65"/>
      <c r="V30" s="66"/>
      <c r="W30" s="113">
        <v>20.22</v>
      </c>
      <c r="X30" s="65"/>
    </row>
    <row r="31" spans="1:24">
      <c r="B31" s="92">
        <v>20.95</v>
      </c>
      <c r="C31" s="66">
        <f>STDEV(B27:B33)</f>
        <v>28.415574787010559</v>
      </c>
      <c r="D31" s="66"/>
      <c r="E31" s="89">
        <v>-5.07</v>
      </c>
      <c r="F31" s="66">
        <f>STDEV(E27:E33)</f>
        <v>9.3270877913026329</v>
      </c>
      <c r="G31" s="66"/>
      <c r="H31" s="101">
        <v>27.02</v>
      </c>
      <c r="I31" s="65">
        <f>STDEV(H27:H33)</f>
        <v>27.609829081411604</v>
      </c>
      <c r="J31" s="66"/>
      <c r="K31" s="101">
        <v>21.12</v>
      </c>
      <c r="L31" s="65">
        <f>STDEV(K27:K33)</f>
        <v>28.337173465255848</v>
      </c>
      <c r="M31" s="66"/>
      <c r="N31" s="5">
        <v>19.399999999999999</v>
      </c>
      <c r="O31" s="65">
        <f>STDEV(N27:N33)</f>
        <v>28.803565586159475</v>
      </c>
      <c r="P31" s="66"/>
      <c r="Q31" s="98">
        <v>-1.5</v>
      </c>
      <c r="R31" s="65">
        <f>STDEV(Q27:Q33)</f>
        <v>14.661981286241474</v>
      </c>
      <c r="S31" s="66"/>
      <c r="T31" s="5">
        <v>14.98</v>
      </c>
      <c r="U31" s="65">
        <f>STDEV(T27:T33)</f>
        <v>28.409826184077996</v>
      </c>
      <c r="V31" s="66"/>
      <c r="W31" s="113">
        <v>25.85</v>
      </c>
      <c r="X31" s="65">
        <f>STDEV(W27:W33)</f>
        <v>27.997796852099427</v>
      </c>
    </row>
    <row r="32" spans="1:24">
      <c r="B32" s="92">
        <v>-21.66</v>
      </c>
      <c r="C32" s="66">
        <f>AVERAGE(B27:B33)</f>
        <v>11.112857142857143</v>
      </c>
      <c r="D32" s="66"/>
      <c r="E32" s="89">
        <v>-0.26</v>
      </c>
      <c r="F32" s="66">
        <f>AVERAGE(E27:E33)</f>
        <v>-3.5800000000000005</v>
      </c>
      <c r="G32" s="66"/>
      <c r="H32" s="76">
        <v>-20.47</v>
      </c>
      <c r="I32" s="65">
        <f>AVERAGE(H27:H33)</f>
        <v>13.725714285714286</v>
      </c>
      <c r="J32" s="66"/>
      <c r="K32" s="39">
        <v>-28.1</v>
      </c>
      <c r="L32" s="65">
        <f>AVERAGE(K27:K33)</f>
        <v>7.6699999999999973</v>
      </c>
      <c r="M32" s="66"/>
      <c r="N32" s="3">
        <v>-22.97</v>
      </c>
      <c r="O32" s="65">
        <f>AVERAGE(N27:N33)</f>
        <v>10.992857142857142</v>
      </c>
      <c r="P32" s="66"/>
      <c r="Q32" s="83">
        <v>-10.01</v>
      </c>
      <c r="R32" s="65">
        <f>AVERAGE(Q27:Q33)</f>
        <v>-2.1657142857142859</v>
      </c>
      <c r="S32" s="66"/>
      <c r="T32" s="80">
        <v>-28.24</v>
      </c>
      <c r="U32" s="65">
        <f>AVERAGE(T27:T33)</f>
        <v>5.3328571428571445</v>
      </c>
      <c r="V32" s="66"/>
      <c r="W32" s="113">
        <v>-21.92</v>
      </c>
      <c r="X32" s="65">
        <f>AVERAGE(W27:W33)</f>
        <v>13.524285714285712</v>
      </c>
    </row>
    <row r="33" spans="1:25" ht="15.75" thickBot="1">
      <c r="B33" s="93">
        <v>-18.53</v>
      </c>
      <c r="C33" s="67">
        <f>SUM(B27:B33)</f>
        <v>77.790000000000006</v>
      </c>
      <c r="D33" s="67"/>
      <c r="E33" s="90">
        <v>-1.98</v>
      </c>
      <c r="F33" s="97">
        <f>SUM(E27:E33)</f>
        <v>-25.060000000000002</v>
      </c>
      <c r="G33" s="97"/>
      <c r="H33" s="77">
        <v>-17.64</v>
      </c>
      <c r="I33" s="68">
        <f>SUM(H27:H33)</f>
        <v>96.08</v>
      </c>
      <c r="J33" s="67"/>
      <c r="K33" s="40">
        <v>-25.95</v>
      </c>
      <c r="L33" s="68">
        <f>SUM(K27:K33)</f>
        <v>53.689999999999984</v>
      </c>
      <c r="M33" s="66"/>
      <c r="N33" s="3">
        <v>-19.78</v>
      </c>
      <c r="O33" s="68">
        <f>SUM(N27:N33)</f>
        <v>76.949999999999989</v>
      </c>
      <c r="P33" s="66"/>
      <c r="Q33" s="83">
        <v>-21.93</v>
      </c>
      <c r="R33" s="95">
        <f>SUM(Q27:Q33)</f>
        <v>-15.160000000000002</v>
      </c>
      <c r="S33" s="118"/>
      <c r="T33" s="80">
        <v>-29.86</v>
      </c>
      <c r="U33" s="68">
        <f>SUM(T27:T33)</f>
        <v>37.330000000000013</v>
      </c>
      <c r="V33" s="66"/>
      <c r="W33" s="113">
        <v>-18.86</v>
      </c>
      <c r="X33" s="68">
        <f>SUM(W27:W33)</f>
        <v>94.669999999999987</v>
      </c>
    </row>
    <row r="34" spans="1:25">
      <c r="A34" t="s">
        <v>1</v>
      </c>
      <c r="B34" s="94">
        <v>-5.25</v>
      </c>
      <c r="C34" s="58"/>
      <c r="D34" s="58"/>
      <c r="E34" s="88">
        <v>-10.44</v>
      </c>
      <c r="F34" s="58"/>
      <c r="G34" s="58"/>
      <c r="H34" s="75">
        <v>-4.6500000000000004</v>
      </c>
      <c r="I34" s="64"/>
      <c r="J34" s="115"/>
      <c r="K34" s="58">
        <v>-9.93</v>
      </c>
      <c r="L34" s="64"/>
      <c r="M34" s="66"/>
      <c r="N34" s="3">
        <v>-7.1</v>
      </c>
      <c r="O34" s="64"/>
      <c r="P34" s="66"/>
      <c r="Q34" s="83">
        <v>-15.14</v>
      </c>
      <c r="R34" s="64"/>
      <c r="S34" s="66"/>
      <c r="T34" s="80">
        <v>-10.98</v>
      </c>
      <c r="U34" s="64"/>
      <c r="V34" s="66"/>
      <c r="W34" s="113">
        <v>-7.62</v>
      </c>
      <c r="X34" s="64"/>
    </row>
    <row r="35" spans="1:25">
      <c r="B35" s="92">
        <v>-0.04</v>
      </c>
      <c r="C35" s="39"/>
      <c r="D35" s="39"/>
      <c r="E35" s="89">
        <v>-18.02</v>
      </c>
      <c r="F35" s="39"/>
      <c r="G35" s="39"/>
      <c r="H35" s="76">
        <v>0.26</v>
      </c>
      <c r="I35" s="65"/>
      <c r="J35" s="66"/>
      <c r="K35" s="39">
        <v>-3.42</v>
      </c>
      <c r="L35" s="65"/>
      <c r="M35" s="66"/>
      <c r="N35" s="3">
        <v>-1.2</v>
      </c>
      <c r="O35" s="65"/>
      <c r="P35" s="66"/>
      <c r="Q35" s="83">
        <v>-13.27</v>
      </c>
      <c r="R35" s="65"/>
      <c r="S35" s="66"/>
      <c r="T35" s="80">
        <v>-4.01</v>
      </c>
      <c r="U35" s="65"/>
      <c r="V35" s="66"/>
      <c r="W35" s="113">
        <v>-0.34</v>
      </c>
      <c r="X35" s="65"/>
    </row>
    <row r="36" spans="1:25">
      <c r="B36" s="92">
        <v>-13.18</v>
      </c>
      <c r="C36" s="39"/>
      <c r="D36" s="39"/>
      <c r="E36" s="89">
        <v>-22.49</v>
      </c>
      <c r="F36" s="39"/>
      <c r="G36" s="39"/>
      <c r="H36" s="76">
        <v>-14.72</v>
      </c>
      <c r="I36" s="65"/>
      <c r="J36" s="66"/>
      <c r="K36" s="39">
        <v>-18.2</v>
      </c>
      <c r="L36" s="65"/>
      <c r="M36" s="66"/>
      <c r="N36" s="3">
        <v>-13.69</v>
      </c>
      <c r="O36" s="65"/>
      <c r="P36" s="66"/>
      <c r="Q36" s="83">
        <v>-19.920000000000002</v>
      </c>
      <c r="R36" s="65"/>
      <c r="S36" s="66"/>
      <c r="T36" s="80">
        <v>-15.46</v>
      </c>
      <c r="U36" s="65"/>
      <c r="V36" s="66"/>
      <c r="W36" s="113">
        <v>-14.71</v>
      </c>
      <c r="X36" s="65"/>
    </row>
    <row r="37" spans="1:25">
      <c r="B37" s="92">
        <v>-5.83</v>
      </c>
      <c r="C37" s="39"/>
      <c r="D37" s="39"/>
      <c r="E37" s="89">
        <v>-6.85</v>
      </c>
      <c r="F37" s="39"/>
      <c r="G37" s="39"/>
      <c r="H37" s="76">
        <v>-7.8</v>
      </c>
      <c r="I37" s="65"/>
      <c r="J37" s="66"/>
      <c r="K37" s="39">
        <v>-10</v>
      </c>
      <c r="L37" s="65"/>
      <c r="M37" s="66"/>
      <c r="N37" s="3">
        <v>-5.9</v>
      </c>
      <c r="O37" s="65"/>
      <c r="P37" s="66"/>
      <c r="Q37" s="83">
        <v>0.03</v>
      </c>
      <c r="R37" s="65"/>
      <c r="S37" s="66"/>
      <c r="T37" s="80">
        <v>-8.5500000000000007</v>
      </c>
      <c r="U37" s="65"/>
      <c r="V37" s="66"/>
      <c r="W37" s="113">
        <v>-7.73</v>
      </c>
      <c r="X37" s="65"/>
    </row>
    <row r="38" spans="1:25">
      <c r="B38" s="92">
        <v>-16.190000000000001</v>
      </c>
      <c r="C38" s="66">
        <f>STDEV(B34:B40)</f>
        <v>6.0492801618201222</v>
      </c>
      <c r="D38" s="66"/>
      <c r="E38" s="89">
        <v>-5.78</v>
      </c>
      <c r="F38" s="66">
        <f>STDEV(E34:E40)</f>
        <v>7.0309147274563006</v>
      </c>
      <c r="G38" s="66"/>
      <c r="H38" s="104">
        <v>-16.34</v>
      </c>
      <c r="I38" s="65">
        <f>STDEV(H34:H40)</f>
        <v>6.3840288070718954</v>
      </c>
      <c r="J38" s="66"/>
      <c r="K38" s="104">
        <v>-21.29</v>
      </c>
      <c r="L38" s="65">
        <f>STDEV(K34:K40)</f>
        <v>6.6288381514482033</v>
      </c>
      <c r="M38" s="66"/>
      <c r="N38" s="98">
        <v>-14.46</v>
      </c>
      <c r="O38" s="65">
        <f>STDEV(N34:N40)</f>
        <v>5.4764882734763329</v>
      </c>
      <c r="P38" s="66"/>
      <c r="Q38" s="5">
        <v>1.51</v>
      </c>
      <c r="R38" s="65">
        <f>STDEV(Q34:Q40)</f>
        <v>7.9007877847115751</v>
      </c>
      <c r="S38" s="66"/>
      <c r="T38" s="98">
        <v>-19.02</v>
      </c>
      <c r="U38" s="65">
        <f>STDEV(T34:T40)</f>
        <v>5.5961815212739188</v>
      </c>
      <c r="V38" s="66"/>
      <c r="W38" s="113">
        <v>-16.27</v>
      </c>
      <c r="X38" s="65">
        <f>STDEV(W34:W40)</f>
        <v>6.1187658263815932</v>
      </c>
    </row>
    <row r="39" spans="1:25">
      <c r="B39" s="92">
        <v>-5.92</v>
      </c>
      <c r="C39" s="66">
        <f>AVERAGE(B34:B40)</f>
        <v>-6.6871428571428568</v>
      </c>
      <c r="D39" s="66"/>
      <c r="E39" s="89">
        <v>-10.64</v>
      </c>
      <c r="F39" s="66">
        <f>AVERAGE(E34:E40)</f>
        <v>-10.975714285714286</v>
      </c>
      <c r="G39" s="66"/>
      <c r="H39" s="76">
        <v>-8.4700000000000006</v>
      </c>
      <c r="I39" s="65">
        <f>AVERAGE(H34:H40)</f>
        <v>-7.5028571428571427</v>
      </c>
      <c r="J39" s="66"/>
      <c r="K39" s="39">
        <v>-12.07</v>
      </c>
      <c r="L39" s="65">
        <f>AVERAGE(K34:K40)</f>
        <v>-11.305714285714286</v>
      </c>
      <c r="M39" s="66"/>
      <c r="N39" s="3">
        <v>-7.13</v>
      </c>
      <c r="O39" s="65">
        <f>AVERAGE(N34:N40)</f>
        <v>-7.1128571428571439</v>
      </c>
      <c r="P39" s="66"/>
      <c r="Q39" s="83">
        <v>-12.02</v>
      </c>
      <c r="R39" s="65">
        <f>AVERAGE(Q34:Q40)</f>
        <v>-9.5785714285714274</v>
      </c>
      <c r="S39" s="66"/>
      <c r="T39" s="80">
        <v>-10.89</v>
      </c>
      <c r="U39" s="65">
        <f>AVERAGE(T34:T40)</f>
        <v>-10.391428571428571</v>
      </c>
      <c r="V39" s="66"/>
      <c r="W39" s="113">
        <v>-8.6999999999999993</v>
      </c>
      <c r="X39" s="65">
        <f>AVERAGE(W34:W40)</f>
        <v>-8.024285714285714</v>
      </c>
    </row>
    <row r="40" spans="1:25" ht="15.75" thickBot="1">
      <c r="B40" s="93">
        <v>-0.4</v>
      </c>
      <c r="C40" s="97">
        <f>SUM(B34:B40)</f>
        <v>-46.809999999999995</v>
      </c>
      <c r="D40" s="97"/>
      <c r="E40" s="90">
        <v>-2.61</v>
      </c>
      <c r="F40" s="97">
        <f>SUM(E34:E40)</f>
        <v>-76.83</v>
      </c>
      <c r="G40" s="97"/>
      <c r="H40" s="77">
        <v>-0.8</v>
      </c>
      <c r="I40" s="95">
        <f>SUM(H34:H40)</f>
        <v>-52.519999999999996</v>
      </c>
      <c r="J40" s="97"/>
      <c r="K40" s="40">
        <v>-4.2300000000000004</v>
      </c>
      <c r="L40" s="96">
        <f>SUM(K34:K40)</f>
        <v>-79.14</v>
      </c>
      <c r="M40" s="116"/>
      <c r="N40" s="3">
        <v>-0.31</v>
      </c>
      <c r="O40" s="95">
        <f>SUM(N34:N40)</f>
        <v>-49.790000000000006</v>
      </c>
      <c r="P40" s="118"/>
      <c r="Q40" s="83">
        <v>-8.24</v>
      </c>
      <c r="R40" s="95">
        <f>SUM(Q34:Q40)</f>
        <v>-67.05</v>
      </c>
      <c r="S40" s="118"/>
      <c r="T40" s="80">
        <v>-3.83</v>
      </c>
      <c r="U40" s="95">
        <f>SUM(T34:T40)</f>
        <v>-72.739999999999995</v>
      </c>
      <c r="V40" s="118"/>
      <c r="W40" s="113">
        <v>-0.8</v>
      </c>
      <c r="X40" s="95">
        <f>SUM(W34:W40)</f>
        <v>-56.17</v>
      </c>
    </row>
    <row r="41" spans="1:25">
      <c r="A41" t="s">
        <v>105</v>
      </c>
      <c r="B41" s="94">
        <v>-5.2</v>
      </c>
      <c r="C41" s="58"/>
      <c r="D41" s="58"/>
      <c r="E41" s="88">
        <v>21.8</v>
      </c>
      <c r="F41" s="58"/>
      <c r="G41" s="58"/>
      <c r="H41" s="75">
        <v>-4.4800000000000004</v>
      </c>
      <c r="I41" s="64"/>
      <c r="J41" s="115"/>
      <c r="K41" s="58">
        <v>3.24</v>
      </c>
      <c r="L41" s="64"/>
      <c r="M41" s="66"/>
      <c r="N41" s="3">
        <v>-6.07</v>
      </c>
      <c r="O41" s="64"/>
      <c r="P41" s="66"/>
      <c r="Q41" s="83">
        <v>11.57</v>
      </c>
      <c r="R41" s="64"/>
      <c r="S41" s="66"/>
      <c r="T41" s="80">
        <v>4.5199999999999996</v>
      </c>
      <c r="U41" s="64"/>
      <c r="V41" s="66"/>
      <c r="W41" s="113">
        <v>-5.61</v>
      </c>
      <c r="X41" s="64"/>
    </row>
    <row r="42" spans="1:25">
      <c r="B42" s="92">
        <v>13.68</v>
      </c>
      <c r="C42" s="39"/>
      <c r="D42" s="39"/>
      <c r="E42" s="89">
        <v>20.52</v>
      </c>
      <c r="F42" s="39"/>
      <c r="G42" s="39"/>
      <c r="H42" s="76">
        <v>16.600000000000001</v>
      </c>
      <c r="I42" s="65"/>
      <c r="J42" s="66"/>
      <c r="K42" s="39">
        <v>21.01</v>
      </c>
      <c r="L42" s="65"/>
      <c r="M42" s="66"/>
      <c r="N42" s="3">
        <v>13.18</v>
      </c>
      <c r="O42" s="65"/>
      <c r="P42" s="66"/>
      <c r="Q42" s="83">
        <v>15.72</v>
      </c>
      <c r="R42" s="65"/>
      <c r="S42" s="66"/>
      <c r="T42" s="80">
        <v>19.27</v>
      </c>
      <c r="U42" s="65"/>
      <c r="V42" s="66"/>
      <c r="W42" s="113">
        <v>15.85</v>
      </c>
      <c r="X42" s="65"/>
    </row>
    <row r="43" spans="1:25">
      <c r="B43" s="92">
        <v>1.1599999999999999</v>
      </c>
      <c r="C43" s="39"/>
      <c r="D43" s="39"/>
      <c r="E43" s="89">
        <v>12.03</v>
      </c>
      <c r="F43" s="39"/>
      <c r="G43" s="39"/>
      <c r="H43" s="76">
        <v>5.56</v>
      </c>
      <c r="I43" s="65"/>
      <c r="J43" s="66"/>
      <c r="K43" s="39">
        <v>7.71</v>
      </c>
      <c r="L43" s="65"/>
      <c r="M43" s="66"/>
      <c r="N43" s="3">
        <v>2.61</v>
      </c>
      <c r="O43" s="65"/>
      <c r="P43" s="66"/>
      <c r="Q43" s="83">
        <v>4.3</v>
      </c>
      <c r="R43" s="65"/>
      <c r="S43" s="66"/>
      <c r="T43" s="80">
        <v>3.66</v>
      </c>
      <c r="U43" s="65"/>
      <c r="V43" s="66"/>
      <c r="W43" s="113">
        <v>5.58</v>
      </c>
      <c r="X43" s="65"/>
    </row>
    <row r="44" spans="1:25">
      <c r="B44" s="92">
        <v>3.37</v>
      </c>
      <c r="C44" s="39"/>
      <c r="D44" s="39"/>
      <c r="E44" s="89">
        <v>21.56</v>
      </c>
      <c r="F44" s="39"/>
      <c r="G44" s="39"/>
      <c r="H44" s="76">
        <v>7.98</v>
      </c>
      <c r="I44" s="65"/>
      <c r="J44" s="66"/>
      <c r="K44" s="39">
        <v>9.4700000000000006</v>
      </c>
      <c r="L44" s="65"/>
      <c r="M44" s="66"/>
      <c r="N44" s="3">
        <v>1.18</v>
      </c>
      <c r="O44" s="65"/>
      <c r="P44" s="66"/>
      <c r="Q44" s="83">
        <v>15.73</v>
      </c>
      <c r="R44" s="65"/>
      <c r="S44" s="66"/>
      <c r="T44" s="80">
        <v>2.65</v>
      </c>
      <c r="U44" s="65"/>
      <c r="V44" s="66"/>
      <c r="W44" s="113">
        <v>7.98</v>
      </c>
      <c r="X44" s="65"/>
    </row>
    <row r="45" spans="1:25">
      <c r="B45" s="92">
        <v>-5.73</v>
      </c>
      <c r="C45" s="66">
        <f>STDEV(B41:B47)</f>
        <v>8.7937049995464154</v>
      </c>
      <c r="D45" s="66"/>
      <c r="E45" s="89">
        <v>20.74</v>
      </c>
      <c r="F45" s="66">
        <f>STDEV(E41:E47)</f>
        <v>4.5185648796303237</v>
      </c>
      <c r="G45" s="66"/>
      <c r="H45" s="104">
        <v>-5.39</v>
      </c>
      <c r="I45" s="65">
        <f>STDEV(H41:H47)</f>
        <v>10.141649861080884</v>
      </c>
      <c r="J45" s="66"/>
      <c r="K45" s="104">
        <v>-6.45</v>
      </c>
      <c r="L45" s="65">
        <f>STDEV(K41:K47)</f>
        <v>11.121139672670585</v>
      </c>
      <c r="M45" s="66"/>
      <c r="N45" s="98">
        <v>-6.85</v>
      </c>
      <c r="O45" s="65">
        <f>STDEV(N41:N47)</f>
        <v>8.8827114050137812</v>
      </c>
      <c r="P45" s="66"/>
      <c r="Q45" s="5">
        <v>7.26</v>
      </c>
      <c r="R45" s="65">
        <f>STDEV(Q41:Q47)</f>
        <v>6.5334421759641144</v>
      </c>
      <c r="S45" s="66"/>
      <c r="T45" s="98">
        <v>-8.15</v>
      </c>
      <c r="U45" s="65">
        <f>STDEV(T41:T47)</f>
        <v>10.664163843273908</v>
      </c>
      <c r="V45" s="66"/>
      <c r="W45" s="113">
        <v>-5.82</v>
      </c>
      <c r="X45" s="65">
        <f>STDEV(W41:W47)</f>
        <v>10.189405796031018</v>
      </c>
    </row>
    <row r="46" spans="1:25">
      <c r="B46" s="92">
        <v>15.84</v>
      </c>
      <c r="C46" s="66">
        <f>AVERAGE(B41:B47)</f>
        <v>4.8585714285714294</v>
      </c>
      <c r="D46" s="66"/>
      <c r="E46" s="89">
        <v>15.39</v>
      </c>
      <c r="F46" s="66">
        <f>AVERAGE(E41:E47)</f>
        <v>17.675714285714285</v>
      </c>
      <c r="G46" s="66"/>
      <c r="H46" s="76">
        <v>21.34</v>
      </c>
      <c r="I46" s="65">
        <f>AVERAGE(H41:H47)</f>
        <v>7.7942857142857145</v>
      </c>
      <c r="J46" s="66"/>
      <c r="K46" s="39">
        <v>25.93</v>
      </c>
      <c r="L46" s="65">
        <f>AVERAGE(K41:K47)</f>
        <v>11.191428571428572</v>
      </c>
      <c r="M46" s="66"/>
      <c r="N46" s="3">
        <v>14.75</v>
      </c>
      <c r="O46" s="65">
        <f>AVERAGE(N41:N47)</f>
        <v>4.2142857142857135</v>
      </c>
      <c r="P46" s="66"/>
      <c r="Q46" s="83">
        <v>24.17</v>
      </c>
      <c r="R46" s="65">
        <f>AVERAGE(Q41:Q47)</f>
        <v>13.5</v>
      </c>
      <c r="S46" s="66"/>
      <c r="T46" s="80">
        <v>20.98</v>
      </c>
      <c r="U46" s="65">
        <f>AVERAGE(T41:T47)</f>
        <v>8.4528571428571411</v>
      </c>
      <c r="V46" s="66"/>
      <c r="W46" s="113">
        <v>20.78</v>
      </c>
      <c r="X46" s="65">
        <f>AVERAGE(W41:W47)</f>
        <v>7.3071428571428569</v>
      </c>
    </row>
    <row r="47" spans="1:25" ht="15.75" thickBot="1">
      <c r="B47" s="93">
        <v>10.89</v>
      </c>
      <c r="C47" s="67">
        <f>SUM(B41:B47)</f>
        <v>34.010000000000005</v>
      </c>
      <c r="D47" s="67"/>
      <c r="E47" s="90">
        <v>11.69</v>
      </c>
      <c r="F47" s="67">
        <f>SUM(E41:E47)</f>
        <v>123.72999999999999</v>
      </c>
      <c r="G47" s="67"/>
      <c r="H47" s="77">
        <v>12.95</v>
      </c>
      <c r="I47" s="68">
        <f>SUM(H41:H47)</f>
        <v>54.56</v>
      </c>
      <c r="J47" s="67"/>
      <c r="K47" s="40">
        <v>17.43</v>
      </c>
      <c r="L47" s="68">
        <f>SUM(K41:K47)</f>
        <v>78.34</v>
      </c>
      <c r="M47" s="66"/>
      <c r="N47" s="3">
        <v>10.7</v>
      </c>
      <c r="O47" s="68">
        <f>SUM(N41:N47)</f>
        <v>29.499999999999996</v>
      </c>
      <c r="P47" s="66"/>
      <c r="Q47" s="83">
        <v>15.75</v>
      </c>
      <c r="R47" s="68">
        <f>SUM(Q41:Q47)</f>
        <v>94.5</v>
      </c>
      <c r="S47" s="66"/>
      <c r="T47" s="80">
        <v>16.239999999999998</v>
      </c>
      <c r="U47" s="68">
        <f>SUM(T41:T47)</f>
        <v>59.169999999999987</v>
      </c>
      <c r="V47" s="66"/>
      <c r="W47" s="113">
        <v>12.39</v>
      </c>
      <c r="X47" s="68">
        <f>SUM(W41:W47)</f>
        <v>51.15</v>
      </c>
    </row>
    <row r="48" spans="1:25">
      <c r="A48" t="s">
        <v>106</v>
      </c>
      <c r="B48" s="94">
        <v>-1.01</v>
      </c>
      <c r="C48" s="58"/>
      <c r="D48" s="58"/>
      <c r="E48" s="88">
        <v>-24.12</v>
      </c>
      <c r="F48" s="58"/>
      <c r="G48" s="58"/>
      <c r="H48" s="75">
        <v>0.56999999999999995</v>
      </c>
      <c r="I48" s="64"/>
      <c r="J48" s="115"/>
      <c r="K48" s="58">
        <v>-1.37</v>
      </c>
      <c r="L48" s="64"/>
      <c r="M48" s="66"/>
      <c r="N48" s="3">
        <v>-2.38</v>
      </c>
      <c r="O48" s="64"/>
      <c r="P48" s="66"/>
      <c r="Q48" s="83">
        <v>-4.3499999999999996</v>
      </c>
      <c r="R48" s="64"/>
      <c r="S48" s="66"/>
      <c r="T48" s="80">
        <v>-4.82</v>
      </c>
      <c r="U48" s="64"/>
      <c r="V48" s="66"/>
      <c r="W48" s="113">
        <v>0.8</v>
      </c>
      <c r="X48" s="64"/>
      <c r="Y48" s="99"/>
    </row>
    <row r="49" spans="1:30">
      <c r="B49" s="92">
        <v>1.1200000000000001</v>
      </c>
      <c r="C49" s="39"/>
      <c r="D49" s="39"/>
      <c r="E49" s="89">
        <v>-23.23</v>
      </c>
      <c r="F49" s="39"/>
      <c r="G49" s="39"/>
      <c r="H49" s="76">
        <v>-4.24</v>
      </c>
      <c r="I49" s="65"/>
      <c r="J49" s="66"/>
      <c r="K49" s="39">
        <v>-5.7</v>
      </c>
      <c r="L49" s="65"/>
      <c r="M49" s="66"/>
      <c r="N49" s="3">
        <v>1</v>
      </c>
      <c r="O49" s="65"/>
      <c r="P49" s="66"/>
      <c r="Q49" s="83">
        <v>-5.9</v>
      </c>
      <c r="R49" s="65"/>
      <c r="S49" s="66"/>
      <c r="T49" s="80">
        <v>-1.32</v>
      </c>
      <c r="U49" s="65"/>
      <c r="V49" s="66"/>
      <c r="W49" s="113">
        <v>-2.7</v>
      </c>
      <c r="X49" s="65"/>
    </row>
    <row r="50" spans="1:30">
      <c r="B50" s="92">
        <v>20.04</v>
      </c>
      <c r="C50" s="39"/>
      <c r="D50" s="39"/>
      <c r="E50" s="89">
        <v>-19.690000000000001</v>
      </c>
      <c r="F50" s="39"/>
      <c r="G50" s="39"/>
      <c r="H50" s="76">
        <v>15.41</v>
      </c>
      <c r="I50" s="65"/>
      <c r="J50" s="66"/>
      <c r="K50" s="39">
        <v>12.03</v>
      </c>
      <c r="L50" s="65"/>
      <c r="M50" s="66"/>
      <c r="N50" s="3">
        <v>20.77</v>
      </c>
      <c r="O50" s="65"/>
      <c r="P50" s="66"/>
      <c r="Q50" s="83">
        <v>-1</v>
      </c>
      <c r="R50" s="65"/>
      <c r="S50" s="66"/>
      <c r="T50" s="80">
        <v>16.54</v>
      </c>
      <c r="U50" s="65"/>
      <c r="V50" s="66"/>
      <c r="W50" s="113">
        <v>17.170000000000002</v>
      </c>
      <c r="X50" s="65"/>
    </row>
    <row r="51" spans="1:30">
      <c r="B51" s="92">
        <v>22.94</v>
      </c>
      <c r="C51" s="39"/>
      <c r="D51" s="39"/>
      <c r="E51" s="89">
        <v>-1.9</v>
      </c>
      <c r="F51" s="39"/>
      <c r="G51" s="39"/>
      <c r="H51" s="76">
        <v>17.829999999999998</v>
      </c>
      <c r="I51" s="65"/>
      <c r="J51" s="66"/>
      <c r="K51" s="39">
        <v>13.65</v>
      </c>
      <c r="L51" s="65"/>
      <c r="M51" s="66"/>
      <c r="N51" s="3">
        <v>21.78</v>
      </c>
      <c r="O51" s="65"/>
      <c r="P51" s="66"/>
      <c r="Q51" s="83">
        <v>13.48</v>
      </c>
      <c r="R51" s="65"/>
      <c r="S51" s="66"/>
      <c r="T51" s="80">
        <v>15.56</v>
      </c>
      <c r="U51" s="65"/>
      <c r="V51" s="66"/>
      <c r="W51" s="113">
        <v>18.84</v>
      </c>
      <c r="X51" s="65"/>
    </row>
    <row r="52" spans="1:30">
      <c r="B52" s="92">
        <v>-1.48</v>
      </c>
      <c r="C52" s="66">
        <f>STDEV(B48:B54)</f>
        <v>10.688128483330955</v>
      </c>
      <c r="D52" s="66"/>
      <c r="E52" s="89">
        <v>-14.94</v>
      </c>
      <c r="F52" s="66">
        <f>STDEV(E48:E54)</f>
        <v>11.536661025576143</v>
      </c>
      <c r="G52" s="66"/>
      <c r="H52" s="104">
        <v>-1.24</v>
      </c>
      <c r="I52" s="65">
        <f>STDEV(H48:H54)</f>
        <v>8.7038261974944362</v>
      </c>
      <c r="J52" s="66"/>
      <c r="K52" s="104">
        <v>-5.91</v>
      </c>
      <c r="L52" s="65">
        <f>STDEV(K48:K54)</f>
        <v>8.8462359496110246</v>
      </c>
      <c r="M52" s="66"/>
      <c r="N52" s="98">
        <v>-0.68</v>
      </c>
      <c r="O52" s="65">
        <f>STDEV(N48:N54)</f>
        <v>10.943021694647408</v>
      </c>
      <c r="P52" s="66"/>
      <c r="Q52" s="98">
        <v>-7.35</v>
      </c>
      <c r="R52" s="65">
        <f>STDEV(Q48:Q54)</f>
        <v>8.5580541290757477</v>
      </c>
      <c r="S52" s="66"/>
      <c r="T52" s="98">
        <v>-5.74</v>
      </c>
      <c r="U52" s="65">
        <f>STDEV(T48:T54)</f>
        <v>10.762884416009536</v>
      </c>
      <c r="V52" s="66"/>
      <c r="W52" s="113">
        <v>-1.24</v>
      </c>
      <c r="X52" s="65">
        <f>STDEV(W48:W54)</f>
        <v>9.2948003897724618</v>
      </c>
    </row>
    <row r="53" spans="1:30">
      <c r="B53" s="92">
        <v>-1.76</v>
      </c>
      <c r="C53" s="66">
        <f>AVERAGE(B48:B54)</f>
        <v>7.232857142857144</v>
      </c>
      <c r="D53" s="66"/>
      <c r="E53" s="89">
        <v>-9.76</v>
      </c>
      <c r="F53" s="66">
        <f>AVERAGE(E48:E54)</f>
        <v>-12.411428571428573</v>
      </c>
      <c r="G53" s="66"/>
      <c r="H53" s="76">
        <v>-1.24</v>
      </c>
      <c r="I53" s="65">
        <f>AVERAGE(H48:H54)</f>
        <v>4.5628571428571432</v>
      </c>
      <c r="J53" s="66"/>
      <c r="K53" s="39">
        <v>-8.4700000000000006</v>
      </c>
      <c r="L53" s="65">
        <f>AVERAGE(K48:K54)</f>
        <v>0.60285714285714265</v>
      </c>
      <c r="M53" s="66"/>
      <c r="N53" s="3">
        <v>-4.2300000000000004</v>
      </c>
      <c r="O53" s="65">
        <f>AVERAGE(N48:N54)</f>
        <v>6.4471428571428575</v>
      </c>
      <c r="P53" s="66"/>
      <c r="Q53" s="83">
        <v>-14.58</v>
      </c>
      <c r="R53" s="65">
        <f>AVERAGE(Q48:Q54)</f>
        <v>-3.1228571428571428</v>
      </c>
      <c r="S53" s="66"/>
      <c r="T53" s="80">
        <v>-11.47</v>
      </c>
      <c r="U53" s="65">
        <f>AVERAGE(T48:T54)</f>
        <v>1.7085714285714282</v>
      </c>
      <c r="V53" s="66"/>
      <c r="W53" s="113">
        <v>-2.89</v>
      </c>
      <c r="X53" s="65">
        <f>AVERAGE(W48:W54)</f>
        <v>4.8785714285714281</v>
      </c>
    </row>
    <row r="54" spans="1:30" ht="15.75" thickBot="1">
      <c r="B54" s="93">
        <v>10.78</v>
      </c>
      <c r="C54" s="67">
        <f>SUM(B48:B54)</f>
        <v>50.63000000000001</v>
      </c>
      <c r="D54" s="67"/>
      <c r="E54" s="90">
        <v>6.76</v>
      </c>
      <c r="F54" s="97">
        <f>SUM(E48:E54)</f>
        <v>-86.88000000000001</v>
      </c>
      <c r="G54" s="97"/>
      <c r="H54" s="77">
        <v>4.8499999999999996</v>
      </c>
      <c r="I54" s="68">
        <f>SUM(H48:H54)</f>
        <v>31.940000000000005</v>
      </c>
      <c r="J54" s="67"/>
      <c r="K54" s="40">
        <v>-0.01</v>
      </c>
      <c r="L54" s="68">
        <f>SUM(K48:K54)</f>
        <v>4.2199999999999989</v>
      </c>
      <c r="M54" s="66"/>
      <c r="N54" s="3">
        <v>8.8699999999999992</v>
      </c>
      <c r="O54" s="68">
        <f>SUM(N48:N54)</f>
        <v>45.13</v>
      </c>
      <c r="P54" s="66"/>
      <c r="Q54" s="83">
        <v>-2.16</v>
      </c>
      <c r="R54" s="95">
        <f>SUM(Q48:Q54)</f>
        <v>-21.86</v>
      </c>
      <c r="S54" s="118"/>
      <c r="T54" s="80">
        <v>3.21</v>
      </c>
      <c r="U54" s="68">
        <f>SUM(T48:T54)</f>
        <v>11.959999999999997</v>
      </c>
      <c r="V54" s="66"/>
      <c r="W54" s="113">
        <v>4.17</v>
      </c>
      <c r="X54" s="147">
        <f>SUM(W48:W54)</f>
        <v>34.15</v>
      </c>
    </row>
    <row r="55" spans="1:30">
      <c r="A55" t="s">
        <v>107</v>
      </c>
      <c r="B55" s="92">
        <v>21.95</v>
      </c>
      <c r="C55" s="39"/>
      <c r="D55" s="39"/>
      <c r="E55" s="89">
        <v>14.29</v>
      </c>
      <c r="F55" s="39"/>
      <c r="G55" s="39"/>
      <c r="H55" s="76">
        <v>23.02</v>
      </c>
      <c r="I55" s="65"/>
      <c r="J55" s="66"/>
      <c r="K55">
        <v>29.5</v>
      </c>
      <c r="L55" s="65"/>
      <c r="M55" s="66"/>
      <c r="N55" s="3">
        <v>29.02</v>
      </c>
      <c r="O55" s="65"/>
      <c r="P55" s="66"/>
      <c r="Q55" s="83">
        <v>13.39</v>
      </c>
      <c r="R55" s="65"/>
      <c r="S55" s="66"/>
      <c r="T55" s="80">
        <v>26.75</v>
      </c>
      <c r="U55" s="65"/>
      <c r="V55" s="66"/>
      <c r="W55">
        <v>29.5</v>
      </c>
      <c r="X55" s="65"/>
    </row>
    <row r="56" spans="1:30">
      <c r="B56" s="92">
        <v>29.12</v>
      </c>
      <c r="C56" s="39"/>
      <c r="D56" s="39"/>
      <c r="E56" s="89">
        <v>32.31</v>
      </c>
      <c r="F56" s="39"/>
      <c r="G56" s="39"/>
      <c r="H56" s="76">
        <v>26.55</v>
      </c>
      <c r="I56" s="65"/>
      <c r="J56" s="66"/>
      <c r="K56">
        <v>25.28</v>
      </c>
      <c r="L56" s="65"/>
      <c r="M56" s="66"/>
      <c r="N56" s="3">
        <v>27.4</v>
      </c>
      <c r="O56" s="65"/>
      <c r="P56" s="66"/>
      <c r="Q56" s="83">
        <v>31</v>
      </c>
      <c r="R56" s="65"/>
      <c r="S56" s="66"/>
      <c r="T56" s="80">
        <v>27.13</v>
      </c>
      <c r="U56" s="65"/>
      <c r="V56" s="66"/>
      <c r="W56">
        <v>25.28</v>
      </c>
      <c r="X56" s="65"/>
    </row>
    <row r="57" spans="1:30">
      <c r="B57" s="92">
        <v>14.33</v>
      </c>
      <c r="C57" s="39"/>
      <c r="D57" s="39"/>
      <c r="E57" s="89">
        <v>30.52</v>
      </c>
      <c r="F57" s="39"/>
      <c r="G57" s="39"/>
      <c r="H57" s="76">
        <v>16.149999999999999</v>
      </c>
      <c r="I57" s="65"/>
      <c r="J57" s="66"/>
      <c r="K57">
        <v>16.11</v>
      </c>
      <c r="L57" s="65"/>
      <c r="M57" s="66"/>
      <c r="N57" s="3">
        <v>14.87</v>
      </c>
      <c r="O57" s="65"/>
      <c r="P57" s="66"/>
      <c r="Q57" s="83">
        <v>35.82</v>
      </c>
      <c r="R57" s="65"/>
      <c r="S57" s="66"/>
      <c r="T57" s="80">
        <v>13.81</v>
      </c>
      <c r="U57" s="65"/>
      <c r="V57" s="66"/>
      <c r="W57">
        <v>16.11</v>
      </c>
      <c r="X57" s="65"/>
    </row>
    <row r="58" spans="1:30">
      <c r="B58" s="92">
        <v>17.61</v>
      </c>
      <c r="C58" s="39"/>
      <c r="D58" s="39"/>
      <c r="E58" s="89">
        <v>33.56</v>
      </c>
      <c r="F58" s="39"/>
      <c r="G58" s="39"/>
      <c r="H58" s="76">
        <v>19.309999999999999</v>
      </c>
      <c r="I58" s="65"/>
      <c r="J58" s="66"/>
      <c r="K58">
        <v>19.170000000000002</v>
      </c>
      <c r="L58" s="65"/>
      <c r="M58" s="66"/>
      <c r="N58" s="3">
        <v>16.88</v>
      </c>
      <c r="O58" s="65"/>
      <c r="P58" s="66"/>
      <c r="Q58" s="83">
        <v>43.94</v>
      </c>
      <c r="R58" s="65"/>
      <c r="S58" s="66"/>
      <c r="T58" s="80">
        <v>14.55</v>
      </c>
      <c r="U58" s="65"/>
      <c r="V58" s="66"/>
      <c r="W58">
        <v>19.170000000000002</v>
      </c>
      <c r="X58" s="65"/>
    </row>
    <row r="59" spans="1:30">
      <c r="B59" s="92">
        <v>41.472000000000001</v>
      </c>
      <c r="C59" s="66">
        <f>STDEV(B55:B61)</f>
        <v>10.953036439184121</v>
      </c>
      <c r="D59" s="66"/>
      <c r="E59" s="89">
        <v>30.11</v>
      </c>
      <c r="F59" s="66">
        <f>STDEV(E55:E61)</f>
        <v>9.2055180139284918</v>
      </c>
      <c r="G59" s="66"/>
      <c r="H59" s="101">
        <v>41.97</v>
      </c>
      <c r="I59" s="65">
        <f>STDEV(H55:H61)</f>
        <v>10.779567753503878</v>
      </c>
      <c r="J59" s="66"/>
      <c r="K59" s="5">
        <v>41.62</v>
      </c>
      <c r="L59" s="65">
        <f>STDEV(K55:K61)</f>
        <v>10.993030692649027</v>
      </c>
      <c r="M59" s="66"/>
      <c r="N59" s="5">
        <v>42.51</v>
      </c>
      <c r="O59" s="65">
        <f>STDEV(N55:N61)</f>
        <v>11.313499311294731</v>
      </c>
      <c r="P59" s="66"/>
      <c r="Q59" s="145">
        <v>53.34</v>
      </c>
      <c r="R59" s="65">
        <f>STDEV(Q55:Q61)</f>
        <v>14.905273116138014</v>
      </c>
      <c r="S59" s="66"/>
      <c r="T59" s="5">
        <v>41.36</v>
      </c>
      <c r="U59" s="65">
        <f>STDEV(T55:T61)</f>
        <v>11.516187158372626</v>
      </c>
      <c r="V59" s="66"/>
      <c r="W59" s="5">
        <v>41.62</v>
      </c>
      <c r="X59" s="65">
        <f>STDEV(W55:W61)</f>
        <v>10.993030692649027</v>
      </c>
    </row>
    <row r="60" spans="1:30">
      <c r="B60" s="92">
        <v>23.8</v>
      </c>
      <c r="C60" s="66">
        <f>AVERAGE(B55:B61)</f>
        <v>22.260285714285715</v>
      </c>
      <c r="D60" s="66"/>
      <c r="E60" s="89">
        <v>21.79</v>
      </c>
      <c r="F60" s="66">
        <f>AVERAGE(E55:E61)</f>
        <v>24.774285714285718</v>
      </c>
      <c r="G60" s="66"/>
      <c r="H60" s="76">
        <v>22.11</v>
      </c>
      <c r="I60" s="65">
        <f>AVERAGE(H55:H61)</f>
        <v>22.251428571428573</v>
      </c>
      <c r="J60" s="66"/>
      <c r="K60">
        <v>21.74</v>
      </c>
      <c r="L60" s="65">
        <f>AVERAGE(K55:K61)</f>
        <v>22.867142857142859</v>
      </c>
      <c r="M60" s="66"/>
      <c r="N60" s="3">
        <v>23.61</v>
      </c>
      <c r="O60" s="65">
        <f>AVERAGE(N55:N61)</f>
        <v>23.170000000000005</v>
      </c>
      <c r="P60" s="66"/>
      <c r="Q60" s="83">
        <v>28.82</v>
      </c>
      <c r="R60" s="65">
        <f>AVERAGE(Q55:Q61)</f>
        <v>31.310000000000002</v>
      </c>
      <c r="S60" s="66"/>
      <c r="T60" s="80">
        <v>21.77</v>
      </c>
      <c r="U60" s="65">
        <f>AVERAGE(T55:T61)</f>
        <v>21.650000000000002</v>
      </c>
      <c r="V60" s="66"/>
      <c r="W60">
        <v>21.74</v>
      </c>
      <c r="X60" s="65">
        <f>AVERAGE(W55:W61)</f>
        <v>22.867142857142859</v>
      </c>
    </row>
    <row r="61" spans="1:30" ht="15.75" thickBot="1">
      <c r="B61" s="93">
        <v>7.54</v>
      </c>
      <c r="C61" s="67">
        <f>SUM(B55:B61)</f>
        <v>155.822</v>
      </c>
      <c r="D61" s="67"/>
      <c r="E61" s="90">
        <v>10.84</v>
      </c>
      <c r="F61" s="67">
        <f>SUM(E55:E61)</f>
        <v>173.42000000000002</v>
      </c>
      <c r="G61" s="67"/>
      <c r="H61" s="77">
        <v>6.65</v>
      </c>
      <c r="I61" s="68">
        <f>SUM(H55:H61)</f>
        <v>155.76000000000002</v>
      </c>
      <c r="J61" s="66"/>
      <c r="K61">
        <v>6.65</v>
      </c>
      <c r="L61" s="68">
        <f>SUM(K55:K61)</f>
        <v>160.07000000000002</v>
      </c>
      <c r="M61" s="66"/>
      <c r="N61" s="3">
        <v>7.9</v>
      </c>
      <c r="O61" s="68">
        <f>SUM(N55:N61)</f>
        <v>162.19000000000003</v>
      </c>
      <c r="P61" s="66"/>
      <c r="Q61" s="83">
        <v>12.86</v>
      </c>
      <c r="R61" s="68">
        <f>SUM(Q55:Q61)</f>
        <v>219.17000000000002</v>
      </c>
      <c r="S61" s="66"/>
      <c r="T61" s="80">
        <v>6.18</v>
      </c>
      <c r="U61" s="68">
        <f>SUM(T55:T61)</f>
        <v>151.55000000000001</v>
      </c>
      <c r="V61" s="66"/>
      <c r="W61">
        <v>6.65</v>
      </c>
      <c r="X61" s="68">
        <f>SUM(W55:W61)</f>
        <v>160.07000000000002</v>
      </c>
    </row>
    <row r="62" spans="1:30" ht="15.75" thickBot="1">
      <c r="AB62" t="s">
        <v>110</v>
      </c>
      <c r="AC62" t="s">
        <v>111</v>
      </c>
      <c r="AD62" t="s">
        <v>122</v>
      </c>
    </row>
    <row r="63" spans="1:30" ht="15.75" thickBot="1">
      <c r="A63">
        <v>60</v>
      </c>
      <c r="B63" s="128">
        <f>SUM($B13,$B20,$B27,$B34,$B41,$B48,$B55)</f>
        <v>36.5</v>
      </c>
      <c r="C63" s="129">
        <f>AVERAGE($B13,$B20,$B27,$B34,$B41,$B48,$B55)</f>
        <v>5.2142857142857144</v>
      </c>
      <c r="D63" s="129">
        <f>STDEV($B13,$B20,$B27,$B34,$B41,$B48,$B55)</f>
        <v>15.244680883445714</v>
      </c>
      <c r="E63" s="130">
        <f>SUM($E13,$E20,$E27,$E34,$E41,$E48,$E55)</f>
        <v>8.5299999999999976</v>
      </c>
      <c r="F63" s="130">
        <f t="shared" ref="F63:F69" si="3">AVERAGE($E13,$E20,$E27,$E34,$E41,$E48,$E55)</f>
        <v>1.2185714285714282</v>
      </c>
      <c r="G63" s="130">
        <f>STDEV($E13,$E20,$E27,$E34,$E41,$E48,$E55)</f>
        <v>15.592283805963586</v>
      </c>
      <c r="H63" s="129">
        <f>SUM($H13,$H20,$H27,$H34,$H41,$H48,$H55)</f>
        <v>48.4</v>
      </c>
      <c r="I63" s="129">
        <f>AVERAGE($H13,$H20,$H27,$H34,$H41,$H48,$H55)</f>
        <v>6.9142857142857137</v>
      </c>
      <c r="J63" s="129">
        <f>STDEV($H13,$H20,$H27,$H34,$H41,$H48,$H55)</f>
        <v>13.125003945577637</v>
      </c>
      <c r="K63" s="131">
        <f>SUM($K13,$K20,$K27,$K34,$K41,$K48,$K55)</f>
        <v>65.63</v>
      </c>
      <c r="L63" s="131">
        <f>AVERAGE($K13,$K20,$K27,$K34,$K41,$K48,$K55)</f>
        <v>9.3757142857142846</v>
      </c>
      <c r="M63" s="131">
        <f>STDEV($K13,$K20,$K27,$K34,$K41,$K48,$K55)</f>
        <v>16.530955666206815</v>
      </c>
      <c r="N63" s="132">
        <f>SUM($N13,$N20,$N27,$N34,$N41,$N48,$N55)</f>
        <v>54.57</v>
      </c>
      <c r="O63" s="132">
        <f>AVERAGE($N13,$N20,$N27,$N34,$N41,$N48,$N55)</f>
        <v>7.7957142857142854</v>
      </c>
      <c r="P63" s="132">
        <f>STDEV($N13,$N20,$N27,$N34,$N41,$N48,$N55)</f>
        <v>17.649799675107609</v>
      </c>
      <c r="Q63" s="133">
        <f>SUM($Q13,$Q20,$Q27,$Q34,$Q41,$Q48,$Q55)</f>
        <v>49.629999999999995</v>
      </c>
      <c r="R63" s="133">
        <f>AVERAGE($Q13,$Q20,$Q27,$Q34,$Q41,$Q48,$Q55)</f>
        <v>7.089999999999999</v>
      </c>
      <c r="S63" s="133">
        <f>STDEV($Q13,$Q20,$Q27,$Q34,$Q41,$Q48,$Q55)</f>
        <v>21.046732921445713</v>
      </c>
      <c r="T63" s="142">
        <f>SUM($T13,$T20,$T27,$T34,$T41,$T48,$T55)</f>
        <v>61.139999999999993</v>
      </c>
      <c r="U63" s="142">
        <f>AVERAGE($T13,$T20,$T27,$T34,$T41,$T48,$T55)</f>
        <v>8.7342857142857131</v>
      </c>
      <c r="V63" s="142">
        <f>STDEV($T13,$T20,$T27,$T34,$T41,$T48,$T55)</f>
        <v>18.48185764215172</v>
      </c>
      <c r="W63" s="146">
        <f>SUM($W13,$W20,$W27,$W34,$W41,$W48,$W55)</f>
        <v>66.25</v>
      </c>
      <c r="X63" s="146">
        <f>AVERAGE($W13,$W20,$W27,$W34,$W41,$W48,$W55)</f>
        <v>9.4642857142857135</v>
      </c>
      <c r="Y63" s="146">
        <f>STDEV($W13,$W20,$W27,$W34,$W41,$W48,$W55)</f>
        <v>16.199989564958429</v>
      </c>
      <c r="Z63" s="1"/>
      <c r="AA63" s="1"/>
      <c r="AB63" s="1">
        <f>SUM($B63,$E63,$H63,$K63,$N63,$Q63,$T63,$W63)</f>
        <v>390.65</v>
      </c>
      <c r="AC63" s="1">
        <f>AVERAGE($B63,$E63,$H63,$K63,$N63,$Q63,$T63,$W63)</f>
        <v>48.831249999999997</v>
      </c>
      <c r="AD63" s="1">
        <f>STDEV($B63,$E63,$H63,$K63,$N63,$Q63,$T63,$W63)</f>
        <v>19.075503691159202</v>
      </c>
    </row>
    <row r="64" spans="1:30" ht="15.75" thickBot="1">
      <c r="A64">
        <v>120</v>
      </c>
      <c r="B64" s="134">
        <f t="shared" ref="B64:B69" si="4">SUM($B14,$B21,$B28,$B35,$B42,$B49,$B56)</f>
        <v>127.88999999999999</v>
      </c>
      <c r="C64" s="122">
        <f t="shared" ref="C64:C69" si="5">AVERAGE($B14,$B21,$B28,$B35,$B42,$B49,$B56)</f>
        <v>18.27</v>
      </c>
      <c r="D64" s="122">
        <f t="shared" ref="D64:D69" si="6">STDEV($B14,$B21,$B28,$B35,$B42,$B49,$B56)</f>
        <v>19.163001678581917</v>
      </c>
      <c r="E64" s="123">
        <f t="shared" ref="E64:E69" si="7">SUM($E14,$E21,$E28,$E35,$E42,$E49,$E56)</f>
        <v>16.840000000000003</v>
      </c>
      <c r="F64" s="123">
        <f t="shared" si="3"/>
        <v>2.4057142857142861</v>
      </c>
      <c r="G64" s="123">
        <f t="shared" ref="G64:G69" si="8">STDEV($E14,$E21,$E28,$E35,$E42,$E49,$E56)</f>
        <v>20.726504655587622</v>
      </c>
      <c r="H64" s="122">
        <f t="shared" ref="H64:H69" si="9">SUM($H14,$H21,$H28,$H35,$H42,$H49,$H56)</f>
        <v>123.94000000000003</v>
      </c>
      <c r="I64" s="122">
        <f t="shared" ref="I64:I69" si="10">AVERAGE($H14,$H21,$H28,$H35,$H42,$H49,$H56)</f>
        <v>17.70571428571429</v>
      </c>
      <c r="J64" s="122">
        <f t="shared" ref="J64:J69" si="11">STDEV($H14,$H21,$H28,$H35,$H42,$H49,$H56)</f>
        <v>18.709045813137962</v>
      </c>
      <c r="K64" s="124">
        <f t="shared" ref="K64:K69" si="12">SUM($K14,$K21,$K28,$K35,$K42,$K49,$K56)</f>
        <v>123.42</v>
      </c>
      <c r="L64" s="124">
        <f t="shared" ref="L64:L69" si="13">AVERAGE($K14,$K21,$K28,$K35,$K42,$K49,$K56)</f>
        <v>17.631428571428572</v>
      </c>
      <c r="M64" s="124">
        <f t="shared" ref="M64:M69" si="14">STDEV($K14,$K21,$K28,$K35,$K42,$K49,$K56)</f>
        <v>17.307219523050133</v>
      </c>
      <c r="N64" s="125">
        <f t="shared" ref="N64:N69" si="15">SUM($N14,$N21,$N28,$N35,$N42,$N49,$N56)</f>
        <v>126.68</v>
      </c>
      <c r="O64" s="125">
        <f t="shared" ref="O64:O69" si="16">AVERAGE($N14,$N21,$N28,$N35,$N42,$N49,$N56)</f>
        <v>18.09714285714286</v>
      </c>
      <c r="P64" s="125">
        <f t="shared" ref="P64:P69" si="17">STDEV($N14,$N21,$N28,$N35,$N42,$N49,$N56)</f>
        <v>18.952609947168852</v>
      </c>
      <c r="Q64" s="126">
        <f t="shared" ref="Q64:Q69" si="18">SUM($Q14,$Q21,$Q28,$Q35,$Q42,$Q49,$Q56)</f>
        <v>55</v>
      </c>
      <c r="R64" s="126">
        <f t="shared" ref="R64:R69" si="19">AVERAGE($Q14,$Q21,$Q28,$Q35,$Q42,$Q49,$Q56)</f>
        <v>7.8571428571428568</v>
      </c>
      <c r="S64" s="126">
        <f t="shared" ref="S64:S69" si="20">STDEV($Q14,$Q21,$Q28,$Q35,$Q42,$Q49,$Q56)</f>
        <v>16.165525782031459</v>
      </c>
      <c r="T64" s="143">
        <f t="shared" ref="T64:T69" si="21">SUM($T14,$T21,$T28,$T35,$T42,$T49,$T56)</f>
        <v>117.85</v>
      </c>
      <c r="U64" s="143">
        <f t="shared" ref="U64:U69" si="22">AVERAGE($T14,$T21,$T28,$T35,$T42,$T49,$T56)</f>
        <v>16.835714285714285</v>
      </c>
      <c r="V64" s="143">
        <f t="shared" ref="V64:V69" si="23">STDEV($T14,$T21,$T28,$T35,$T42,$T49,$T56)</f>
        <v>16.088768191031964</v>
      </c>
      <c r="W64" s="146">
        <f t="shared" ref="W64:W69" si="24">SUM($W14,$W21,$W28,$W35,$W42,$W49,$W56)</f>
        <v>126.27999999999999</v>
      </c>
      <c r="X64" s="146">
        <f t="shared" ref="X64:X69" si="25">AVERAGE($W14,$W21,$W28,$W35,$W42,$W49,$W56)</f>
        <v>18.04</v>
      </c>
      <c r="Y64" s="146">
        <f t="shared" ref="Y64:Y69" si="26">STDEV($W14,$W21,$W28,$W35,$W42,$W49,$W56)</f>
        <v>18.252445498252193</v>
      </c>
      <c r="Z64" s="1"/>
      <c r="AA64" s="1"/>
      <c r="AB64" s="1">
        <f t="shared" ref="AB64:AB69" si="27">SUM($B64,$E64,$H64,$K64,$N64,$Q64,$T64,$W64)</f>
        <v>817.9</v>
      </c>
      <c r="AC64" s="1">
        <f t="shared" ref="AC64:AC69" si="28">AVERAGE($B64,$E64,$H64,$K64,$N64,$Q64,$T64,$W64)</f>
        <v>102.2375</v>
      </c>
      <c r="AD64" s="1">
        <f t="shared" ref="AD64:AD68" si="29">STDEV($B64,$E64,$H64,$K64,$N64,$Q64,$T64,$W64)</f>
        <v>42.293345896758503</v>
      </c>
    </row>
    <row r="65" spans="1:30" ht="15.75" thickBot="1">
      <c r="A65">
        <v>180</v>
      </c>
      <c r="B65" s="134">
        <f t="shared" si="4"/>
        <v>111.37999999999998</v>
      </c>
      <c r="C65" s="122">
        <f t="shared" si="5"/>
        <v>15.911428571428569</v>
      </c>
      <c r="D65" s="122">
        <f t="shared" si="6"/>
        <v>20.814576966292499</v>
      </c>
      <c r="E65" s="123">
        <f t="shared" si="7"/>
        <v>-2.2300000000000004</v>
      </c>
      <c r="F65" s="123">
        <f t="shared" si="3"/>
        <v>-0.31857142857142862</v>
      </c>
      <c r="G65" s="123">
        <f t="shared" si="8"/>
        <v>18.899214647326335</v>
      </c>
      <c r="H65" s="122">
        <f t="shared" si="9"/>
        <v>117.87</v>
      </c>
      <c r="I65" s="122">
        <f t="shared" si="10"/>
        <v>16.838571428571431</v>
      </c>
      <c r="J65" s="122">
        <f t="shared" si="11"/>
        <v>20.838271224337387</v>
      </c>
      <c r="K65" s="124">
        <f t="shared" si="12"/>
        <v>115.49999999999999</v>
      </c>
      <c r="L65" s="124">
        <f t="shared" si="13"/>
        <v>16.499999999999996</v>
      </c>
      <c r="M65" s="124">
        <f t="shared" si="14"/>
        <v>20.953535898904192</v>
      </c>
      <c r="N65" s="125">
        <f t="shared" si="15"/>
        <v>112.30000000000001</v>
      </c>
      <c r="O65" s="125">
        <f t="shared" si="16"/>
        <v>16.042857142857144</v>
      </c>
      <c r="P65" s="125">
        <f t="shared" si="17"/>
        <v>20.57470997307594</v>
      </c>
      <c r="Q65" s="126">
        <f t="shared" si="18"/>
        <v>42.87</v>
      </c>
      <c r="R65" s="126">
        <f t="shared" si="19"/>
        <v>6.1242857142857137</v>
      </c>
      <c r="S65" s="126">
        <f t="shared" si="20"/>
        <v>17.015739632413727</v>
      </c>
      <c r="T65" s="143">
        <f t="shared" si="21"/>
        <v>100.41</v>
      </c>
      <c r="U65" s="143">
        <f t="shared" si="22"/>
        <v>14.344285714285714</v>
      </c>
      <c r="V65" s="143">
        <f t="shared" si="23"/>
        <v>20.152207370527972</v>
      </c>
      <c r="W65" s="146">
        <f t="shared" si="24"/>
        <v>121.64999999999999</v>
      </c>
      <c r="X65" s="146">
        <f t="shared" si="25"/>
        <v>17.378571428571426</v>
      </c>
      <c r="Y65" s="146">
        <f t="shared" si="26"/>
        <v>20.65558231937268</v>
      </c>
      <c r="Z65" s="1"/>
      <c r="AA65" s="1"/>
      <c r="AB65" s="1">
        <f t="shared" si="27"/>
        <v>719.75</v>
      </c>
      <c r="AC65" s="1">
        <f t="shared" si="28"/>
        <v>89.96875</v>
      </c>
      <c r="AD65" s="1">
        <f t="shared" si="29"/>
        <v>45.069904255976141</v>
      </c>
    </row>
    <row r="66" spans="1:30" ht="15.75" thickBot="1">
      <c r="A66">
        <v>240</v>
      </c>
      <c r="B66" s="134">
        <f t="shared" si="4"/>
        <v>48.19</v>
      </c>
      <c r="C66" s="122">
        <f t="shared" si="5"/>
        <v>6.8842857142857143</v>
      </c>
      <c r="D66" s="122">
        <f t="shared" si="6"/>
        <v>11.750853667064446</v>
      </c>
      <c r="E66" s="123">
        <f t="shared" si="7"/>
        <v>16.400000000000002</v>
      </c>
      <c r="F66" s="123">
        <f t="shared" si="3"/>
        <v>2.342857142857143</v>
      </c>
      <c r="G66" s="123">
        <f t="shared" si="8"/>
        <v>18.657445979452561</v>
      </c>
      <c r="H66" s="122">
        <f t="shared" si="9"/>
        <v>65.41</v>
      </c>
      <c r="I66" s="122">
        <f t="shared" si="10"/>
        <v>9.3442857142857143</v>
      </c>
      <c r="J66" s="122">
        <f t="shared" si="11"/>
        <v>11.677592299132638</v>
      </c>
      <c r="K66" s="124">
        <f t="shared" si="12"/>
        <v>62.32</v>
      </c>
      <c r="L66" s="124">
        <f t="shared" si="13"/>
        <v>8.9028571428571421</v>
      </c>
      <c r="M66" s="124">
        <f t="shared" si="14"/>
        <v>11.936220387662804</v>
      </c>
      <c r="N66" s="125">
        <f t="shared" si="15"/>
        <v>48</v>
      </c>
      <c r="O66" s="125">
        <f t="shared" si="16"/>
        <v>6.8571428571428568</v>
      </c>
      <c r="P66" s="125">
        <f t="shared" si="17"/>
        <v>11.458321160166696</v>
      </c>
      <c r="Q66" s="126">
        <f t="shared" si="18"/>
        <v>63.43</v>
      </c>
      <c r="R66" s="126">
        <f t="shared" si="19"/>
        <v>9.0614285714285714</v>
      </c>
      <c r="S66" s="126">
        <f t="shared" si="20"/>
        <v>17.943393796948804</v>
      </c>
      <c r="T66" s="143">
        <f t="shared" si="21"/>
        <v>44.59</v>
      </c>
      <c r="U66" s="143">
        <f t="shared" si="22"/>
        <v>6.37</v>
      </c>
      <c r="V66" s="143">
        <f t="shared" si="23"/>
        <v>10.99241405091105</v>
      </c>
      <c r="W66" s="146">
        <f t="shared" si="24"/>
        <v>67.2</v>
      </c>
      <c r="X66" s="146">
        <f t="shared" si="25"/>
        <v>9.6</v>
      </c>
      <c r="Y66" s="146">
        <f t="shared" si="26"/>
        <v>11.477662363623237</v>
      </c>
      <c r="Z66" s="1"/>
      <c r="AA66" s="1"/>
      <c r="AB66" s="1">
        <f t="shared" si="27"/>
        <v>415.54</v>
      </c>
      <c r="AC66" s="1">
        <f t="shared" si="28"/>
        <v>51.942500000000003</v>
      </c>
      <c r="AD66" s="1">
        <f t="shared" si="29"/>
        <v>16.906351933941437</v>
      </c>
    </row>
    <row r="67" spans="1:30" s="114" customFormat="1" ht="15.75" thickBot="1">
      <c r="A67" s="114">
        <v>300</v>
      </c>
      <c r="B67" s="135">
        <f t="shared" si="4"/>
        <v>78.552000000000007</v>
      </c>
      <c r="C67" s="127">
        <f t="shared" si="5"/>
        <v>11.221714285714286</v>
      </c>
      <c r="D67" s="127">
        <f t="shared" si="6"/>
        <v>20.180734556454954</v>
      </c>
      <c r="E67" s="123">
        <f t="shared" si="7"/>
        <v>68.83</v>
      </c>
      <c r="F67" s="123">
        <f t="shared" si="3"/>
        <v>9.8328571428571419</v>
      </c>
      <c r="G67" s="123">
        <f t="shared" si="8"/>
        <v>19.383126437089306</v>
      </c>
      <c r="H67" s="122">
        <f t="shared" si="9"/>
        <v>97.4</v>
      </c>
      <c r="I67" s="122">
        <f t="shared" si="10"/>
        <v>13.914285714285715</v>
      </c>
      <c r="J67" s="122">
        <f t="shared" si="11"/>
        <v>21.546570382269547</v>
      </c>
      <c r="K67" s="124">
        <f t="shared" si="12"/>
        <v>85.359999999999985</v>
      </c>
      <c r="L67" s="124">
        <f t="shared" si="13"/>
        <v>12.194285714285712</v>
      </c>
      <c r="M67" s="124">
        <f>STDEV($K17,$K24,$K31,$K38,$K45,$K52,$K59)</f>
        <v>23.296694226966235</v>
      </c>
      <c r="N67" s="125">
        <f t="shared" si="15"/>
        <v>81.099999999999994</v>
      </c>
      <c r="O67" s="125">
        <f t="shared" si="16"/>
        <v>11.585714285714285</v>
      </c>
      <c r="P67" s="125">
        <f t="shared" si="17"/>
        <v>20.063563871807403</v>
      </c>
      <c r="Q67" s="126">
        <f t="shared" si="18"/>
        <v>101.22</v>
      </c>
      <c r="R67" s="126">
        <f t="shared" si="19"/>
        <v>14.459999999999999</v>
      </c>
      <c r="S67" s="126">
        <f t="shared" si="20"/>
        <v>21.868068806671829</v>
      </c>
      <c r="T67" s="143">
        <f t="shared" si="21"/>
        <v>76.580000000000013</v>
      </c>
      <c r="U67" s="143">
        <f t="shared" si="22"/>
        <v>10.940000000000001</v>
      </c>
      <c r="V67" s="143">
        <f t="shared" si="23"/>
        <v>22.383850577294933</v>
      </c>
      <c r="W67" s="146">
        <f t="shared" si="24"/>
        <v>95.07</v>
      </c>
      <c r="X67" s="146">
        <f t="shared" si="25"/>
        <v>13.581428571428571</v>
      </c>
      <c r="Y67" s="146">
        <f t="shared" si="26"/>
        <v>21.376310430451927</v>
      </c>
      <c r="Z67" s="1"/>
      <c r="AA67" s="1"/>
      <c r="AB67" s="1">
        <f t="shared" si="27"/>
        <v>684.11200000000008</v>
      </c>
      <c r="AC67" s="1">
        <f t="shared" si="28"/>
        <v>85.51400000000001</v>
      </c>
      <c r="AD67" s="1">
        <f t="shared" si="29"/>
        <v>11.37303412211781</v>
      </c>
    </row>
    <row r="68" spans="1:30" ht="15.75" thickBot="1">
      <c r="A68">
        <v>600</v>
      </c>
      <c r="B68" s="134">
        <f t="shared" si="4"/>
        <v>12.749999999999998</v>
      </c>
      <c r="C68" s="122">
        <f t="shared" si="5"/>
        <v>1.8214285714285712</v>
      </c>
      <c r="D68" s="122">
        <f t="shared" si="6"/>
        <v>23.374586219918012</v>
      </c>
      <c r="E68" s="123">
        <f t="shared" si="7"/>
        <v>13.28</v>
      </c>
      <c r="F68" s="123">
        <f t="shared" si="3"/>
        <v>1.897142857142857</v>
      </c>
      <c r="G68" s="123">
        <f t="shared" si="8"/>
        <v>12.680500403225043</v>
      </c>
      <c r="H68" s="122">
        <f t="shared" si="9"/>
        <v>15.460000000000006</v>
      </c>
      <c r="I68" s="122">
        <f t="shared" si="10"/>
        <v>2.2085714285714295</v>
      </c>
      <c r="J68" s="122">
        <f t="shared" si="11"/>
        <v>25.691148559099386</v>
      </c>
      <c r="K68" s="124">
        <f t="shared" si="12"/>
        <v>3.370000000000001</v>
      </c>
      <c r="L68" s="124">
        <f t="shared" si="13"/>
        <v>0.48142857142857159</v>
      </c>
      <c r="M68" s="124">
        <f t="shared" si="14"/>
        <v>26.09452524226198</v>
      </c>
      <c r="N68" s="125">
        <f t="shared" si="15"/>
        <v>7.27</v>
      </c>
      <c r="O68" s="125">
        <f t="shared" si="16"/>
        <v>1.0385714285714285</v>
      </c>
      <c r="P68" s="125">
        <f t="shared" si="17"/>
        <v>24.07054522895249</v>
      </c>
      <c r="Q68" s="126">
        <f t="shared" si="18"/>
        <v>16.430000000000007</v>
      </c>
      <c r="R68" s="126">
        <f t="shared" si="19"/>
        <v>2.3471428571428583</v>
      </c>
      <c r="S68" s="126">
        <f t="shared" si="20"/>
        <v>19.689853321178497</v>
      </c>
      <c r="T68" s="143">
        <f t="shared" si="21"/>
        <v>-3.09</v>
      </c>
      <c r="U68" s="143">
        <f t="shared" si="22"/>
        <v>-0.44142857142857139</v>
      </c>
      <c r="V68" s="143">
        <f t="shared" si="23"/>
        <v>24.346641403262332</v>
      </c>
      <c r="W68" s="146">
        <f t="shared" si="24"/>
        <v>11.200000000000003</v>
      </c>
      <c r="X68" s="146">
        <f t="shared" si="25"/>
        <v>1.6000000000000003</v>
      </c>
      <c r="Y68" s="146">
        <f t="shared" si="26"/>
        <v>25.848444827493974</v>
      </c>
      <c r="Z68" s="1"/>
      <c r="AA68" s="1"/>
      <c r="AB68" s="1">
        <f t="shared" si="27"/>
        <v>76.67</v>
      </c>
      <c r="AC68" s="1">
        <f t="shared" si="28"/>
        <v>9.5837500000000002</v>
      </c>
      <c r="AD68" s="1">
        <f t="shared" si="29"/>
        <v>6.6792769871767277</v>
      </c>
    </row>
    <row r="69" spans="1:30" ht="15.75" thickBot="1">
      <c r="A69">
        <v>900</v>
      </c>
      <c r="B69" s="136">
        <f t="shared" si="4"/>
        <v>-33.15</v>
      </c>
      <c r="C69" s="137">
        <f t="shared" si="5"/>
        <v>-4.7357142857142858</v>
      </c>
      <c r="D69" s="137">
        <f t="shared" si="6"/>
        <v>17.681335599196927</v>
      </c>
      <c r="E69" s="138">
        <f t="shared" si="7"/>
        <v>-15.489999999999998</v>
      </c>
      <c r="F69" s="138">
        <f t="shared" si="3"/>
        <v>-2.2128571428571426</v>
      </c>
      <c r="G69" s="138">
        <f t="shared" si="8"/>
        <v>14.776891547599712</v>
      </c>
      <c r="H69" s="137">
        <f t="shared" si="9"/>
        <v>-42.299999999999983</v>
      </c>
      <c r="I69" s="137">
        <f t="shared" si="10"/>
        <v>-6.04285714285714</v>
      </c>
      <c r="J69" s="137">
        <f t="shared" si="11"/>
        <v>19.172391360396084</v>
      </c>
      <c r="K69" s="139">
        <f t="shared" si="12"/>
        <v>-44.670000000000009</v>
      </c>
      <c r="L69" s="139">
        <f t="shared" si="13"/>
        <v>-6.3814285714285726</v>
      </c>
      <c r="M69" s="139">
        <f t="shared" si="14"/>
        <v>19.247270307389417</v>
      </c>
      <c r="N69" s="140">
        <f t="shared" si="15"/>
        <v>-28.080000000000013</v>
      </c>
      <c r="O69" s="140">
        <f t="shared" si="16"/>
        <v>-4.0114285714285733</v>
      </c>
      <c r="P69" s="140">
        <f t="shared" si="17"/>
        <v>17.767644215043841</v>
      </c>
      <c r="Q69" s="141">
        <f t="shared" si="18"/>
        <v>-36.950000000000003</v>
      </c>
      <c r="R69" s="141">
        <f t="shared" si="19"/>
        <v>-5.2785714285714294</v>
      </c>
      <c r="S69" s="141">
        <f t="shared" si="20"/>
        <v>14.854879589516962</v>
      </c>
      <c r="T69" s="144">
        <f t="shared" si="21"/>
        <v>-42.239999999999995</v>
      </c>
      <c r="U69" s="144">
        <f t="shared" si="22"/>
        <v>-6.0342857142857138</v>
      </c>
      <c r="V69" s="144">
        <f t="shared" si="23"/>
        <v>18.400070522639176</v>
      </c>
      <c r="W69" s="146">
        <f t="shared" si="24"/>
        <v>-38.819999999999993</v>
      </c>
      <c r="X69" s="146">
        <f t="shared" si="25"/>
        <v>-5.5457142857142845</v>
      </c>
      <c r="Y69" s="146">
        <f t="shared" si="26"/>
        <v>19.638771904188964</v>
      </c>
      <c r="Z69" s="1"/>
      <c r="AA69" s="1"/>
      <c r="AB69" s="1">
        <f t="shared" si="27"/>
        <v>-281.7</v>
      </c>
      <c r="AC69" s="1">
        <f t="shared" si="28"/>
        <v>-35.212499999999999</v>
      </c>
      <c r="AD69" s="1">
        <f>STDEV($B69,$E69,$H69,$K69,$N69,$Q69,$T69,$W69)</f>
        <v>9.6303029918214804</v>
      </c>
    </row>
    <row r="70" spans="1:30">
      <c r="B70" s="22">
        <f>SUM(B63:B69)</f>
        <v>382.11200000000002</v>
      </c>
      <c r="E70" s="117">
        <f>SUM(E63:E69)</f>
        <v>106.16000000000001</v>
      </c>
      <c r="F70" s="3"/>
      <c r="G70" s="3"/>
      <c r="H70" s="22">
        <f>SUM($H63:$H69)</f>
        <v>426.17999999999995</v>
      </c>
      <c r="I70" s="22">
        <f>AVERAGE($H63:$H69)</f>
        <v>60.882857142857134</v>
      </c>
      <c r="J70" s="22">
        <f>STDEV($H63:$H69)</f>
        <v>59.782235576098962</v>
      </c>
      <c r="K70" s="6">
        <f>SUM(K63:K69)</f>
        <v>410.93</v>
      </c>
      <c r="L70" s="83"/>
      <c r="M70" s="83"/>
      <c r="N70" s="119">
        <f>SUM(N63:N69)</f>
        <v>401.83999999999992</v>
      </c>
      <c r="O70" s="120"/>
      <c r="P70" s="120"/>
      <c r="Q70" s="121">
        <f>SUM(Q63:Q69)</f>
        <v>291.63</v>
      </c>
      <c r="R70" s="121" t="s">
        <v>121</v>
      </c>
      <c r="S70" s="121" t="s">
        <v>5</v>
      </c>
      <c r="T70" s="121">
        <f>SUM(T63:T69)</f>
        <v>355.24000000000007</v>
      </c>
      <c r="W70" s="121">
        <f>SUM($W63:$W69)</f>
        <v>448.82999999999993</v>
      </c>
      <c r="X70" s="121">
        <f>AVERAGE($W63:$W69)</f>
        <v>64.118571428571414</v>
      </c>
      <c r="Y70" s="121">
        <f>STDEV($W63:$W69)</f>
        <v>59.920311366728697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G8"/>
  <sheetViews>
    <sheetView topLeftCell="B1" workbookViewId="0">
      <selection activeCell="G16" sqref="G16"/>
    </sheetView>
  </sheetViews>
  <sheetFormatPr defaultRowHeight="15"/>
  <cols>
    <col min="2" max="2" width="10.85546875" customWidth="1"/>
    <col min="3" max="3" width="8.28515625" customWidth="1"/>
    <col min="4" max="4" width="7.85546875" customWidth="1"/>
    <col min="5" max="5" width="8.28515625" customWidth="1"/>
    <col min="6" max="7" width="8.42578125" style="72" customWidth="1"/>
  </cols>
  <sheetData>
    <row r="2" spans="2:7">
      <c r="C2">
        <v>2.54</v>
      </c>
    </row>
    <row r="3" spans="2:7">
      <c r="F3" s="72" t="s">
        <v>109</v>
      </c>
      <c r="G3" s="72" t="s">
        <v>108</v>
      </c>
    </row>
    <row r="4" spans="2:7">
      <c r="B4">
        <v>1000</v>
      </c>
      <c r="C4">
        <v>36</v>
      </c>
      <c r="D4">
        <v>47</v>
      </c>
      <c r="E4">
        <f xml:space="preserve"> C4 *C4 + D4*D4</f>
        <v>3505</v>
      </c>
      <c r="F4" s="72">
        <f>SQRT(E4)</f>
        <v>59.203040462462738</v>
      </c>
      <c r="G4" s="72">
        <f>F4/$C$2</f>
        <v>23.308283646638873</v>
      </c>
    </row>
    <row r="5" spans="2:7">
      <c r="B5">
        <v>1017</v>
      </c>
      <c r="C5">
        <v>34</v>
      </c>
      <c r="D5">
        <v>47</v>
      </c>
      <c r="E5">
        <f xml:space="preserve"> C5 *C5 + D5*D5</f>
        <v>3365</v>
      </c>
      <c r="F5" s="72">
        <f>SQRT(E5)</f>
        <v>58.008620049092706</v>
      </c>
      <c r="G5" s="72">
        <f t="shared" ref="G5:G8" si="0">F5/$C$2</f>
        <v>22.838039389406578</v>
      </c>
    </row>
    <row r="6" spans="2:7">
      <c r="B6">
        <v>1925</v>
      </c>
      <c r="C6">
        <v>33</v>
      </c>
      <c r="D6">
        <v>43</v>
      </c>
      <c r="E6">
        <f xml:space="preserve"> C6 *C6 + D6*D6</f>
        <v>2938</v>
      </c>
      <c r="F6" s="72">
        <f>SQRT(E6)</f>
        <v>54.203320931470607</v>
      </c>
      <c r="G6" s="72">
        <f t="shared" si="0"/>
        <v>21.33989013050024</v>
      </c>
    </row>
    <row r="7" spans="2:7">
      <c r="B7" t="s">
        <v>116</v>
      </c>
      <c r="C7">
        <v>33</v>
      </c>
      <c r="D7">
        <v>43</v>
      </c>
      <c r="E7">
        <f xml:space="preserve"> C7 *C7 + D7*D7</f>
        <v>2938</v>
      </c>
      <c r="F7" s="72">
        <f>SQRT(E7)</f>
        <v>54.203320931470607</v>
      </c>
      <c r="G7" s="72">
        <f t="shared" si="0"/>
        <v>21.33989013050024</v>
      </c>
    </row>
    <row r="8" spans="2:7">
      <c r="B8" t="s">
        <v>115</v>
      </c>
      <c r="C8">
        <v>33</v>
      </c>
      <c r="D8">
        <v>42</v>
      </c>
      <c r="E8">
        <f xml:space="preserve"> C8 *C8 + D8*D8</f>
        <v>2853</v>
      </c>
      <c r="F8" s="72">
        <f>SQRT(E8)</f>
        <v>53.413481444294568</v>
      </c>
      <c r="G8" s="72">
        <f t="shared" si="0"/>
        <v>21.028929702478177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K13"/>
  <sheetViews>
    <sheetView tabSelected="1" workbookViewId="0">
      <selection activeCell="G9" sqref="G9"/>
    </sheetView>
  </sheetViews>
  <sheetFormatPr defaultRowHeight="15"/>
  <cols>
    <col min="2" max="2" width="11.85546875" customWidth="1"/>
    <col min="3" max="3" width="8" customWidth="1"/>
    <col min="4" max="4" width="10.5703125" customWidth="1"/>
    <col min="5" max="5" width="31.42578125" customWidth="1"/>
    <col min="6" max="6" width="11.5703125" customWidth="1"/>
    <col min="7" max="7" width="10.5703125" customWidth="1"/>
    <col min="9" max="10" width="12.42578125" customWidth="1"/>
  </cols>
  <sheetData>
    <row r="2" spans="2:11">
      <c r="D2">
        <v>68</v>
      </c>
    </row>
    <row r="3" spans="2:11">
      <c r="B3" t="s">
        <v>126</v>
      </c>
    </row>
    <row r="4" spans="2:11">
      <c r="F4" t="s">
        <v>128</v>
      </c>
      <c r="G4" t="s">
        <v>129</v>
      </c>
      <c r="H4" t="s">
        <v>130</v>
      </c>
      <c r="I4" t="s">
        <v>131</v>
      </c>
      <c r="K4" t="s">
        <v>132</v>
      </c>
    </row>
    <row r="5" spans="2:11" ht="15.75">
      <c r="B5" t="s">
        <v>127</v>
      </c>
      <c r="E5" s="148" t="s">
        <v>134</v>
      </c>
      <c r="F5">
        <v>24</v>
      </c>
      <c r="G5">
        <v>20.3</v>
      </c>
      <c r="H5">
        <v>22.2</v>
      </c>
      <c r="I5">
        <v>42.8</v>
      </c>
      <c r="K5">
        <v>628</v>
      </c>
    </row>
    <row r="6" spans="2:11" ht="15.75">
      <c r="B6" t="s">
        <v>133</v>
      </c>
      <c r="C6">
        <v>466</v>
      </c>
      <c r="D6">
        <f>C6*$D$2</f>
        <v>31688</v>
      </c>
      <c r="E6" s="148" t="s">
        <v>135</v>
      </c>
      <c r="F6">
        <v>24</v>
      </c>
      <c r="G6">
        <v>20.6</v>
      </c>
      <c r="H6">
        <v>22.6</v>
      </c>
      <c r="I6">
        <v>42.8</v>
      </c>
      <c r="K6">
        <v>628</v>
      </c>
    </row>
    <row r="7" spans="2:11" ht="15.75">
      <c r="B7" t="s">
        <v>136</v>
      </c>
      <c r="C7">
        <v>466</v>
      </c>
      <c r="D7">
        <f t="shared" ref="D7:D9" si="0">C7*$D$2</f>
        <v>31688</v>
      </c>
      <c r="E7" s="148" t="s">
        <v>137</v>
      </c>
      <c r="F7">
        <v>24</v>
      </c>
      <c r="G7">
        <v>20.3</v>
      </c>
      <c r="H7">
        <v>22.2</v>
      </c>
      <c r="I7">
        <v>42.8</v>
      </c>
      <c r="K7">
        <v>628</v>
      </c>
    </row>
    <row r="8" spans="2:11">
      <c r="D8">
        <f t="shared" si="0"/>
        <v>0</v>
      </c>
    </row>
    <row r="9" spans="2:11" ht="15.75">
      <c r="B9" t="s">
        <v>138</v>
      </c>
      <c r="C9">
        <v>466</v>
      </c>
      <c r="D9">
        <f t="shared" si="0"/>
        <v>31688</v>
      </c>
      <c r="E9" s="148" t="s">
        <v>139</v>
      </c>
      <c r="F9">
        <v>24</v>
      </c>
      <c r="G9">
        <v>20.8</v>
      </c>
      <c r="H9">
        <v>24.5</v>
      </c>
      <c r="I9">
        <v>43</v>
      </c>
      <c r="J9">
        <v>57.4</v>
      </c>
      <c r="K9">
        <v>628</v>
      </c>
    </row>
    <row r="11" spans="2:11">
      <c r="B11" t="s">
        <v>140</v>
      </c>
    </row>
    <row r="13" spans="2:11">
      <c r="B13" t="s">
        <v>141</v>
      </c>
      <c r="C13">
        <v>671</v>
      </c>
      <c r="D13">
        <f>C13*$D$2</f>
        <v>45628</v>
      </c>
      <c r="G13">
        <v>19</v>
      </c>
      <c r="I13">
        <v>43</v>
      </c>
      <c r="J13">
        <v>58</v>
      </c>
      <c r="K13">
        <v>648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Mode6</vt:lpstr>
      <vt:lpstr>Лист7</vt:lpstr>
      <vt:lpstr>Gibson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2015-09-04T06:44:39Z</dcterms:created>
  <dcterms:modified xsi:type="dcterms:W3CDTF">2017-10-26T17:23:39Z</dcterms:modified>
</cp:coreProperties>
</file>