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jit jha\Desktop\"/>
    </mc:Choice>
  </mc:AlternateContent>
  <bookViews>
    <workbookView xWindow="0" yWindow="0" windowWidth="15600" windowHeight="7755"/>
  </bookViews>
  <sheets>
    <sheet name="Sheet1" sheetId="1" r:id="rId1"/>
    <sheet name="Sheet1 (2)" sheetId="4" r:id="rId2"/>
    <sheet name="E Way Bill" sheetId="3" r:id="rId3"/>
    <sheet name="Sheet2" sheetId="5" r:id="rId4"/>
    <sheet name="Sheet3" sheetId="6" r:id="rId5"/>
    <sheet name="Sheet4" sheetId="7" r:id="rId6"/>
    <sheet name="R.G." sheetId="8" r:id="rId7"/>
    <sheet name="Sheet5" sheetId="9" r:id="rId8"/>
    <sheet name="Sheet6" sheetId="10" r:id="rId9"/>
    <sheet name="Sheet7" sheetId="11" r:id="rId10"/>
    <sheet name="Sheet8" sheetId="12" r:id="rId11"/>
    <sheet name="Sheet9" sheetId="13" r:id="rId12"/>
    <sheet name="Sheet10" sheetId="14" r:id="rId13"/>
    <sheet name="Sheet11" sheetId="15" r:id="rId14"/>
    <sheet name="Sheet12" sheetId="16" r:id="rId15"/>
    <sheet name="Sheet13" sheetId="17" r:id="rId16"/>
  </sheets>
  <externalReferences>
    <externalReference r:id="rId17"/>
  </externalReferences>
  <definedNames>
    <definedName name="_xlnm._FilterDatabase" localSheetId="0" hidden="1">Sheet1!$A$2:$P$51</definedName>
    <definedName name="_xlnm._FilterDatabase" localSheetId="10" hidden="1">Sheet8!$B$2:$K$22</definedName>
    <definedName name="NUQC">[1]master!$A$2:$A$45</definedName>
  </definedNames>
  <calcPr calcId="152511"/>
</workbook>
</file>

<file path=xl/calcChain.xml><?xml version="1.0" encoding="utf-8"?>
<calcChain xmlns="http://schemas.openxmlformats.org/spreadsheetml/2006/main">
  <c r="N20" i="11" l="1"/>
  <c r="H15" i="17" l="1"/>
  <c r="O8" i="11" l="1"/>
  <c r="I33" i="4" l="1"/>
  <c r="U84" i="1" l="1"/>
  <c r="T84" i="1"/>
  <c r="I25" i="14" l="1"/>
  <c r="N5" i="14"/>
  <c r="N7" i="14" s="1"/>
  <c r="N74" i="5" l="1"/>
  <c r="N72" i="5"/>
  <c r="F12" i="16"/>
  <c r="H11" i="16"/>
  <c r="H10" i="16"/>
  <c r="H9" i="16"/>
  <c r="H8" i="16"/>
  <c r="H7" i="16"/>
  <c r="H12" i="16" s="1"/>
  <c r="G10" i="16"/>
  <c r="G12" i="16" s="1"/>
  <c r="C20" i="15"/>
  <c r="H22" i="13"/>
  <c r="V39" i="1"/>
  <c r="D2" i="14"/>
  <c r="C2" i="14"/>
  <c r="B2" i="14"/>
  <c r="V56" i="1"/>
  <c r="L10" i="3"/>
  <c r="N8" i="3"/>
  <c r="K28" i="3"/>
  <c r="M28" i="3" s="1"/>
  <c r="K25" i="3"/>
  <c r="M25" i="3" s="1"/>
  <c r="K20" i="3"/>
  <c r="M20" i="3" s="1"/>
  <c r="K15" i="3"/>
  <c r="M15" i="3" s="1"/>
  <c r="G19" i="11"/>
  <c r="G20" i="11" s="1"/>
  <c r="G25" i="11" s="1"/>
  <c r="G27" i="11" s="1"/>
  <c r="N17" i="10"/>
  <c r="N18" i="10" s="1"/>
  <c r="N28" i="10"/>
  <c r="O28" i="10" s="1"/>
  <c r="J12" i="16" l="1"/>
  <c r="I12" i="16"/>
  <c r="M30" i="3"/>
  <c r="M32" i="3" s="1"/>
  <c r="AE47" i="9"/>
  <c r="AA26" i="9"/>
  <c r="W32" i="9"/>
  <c r="S35" i="9"/>
  <c r="O34" i="9"/>
  <c r="K34" i="9"/>
  <c r="G36" i="9"/>
  <c r="C46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8" i="9"/>
  <c r="AB7" i="9"/>
  <c r="AB6" i="9"/>
  <c r="AB4" i="9"/>
  <c r="AB3" i="9"/>
  <c r="X31" i="9"/>
  <c r="X30" i="9"/>
  <c r="X29" i="9"/>
  <c r="X28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6" i="9"/>
  <c r="D5" i="9"/>
  <c r="D4" i="9"/>
  <c r="D3" i="9"/>
  <c r="S19" i="8"/>
  <c r="K53" i="8"/>
  <c r="C53" i="8"/>
  <c r="P43" i="8"/>
  <c r="O43" i="8"/>
  <c r="O35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8" i="8"/>
  <c r="H37" i="8"/>
  <c r="H36" i="8"/>
  <c r="H35" i="8"/>
  <c r="H34" i="8"/>
  <c r="H33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32" i="8"/>
  <c r="H32" i="8" s="1"/>
  <c r="I67" i="7"/>
  <c r="J67" i="7" s="1"/>
  <c r="I66" i="7"/>
  <c r="J66" i="7" s="1"/>
  <c r="I65" i="7"/>
  <c r="J65" i="7" s="1"/>
  <c r="K65" i="7" s="1"/>
  <c r="I64" i="7"/>
  <c r="J64" i="7" s="1"/>
  <c r="I63" i="7"/>
  <c r="J63" i="7" s="1"/>
  <c r="I62" i="7"/>
  <c r="J62" i="7" s="1"/>
  <c r="I55" i="7"/>
  <c r="I56" i="7" s="1"/>
  <c r="I49" i="7"/>
  <c r="I50" i="7" s="1"/>
  <c r="I43" i="7"/>
  <c r="J43" i="7" s="1"/>
  <c r="I42" i="7"/>
  <c r="J42" i="7" s="1"/>
  <c r="I41" i="7"/>
  <c r="J41" i="7" s="1"/>
  <c r="I40" i="7"/>
  <c r="J40" i="7" s="1"/>
  <c r="I39" i="7"/>
  <c r="J39" i="7" s="1"/>
  <c r="K39" i="7" s="1"/>
  <c r="I38" i="7"/>
  <c r="I37" i="7"/>
  <c r="J37" i="7" s="1"/>
  <c r="I36" i="7"/>
  <c r="J36" i="7" s="1"/>
  <c r="I30" i="7"/>
  <c r="I31" i="7" s="1"/>
  <c r="I24" i="7"/>
  <c r="J24" i="7" s="1"/>
  <c r="I23" i="7"/>
  <c r="J23" i="7" s="1"/>
  <c r="I22" i="7"/>
  <c r="J22" i="7" s="1"/>
  <c r="K22" i="7" s="1"/>
  <c r="I21" i="7"/>
  <c r="J21" i="7" s="1"/>
  <c r="K21" i="7" s="1"/>
  <c r="I20" i="7"/>
  <c r="I19" i="7"/>
  <c r="J19" i="7" s="1"/>
  <c r="I18" i="7"/>
  <c r="J18" i="7" s="1"/>
  <c r="K18" i="7" s="1"/>
  <c r="I17" i="7"/>
  <c r="I12" i="7"/>
  <c r="J12" i="7" s="1"/>
  <c r="I11" i="7"/>
  <c r="J11" i="7" s="1"/>
  <c r="I10" i="7"/>
  <c r="I9" i="7"/>
  <c r="J9" i="7" s="1"/>
  <c r="K9" i="7" s="1"/>
  <c r="I8" i="7"/>
  <c r="J8" i="7" s="1"/>
  <c r="K8" i="7" s="1"/>
  <c r="I7" i="7"/>
  <c r="J7" i="7" s="1"/>
  <c r="I6" i="7"/>
  <c r="I5" i="7"/>
  <c r="J5" i="7" s="1"/>
  <c r="D53" i="8" l="1"/>
  <c r="T19" i="8"/>
  <c r="T35" i="9"/>
  <c r="X32" i="9"/>
  <c r="AB26" i="9"/>
  <c r="L53" i="8"/>
  <c r="P35" i="8"/>
  <c r="L34" i="9"/>
  <c r="P34" i="9"/>
  <c r="AF47" i="9"/>
  <c r="H53" i="8"/>
  <c r="G53" i="8"/>
  <c r="O36" i="8" s="1"/>
  <c r="D46" i="9"/>
  <c r="H36" i="9"/>
  <c r="J68" i="7"/>
  <c r="J38" i="7"/>
  <c r="J44" i="7" s="1"/>
  <c r="K64" i="7"/>
  <c r="K66" i="7"/>
  <c r="I68" i="7"/>
  <c r="K62" i="7"/>
  <c r="K63" i="7"/>
  <c r="K67" i="7"/>
  <c r="J55" i="7"/>
  <c r="J56" i="7" s="1"/>
  <c r="J49" i="7"/>
  <c r="J50" i="7" s="1"/>
  <c r="K40" i="7"/>
  <c r="K42" i="7"/>
  <c r="I44" i="7"/>
  <c r="K43" i="7"/>
  <c r="K36" i="7"/>
  <c r="K37" i="7"/>
  <c r="K41" i="7"/>
  <c r="J30" i="7"/>
  <c r="J31" i="7" s="1"/>
  <c r="I13" i="7"/>
  <c r="K24" i="7"/>
  <c r="J20" i="7"/>
  <c r="K20" i="7" s="1"/>
  <c r="I25" i="7"/>
  <c r="J17" i="7"/>
  <c r="K19" i="7"/>
  <c r="K23" i="7"/>
  <c r="K12" i="7"/>
  <c r="J10" i="7"/>
  <c r="K10" i="7" s="1"/>
  <c r="J6" i="7"/>
  <c r="K7" i="7"/>
  <c r="K11" i="7"/>
  <c r="K5" i="7"/>
  <c r="D2" i="5"/>
  <c r="K11" i="6"/>
  <c r="F10" i="6"/>
  <c r="L24" i="5"/>
  <c r="N20" i="5"/>
  <c r="H2" i="5"/>
  <c r="G2" i="5"/>
  <c r="F2" i="5"/>
  <c r="F35" i="4"/>
  <c r="F34" i="4"/>
  <c r="F33" i="4"/>
  <c r="P36" i="8" l="1"/>
  <c r="I71" i="7"/>
  <c r="J71" i="7" s="1"/>
  <c r="K71" i="7" s="1"/>
  <c r="K38" i="7"/>
  <c r="K68" i="7"/>
  <c r="K55" i="7"/>
  <c r="K56" i="7" s="1"/>
  <c r="K49" i="7"/>
  <c r="K50" i="7" s="1"/>
  <c r="K44" i="7"/>
  <c r="K30" i="7"/>
  <c r="K31" i="7" s="1"/>
  <c r="K6" i="7"/>
  <c r="K13" i="7" s="1"/>
  <c r="J13" i="7"/>
  <c r="J25" i="7"/>
  <c r="K17" i="7"/>
  <c r="K25" i="7" s="1"/>
  <c r="K15" i="4"/>
  <c r="J16" i="4"/>
  <c r="J15" i="4"/>
  <c r="J18" i="4"/>
  <c r="K18" i="4"/>
  <c r="F24" i="4"/>
  <c r="J19" i="4"/>
  <c r="J17" i="4"/>
  <c r="K19" i="4"/>
  <c r="K17" i="4"/>
  <c r="K16" i="4"/>
  <c r="F15" i="4"/>
  <c r="E11" i="4"/>
  <c r="E20" i="4"/>
  <c r="F19" i="4"/>
  <c r="F18" i="4"/>
  <c r="F17" i="4"/>
  <c r="F10" i="4"/>
  <c r="F16" i="4"/>
  <c r="F9" i="4"/>
  <c r="F8" i="4"/>
  <c r="F7" i="4"/>
  <c r="F6" i="4"/>
  <c r="F5" i="4"/>
  <c r="F4" i="4"/>
  <c r="J20" i="4" l="1"/>
  <c r="M20" i="4" s="1"/>
  <c r="K20" i="4"/>
  <c r="F11" i="4"/>
  <c r="F20" i="4"/>
  <c r="J11" i="4" l="1"/>
  <c r="K11" i="4" s="1"/>
</calcChain>
</file>

<file path=xl/sharedStrings.xml><?xml version="1.0" encoding="utf-8"?>
<sst xmlns="http://schemas.openxmlformats.org/spreadsheetml/2006/main" count="1439" uniqueCount="640">
  <si>
    <t>SRl No.</t>
  </si>
  <si>
    <t>Firm Name</t>
  </si>
  <si>
    <t>GSTIN</t>
  </si>
  <si>
    <t xml:space="preserve">User Name </t>
  </si>
  <si>
    <t>Password</t>
  </si>
  <si>
    <t>KGN Enterprises</t>
  </si>
  <si>
    <t>Shreya Enterprises</t>
  </si>
  <si>
    <t>Ramdev Comunication</t>
  </si>
  <si>
    <t>R &amp; D Enterprises</t>
  </si>
  <si>
    <t>Suraj Photo Frame House</t>
  </si>
  <si>
    <t>Maa Shideshwari Jewellars</t>
  </si>
  <si>
    <t>H.R. Garments</t>
  </si>
  <si>
    <t>Rehan Handicrafts</t>
  </si>
  <si>
    <t>G.R. Enterprises</t>
  </si>
  <si>
    <t>Himanshi Footwear</t>
  </si>
  <si>
    <t>Sneha Footwear</t>
  </si>
  <si>
    <t>Renu Kids</t>
  </si>
  <si>
    <t>Ceremonials India</t>
  </si>
  <si>
    <t>Balwant Singh</t>
  </si>
  <si>
    <t>Heminder Kumar</t>
  </si>
  <si>
    <t>07AVPPK4223M1Z7</t>
  </si>
  <si>
    <t>Praveen Kumar</t>
  </si>
  <si>
    <t>Harminder Tongariya</t>
  </si>
  <si>
    <t>Javeri Lal</t>
  </si>
  <si>
    <t>Ganpat Ram</t>
  </si>
  <si>
    <t>Sohrab Alam</t>
  </si>
  <si>
    <t>Rahul Kumar</t>
  </si>
  <si>
    <t>Suryanath</t>
  </si>
  <si>
    <t>Latika Sudan</t>
  </si>
  <si>
    <t>Naveen Soni</t>
  </si>
  <si>
    <t>Pramod Soni</t>
  </si>
  <si>
    <t>Gopali Maity</t>
  </si>
  <si>
    <t>Premchand</t>
  </si>
  <si>
    <t>07BDUPS3064G2Z1</t>
  </si>
  <si>
    <t>cere5818</t>
  </si>
  <si>
    <t>07EKUPS7264A1ZM</t>
  </si>
  <si>
    <t>07ACXFS2526G1ZQ</t>
  </si>
  <si>
    <t>naveen.12</t>
  </si>
  <si>
    <t>shreya.05</t>
  </si>
  <si>
    <t>07BVWPK6440A1ZH</t>
  </si>
  <si>
    <t>rahulkumar.20</t>
  </si>
  <si>
    <t>premchand.02</t>
  </si>
  <si>
    <t>gopali.10</t>
  </si>
  <si>
    <t>Prop./Part.  Name</t>
  </si>
  <si>
    <t>latika.15</t>
  </si>
  <si>
    <t>surya.01</t>
  </si>
  <si>
    <t>07AEPPA0092M1ZD</t>
  </si>
  <si>
    <t>sohrab.12</t>
  </si>
  <si>
    <t>07AEGPL0278K1ZB</t>
  </si>
  <si>
    <t>javri.07</t>
  </si>
  <si>
    <t>07BVVPR8030C1Z9</t>
  </si>
  <si>
    <t>ganpat.01</t>
  </si>
  <si>
    <t>07CAAPM9594F1ZC</t>
  </si>
  <si>
    <t>07APFPS6190H1ZI</t>
  </si>
  <si>
    <t>07AILPN6744M1ZK</t>
  </si>
  <si>
    <t>07AGJPT1812C1ZN</t>
  </si>
  <si>
    <t>hgst_2016</t>
  </si>
  <si>
    <t>parveenkumar.01</t>
  </si>
  <si>
    <t>renukids_2017</t>
  </si>
  <si>
    <t>Sunil Kumar Footwear</t>
  </si>
  <si>
    <t>Sunil Kumar</t>
  </si>
  <si>
    <t>07DGGPK5282P1ZP</t>
  </si>
  <si>
    <t>Amount</t>
  </si>
  <si>
    <t>GST @28%</t>
  </si>
  <si>
    <t>Total</t>
  </si>
  <si>
    <t>Item Name</t>
  </si>
  <si>
    <t>Thinner</t>
  </si>
  <si>
    <t>Thinner/Paints</t>
  </si>
  <si>
    <t>HSN Code</t>
  </si>
  <si>
    <t>GST</t>
  </si>
  <si>
    <t>Boxes</t>
  </si>
  <si>
    <t>Jewallary</t>
  </si>
  <si>
    <t>Cloth</t>
  </si>
  <si>
    <t>H.R. GARMENTS</t>
  </si>
  <si>
    <t>TAX</t>
  </si>
  <si>
    <t>ANIKA TRADERS</t>
  </si>
  <si>
    <t>Shobha jha</t>
  </si>
  <si>
    <t>07BLEPJ6972J1ZO</t>
  </si>
  <si>
    <t>shobha.15</t>
  </si>
  <si>
    <t>Sep (Rajindera Traders)</t>
  </si>
  <si>
    <t>Sep (Himanshu)</t>
  </si>
  <si>
    <t>NOV (KGN)</t>
  </si>
  <si>
    <t>Filed</t>
  </si>
  <si>
    <t xml:space="preserve">BALA JI CONSTRUCTION </t>
  </si>
  <si>
    <t>VIKAS SAINI</t>
  </si>
  <si>
    <t>07BZGPS0082J1Z4</t>
  </si>
  <si>
    <t>vikas.18</t>
  </si>
  <si>
    <t>GSTR-1 (2nd Qtr)</t>
  </si>
  <si>
    <t>MUKESH KUMAR SONI</t>
  </si>
  <si>
    <t>07APJPS5795Q1ZM</t>
  </si>
  <si>
    <t>mukesh.19</t>
  </si>
  <si>
    <t>Shobha@25</t>
  </si>
  <si>
    <t>Aakriti Enterprises</t>
  </si>
  <si>
    <t>07ABKFA5807E1ZL</t>
  </si>
  <si>
    <t>aakriti.20</t>
  </si>
  <si>
    <t>Chandresh Tyagi</t>
  </si>
  <si>
    <t>Medsor Impex</t>
  </si>
  <si>
    <t>Jitender Kumar</t>
  </si>
  <si>
    <t>medsor_impex</t>
  </si>
  <si>
    <t>Soni Traders</t>
  </si>
  <si>
    <t>Surendra Jha</t>
  </si>
  <si>
    <t>surendra_begu</t>
  </si>
  <si>
    <t>M.R. Publications</t>
  </si>
  <si>
    <t>Rakesh Bhardwaj</t>
  </si>
  <si>
    <t>Jain Furnicher &amp; Furnising</t>
  </si>
  <si>
    <t>Rakesh Jain</t>
  </si>
  <si>
    <t>jain_9037</t>
  </si>
  <si>
    <t>Ashok Mishra</t>
  </si>
  <si>
    <t>ashokanita123_.</t>
  </si>
  <si>
    <t>alopm0549F@</t>
  </si>
  <si>
    <t>GSTR-1 (1st Qtr)</t>
  </si>
  <si>
    <t xml:space="preserve">Eway Bill </t>
  </si>
  <si>
    <t>shobha@15</t>
  </si>
  <si>
    <t>AAM Services</t>
  </si>
  <si>
    <t>ashokanita123_</t>
  </si>
  <si>
    <t>sujit@25</t>
  </si>
  <si>
    <t>POULTRY &amp; LIVESTOCK INDUSTRY SOCIETY</t>
  </si>
  <si>
    <t>21ALOPM0549F1ZA</t>
  </si>
  <si>
    <t>07BAJPK2557C1ZV</t>
  </si>
  <si>
    <t>Sujit@25</t>
  </si>
  <si>
    <t>R.A. INFOTECH</t>
  </si>
  <si>
    <t>SURJAN KUMAR</t>
  </si>
  <si>
    <t>surjan.11</t>
  </si>
  <si>
    <t>07CJPPK8165C1ZX</t>
  </si>
  <si>
    <t>Sangeeta Bhardwaj</t>
  </si>
  <si>
    <t>sangeeta.25</t>
  </si>
  <si>
    <t>Sharda Corp.</t>
  </si>
  <si>
    <t>mr_publications</t>
  </si>
  <si>
    <t>rakesh.25</t>
  </si>
  <si>
    <t>sunilkumar.28</t>
  </si>
  <si>
    <t>Aliya Kids Collections</t>
  </si>
  <si>
    <t>07AJCPA5504G1ZT</t>
  </si>
  <si>
    <t>kasimali224</t>
  </si>
  <si>
    <t>Mohd Kasim Ansari</t>
  </si>
  <si>
    <t>Tech Soft Corporation</t>
  </si>
  <si>
    <t>Smart Legal Servics</t>
  </si>
  <si>
    <t>IT &amp; ITES Services</t>
  </si>
  <si>
    <t>PU Coated Fabric</t>
  </si>
  <si>
    <t>Sole</t>
  </si>
  <si>
    <t>HSN</t>
  </si>
  <si>
    <t>GST Rate</t>
  </si>
  <si>
    <t>sep</t>
  </si>
  <si>
    <t>oct</t>
  </si>
  <si>
    <t>nov</t>
  </si>
  <si>
    <t>Adheshive</t>
  </si>
  <si>
    <t>Hils</t>
  </si>
  <si>
    <t>April</t>
  </si>
  <si>
    <t>May</t>
  </si>
  <si>
    <t>June</t>
  </si>
  <si>
    <t>Aug.</t>
  </si>
  <si>
    <t>Sep</t>
  </si>
  <si>
    <t>Pcs</t>
  </si>
  <si>
    <t>Kgs</t>
  </si>
  <si>
    <t>Metre</t>
  </si>
  <si>
    <t>Unit</t>
  </si>
  <si>
    <t>Rubber Sheets</t>
  </si>
  <si>
    <t>PVC Sheets</t>
  </si>
  <si>
    <t>Rate</t>
  </si>
  <si>
    <t>220/-</t>
  </si>
  <si>
    <t>40/-</t>
  </si>
  <si>
    <t>60/-</t>
  </si>
  <si>
    <t>450/-</t>
  </si>
  <si>
    <t>120/-</t>
  </si>
  <si>
    <t>Oct</t>
  </si>
  <si>
    <t>Nov</t>
  </si>
  <si>
    <t>13.07.2018</t>
  </si>
  <si>
    <t>17.07.2018</t>
  </si>
  <si>
    <t>Cheque</t>
  </si>
  <si>
    <t>22.09.2018</t>
  </si>
  <si>
    <t>Trf.</t>
  </si>
  <si>
    <t>GST Late Fee</t>
  </si>
  <si>
    <t>AUG 18 &amp; SEP 18 Fees</t>
  </si>
  <si>
    <t>July 17 to June 18 GST Filing Fee</t>
  </si>
  <si>
    <t>GST July 2018</t>
  </si>
  <si>
    <t>2 ITR Filing Fee</t>
  </si>
  <si>
    <t>Pending</t>
  </si>
  <si>
    <t>Sep 18 to Dec 18</t>
  </si>
  <si>
    <t>2000/-</t>
  </si>
  <si>
    <t>07ATVPK4367N1ZQ</t>
  </si>
  <si>
    <t>07AAXPB5564D1ZK</t>
  </si>
  <si>
    <t>sujitkumarjha25</t>
  </si>
  <si>
    <t>091900091613TRN</t>
  </si>
  <si>
    <t>KGN ENTERPRISES</t>
  </si>
  <si>
    <t>KGN0211</t>
  </si>
  <si>
    <t>ALOPM0549F.</t>
  </si>
  <si>
    <t>Konexions Back Office Services Pvt. Ltd.</t>
  </si>
  <si>
    <t>AADCK0999G.</t>
  </si>
  <si>
    <t>Diksha Associates</t>
  </si>
  <si>
    <t>AAOFT2783R.</t>
  </si>
  <si>
    <t>CFCPK8618D.</t>
  </si>
  <si>
    <t>Nitin Chopra</t>
  </si>
  <si>
    <t>09AAHFI2636P1ZU</t>
  </si>
  <si>
    <t>AAHFI2636P.</t>
  </si>
  <si>
    <t>09ADTFS7290L1ZY</t>
  </si>
  <si>
    <t>ADTFS7290L.</t>
  </si>
  <si>
    <t>Qty</t>
  </si>
  <si>
    <t>Total Amount</t>
  </si>
  <si>
    <t>unit</t>
  </si>
  <si>
    <t>kgs</t>
  </si>
  <si>
    <t>Primer</t>
  </si>
  <si>
    <t>Paints</t>
  </si>
  <si>
    <t>Ply Bord</t>
  </si>
  <si>
    <t>Melamine</t>
  </si>
  <si>
    <t>S S Sheet</t>
  </si>
  <si>
    <t>sqr/mtr</t>
  </si>
  <si>
    <t>Ltr</t>
  </si>
  <si>
    <t>Brass Sheet</t>
  </si>
  <si>
    <t>GST @18%</t>
  </si>
  <si>
    <t>October' 2017</t>
  </si>
  <si>
    <t>Nov' 2017</t>
  </si>
  <si>
    <t>Dec' 2017</t>
  </si>
  <si>
    <t>Jan' 2018</t>
  </si>
  <si>
    <t>Feb' 2018</t>
  </si>
  <si>
    <t>March' 2018</t>
  </si>
  <si>
    <t>Apr' 2018</t>
  </si>
  <si>
    <t>Fame arts</t>
  </si>
  <si>
    <t>G. Total</t>
  </si>
  <si>
    <t>Sujit@01</t>
  </si>
  <si>
    <t>07AAGAP1035K1ZL</t>
  </si>
  <si>
    <t>Medsor impex</t>
  </si>
  <si>
    <t>sujit@01</t>
  </si>
  <si>
    <t>Rajendra Traders</t>
  </si>
  <si>
    <t>dels9326a </t>
  </si>
  <si>
    <t>Konexions.02</t>
  </si>
  <si>
    <t>Diksha@11</t>
  </si>
  <si>
    <t>N.C. footwear</t>
  </si>
  <si>
    <t>ncfootwear</t>
  </si>
  <si>
    <t>BALA JI EVENTS &amp; WEDING</t>
  </si>
  <si>
    <t>Saurabh Gujrals</t>
  </si>
  <si>
    <t>07AQIPG1761A1ZC</t>
  </si>
  <si>
    <t>saurabhgurals</t>
  </si>
  <si>
    <t>Aliya Kids Collection</t>
  </si>
  <si>
    <t>Konexions Noida</t>
  </si>
  <si>
    <t>09AADCK0999G1Z7</t>
  </si>
  <si>
    <t>Nitin@14</t>
  </si>
  <si>
    <t>R.G. Water Supplier</t>
  </si>
  <si>
    <t>Puja Gujral</t>
  </si>
  <si>
    <t>07AKTPG2019C1ZG</t>
  </si>
  <si>
    <t>AKTPG2019C.</t>
  </si>
  <si>
    <t>07ALSPS9326A1ZR</t>
  </si>
  <si>
    <t>Bil No.</t>
  </si>
  <si>
    <t>Taxable</t>
  </si>
  <si>
    <t>Sale</t>
  </si>
  <si>
    <t>Tax</t>
  </si>
  <si>
    <t>Purchase</t>
  </si>
  <si>
    <t>CGST</t>
  </si>
  <si>
    <t>SGST</t>
  </si>
  <si>
    <t>juLY</t>
  </si>
  <si>
    <t>Aug</t>
  </si>
  <si>
    <t>Anika</t>
  </si>
  <si>
    <t>07ACMPC8514B1ZY</t>
  </si>
  <si>
    <t>KGN</t>
  </si>
  <si>
    <t>Dec</t>
  </si>
  <si>
    <t>cancel</t>
  </si>
  <si>
    <t>jan</t>
  </si>
  <si>
    <t>june</t>
  </si>
  <si>
    <t>july</t>
  </si>
  <si>
    <t>cancl</t>
  </si>
  <si>
    <t>Peehu Kids Footwear</t>
  </si>
  <si>
    <t>VIKAS</t>
  </si>
  <si>
    <t>DINNU TOUR &amp; TRAVEL</t>
  </si>
  <si>
    <t>Manish kumar</t>
  </si>
  <si>
    <t>07AJCPV4594M1ZF</t>
  </si>
  <si>
    <t>AJCPV4594M.</t>
  </si>
  <si>
    <t>DWBPK0054A.</t>
  </si>
  <si>
    <t>07DWBPK0054A1Z8</t>
  </si>
  <si>
    <t>ITR Filing &amp; Balance Sheet Fee F. Y. 2018-19 :-</t>
  </si>
  <si>
    <t>1. Shreya Enterprises New          -5000/-</t>
  </si>
  <si>
    <t>2. Soni Traders                                 - 5000/-</t>
  </si>
  <si>
    <t>4. Pramod Soni                                - 2500/-</t>
  </si>
  <si>
    <t>5. Anju Soni                                      - 1500/-</t>
  </si>
  <si>
    <t>6. Pooja Soni                                    - 1500/-</t>
  </si>
  <si>
    <t>7. Kiran Soni.                                   - 1200/-</t>
  </si>
  <si>
    <t>GST Return Filling Fee  F.Y. 2017 -18:-</t>
  </si>
  <si>
    <t>1. Shreya Enterprises NEW         - 12,000/-</t>
  </si>
  <si>
    <t>2. Soni Traders                                 - 15,000/-</t>
  </si>
  <si>
    <t>3. Shreya Enterprises Old           -   6,000/-</t>
  </si>
  <si>
    <t>8. Naveen Soni DSC                       - 1200/-</t>
  </si>
  <si>
    <t xml:space="preserve">Total </t>
  </si>
  <si>
    <t>50900/-</t>
  </si>
  <si>
    <t>Partnership DEED</t>
  </si>
  <si>
    <t>500/-</t>
  </si>
  <si>
    <t>IEC</t>
  </si>
  <si>
    <t>Income Tax</t>
  </si>
  <si>
    <t>1000/-</t>
  </si>
  <si>
    <t>GST Department</t>
  </si>
  <si>
    <t>5000/-</t>
  </si>
  <si>
    <t>2500/-</t>
  </si>
  <si>
    <t>GST Ammendment</t>
  </si>
  <si>
    <t>10000/-</t>
  </si>
  <si>
    <t>Peehu  Footwear</t>
  </si>
  <si>
    <t>Surender nath</t>
  </si>
  <si>
    <t>07AFQPN3154B1ZJ</t>
  </si>
  <si>
    <t>AFQPN3154B.</t>
  </si>
  <si>
    <t>Ashok@01</t>
  </si>
  <si>
    <t>GPJPS5681K.</t>
  </si>
  <si>
    <t>07GPJPS5681K1ZZ</t>
  </si>
  <si>
    <t>Dharmvir Singh</t>
  </si>
  <si>
    <t>D V S KATHERIYA ROADLINES</t>
  </si>
  <si>
    <t>KGN Bills</t>
  </si>
  <si>
    <t>Less</t>
  </si>
  <si>
    <t>Add Dec 19</t>
  </si>
  <si>
    <t>Balance</t>
  </si>
  <si>
    <t>5lakh ka 0.05%</t>
  </si>
  <si>
    <t>Datta Electricals</t>
  </si>
  <si>
    <t>Yash_3358</t>
  </si>
  <si>
    <t>07AAJPD3358B1Z4</t>
  </si>
  <si>
    <t>YASH PAL DATTA</t>
  </si>
  <si>
    <t>M@90mn_impex</t>
  </si>
  <si>
    <t>Srishti enterprises</t>
  </si>
  <si>
    <t>lalit.it@outlook.com</t>
  </si>
  <si>
    <t>Delhi@123</t>
  </si>
  <si>
    <t>``</t>
  </si>
  <si>
    <t>srishti9818</t>
  </si>
  <si>
    <t>Lg@12345</t>
  </si>
  <si>
    <t>aakar interiors</t>
  </si>
  <si>
    <t>N.S. LOCKS</t>
  </si>
  <si>
    <t>072000098931TRN</t>
  </si>
  <si>
    <t>07CCDPS5675Q1ZM</t>
  </si>
  <si>
    <t>CCDPS5675Q.</t>
  </si>
  <si>
    <t>Konexions Telegana</t>
  </si>
  <si>
    <t>yogesh tyagi</t>
  </si>
  <si>
    <t>AEFPT0545J.</t>
  </si>
  <si>
    <t>07AEFPT0545J1ZC</t>
  </si>
  <si>
    <t>362000071898TRN</t>
  </si>
  <si>
    <t>36AADCK0999G1ZA</t>
  </si>
  <si>
    <t>konexionshydb.</t>
  </si>
  <si>
    <t>CRYSTAL WORLD</t>
  </si>
  <si>
    <t>07FEVPM9619R1Z1</t>
  </si>
  <si>
    <t>ARJUN MITTAL</t>
  </si>
  <si>
    <t>arjunm.0001</t>
  </si>
  <si>
    <t>Arjun@01</t>
  </si>
  <si>
    <t>arjunm0001</t>
  </si>
  <si>
    <t>GOPAL KRISHAN</t>
  </si>
  <si>
    <t>ALEPK7652B.</t>
  </si>
  <si>
    <t>GOPAL JI ENTERPRISES</t>
  </si>
  <si>
    <t>07ALEPK7652B2Z9</t>
  </si>
  <si>
    <t>S.S, COLLECTION BUREAU</t>
  </si>
  <si>
    <t>UMESH</t>
  </si>
  <si>
    <t>07AAUPU9131E1Z7</t>
  </si>
  <si>
    <t>KONEXIONS KARNATAKA</t>
  </si>
  <si>
    <t>GST Client List  (2020-21)</t>
  </si>
  <si>
    <t>Others</t>
  </si>
  <si>
    <t>07CFCPK8618D1ZJ</t>
  </si>
  <si>
    <t>konexionsblr.</t>
  </si>
  <si>
    <t>29AADCK0999G1Z5</t>
  </si>
  <si>
    <t>07ALOPM0549F1Z0</t>
  </si>
  <si>
    <t>Anshu Enterprises</t>
  </si>
  <si>
    <t>AAUPU9131E.</t>
  </si>
  <si>
    <t>06AADCK0999G1ZD</t>
  </si>
  <si>
    <t>SMK SOLUTIONS</t>
  </si>
  <si>
    <t>JUNE</t>
  </si>
  <si>
    <t>July</t>
  </si>
  <si>
    <t>Received</t>
  </si>
  <si>
    <t>Bal.</t>
  </si>
  <si>
    <t>KUMAR SAMBHAW</t>
  </si>
  <si>
    <t>20ELWPS2811A1ZB</t>
  </si>
  <si>
    <t>ELWPS2811A.</t>
  </si>
  <si>
    <t>MUKUND MISHRA</t>
  </si>
  <si>
    <t>07DNOPM0853D1ZY</t>
  </si>
  <si>
    <t>rnservices</t>
  </si>
  <si>
    <t>RN AGENCIES</t>
  </si>
  <si>
    <t>New@2021</t>
  </si>
  <si>
    <t>GSTR-1 (3Rd Qtr)</t>
  </si>
  <si>
    <t>Soni traders</t>
  </si>
  <si>
    <t>nsjasraj</t>
  </si>
  <si>
    <t>Monthly</t>
  </si>
  <si>
    <t>Quarterly</t>
  </si>
  <si>
    <t>GTR 3B</t>
  </si>
  <si>
    <t>10ACDPJ6429M1ZO</t>
  </si>
  <si>
    <t>Suspended</t>
  </si>
  <si>
    <t>GSTR-1 (JAN)</t>
  </si>
  <si>
    <t>GSTR-1 (FEB)</t>
  </si>
  <si>
    <t>GSTR-1 (Mar)</t>
  </si>
  <si>
    <t>filed</t>
  </si>
  <si>
    <t xml:space="preserve">      Filed</t>
  </si>
  <si>
    <t>GSTR-1 (APR21)</t>
  </si>
  <si>
    <t>G.R. Enterprises(New)</t>
  </si>
  <si>
    <t>Sangeeta Kumari</t>
  </si>
  <si>
    <t>07BNUPK6173L1Z6</t>
  </si>
  <si>
    <t>BNUPK6173L.</t>
  </si>
  <si>
    <t>Datta Electricals since 1980</t>
  </si>
  <si>
    <t>Aditya Datta</t>
  </si>
  <si>
    <t>07CMJPD5792F1ZV</t>
  </si>
  <si>
    <t>CMJPD5792F.</t>
  </si>
  <si>
    <t>S S Art Galary</t>
  </si>
  <si>
    <t>Monika</t>
  </si>
  <si>
    <t>07EXEPM9124G1ZB</t>
  </si>
  <si>
    <t>EXEPM9124G.</t>
  </si>
  <si>
    <t>Skinlogics Derma Skin,Hair And Laser Clinic</t>
  </si>
  <si>
    <t>Ritu Rani</t>
  </si>
  <si>
    <t>09ATPPR9064D1Z2</t>
  </si>
  <si>
    <t>C</t>
  </si>
  <si>
    <t>GSTR-1 (May21)</t>
  </si>
  <si>
    <t>GSTR-1 (June21)</t>
  </si>
  <si>
    <t>New@2022</t>
  </si>
  <si>
    <t>ritu_9064</t>
  </si>
  <si>
    <t>GSTR-1 (July21)</t>
  </si>
  <si>
    <t>New@2122</t>
  </si>
  <si>
    <t>Description</t>
  </si>
  <si>
    <t>UQC</t>
  </si>
  <si>
    <t>Total Quantity</t>
  </si>
  <si>
    <t>Total Value</t>
  </si>
  <si>
    <t>Taxable Value</t>
  </si>
  <si>
    <t>Integrated Tax Amount</t>
  </si>
  <si>
    <t>Central Tax Amount</t>
  </si>
  <si>
    <t>State/UT Tax Amount</t>
  </si>
  <si>
    <t>Cess Amount</t>
  </si>
  <si>
    <t>2106</t>
  </si>
  <si>
    <t>PCS-PIECES</t>
  </si>
  <si>
    <t>21069099</t>
  </si>
  <si>
    <t>3004</t>
  </si>
  <si>
    <t>30041090</t>
  </si>
  <si>
    <t>30042039</t>
  </si>
  <si>
    <t>30043200</t>
  </si>
  <si>
    <t>30045033</t>
  </si>
  <si>
    <t>30045039</t>
  </si>
  <si>
    <t>30049029</t>
  </si>
  <si>
    <t>30049087</t>
  </si>
  <si>
    <t>30049099</t>
  </si>
  <si>
    <t>30049910</t>
  </si>
  <si>
    <t>3304</t>
  </si>
  <si>
    <t>33049910</t>
  </si>
  <si>
    <t>33049930</t>
  </si>
  <si>
    <t>33049990</t>
  </si>
  <si>
    <t>3305</t>
  </si>
  <si>
    <t>33059090</t>
  </si>
  <si>
    <t>33073090</t>
  </si>
  <si>
    <t>3401</t>
  </si>
  <si>
    <t>KAM ENTERPRISES</t>
  </si>
  <si>
    <t>MADHU TIWARI</t>
  </si>
  <si>
    <t>07BKGPT9468N1Z1</t>
  </si>
  <si>
    <t>BKGPT9468N.</t>
  </si>
  <si>
    <t>RRK ENTERPRISES</t>
  </si>
  <si>
    <t>RAMINDER SINGH</t>
  </si>
  <si>
    <t>GSTR-1 (AUG21)</t>
  </si>
  <si>
    <t>GSTR-1 SEP21)</t>
  </si>
  <si>
    <t>07IKWPS3332F1ZL</t>
  </si>
  <si>
    <t>IKWPS3332F.</t>
  </si>
  <si>
    <t>Pawan Lether</t>
  </si>
  <si>
    <t>RS Jewellers</t>
  </si>
  <si>
    <t>07ALSPJ0923E1Z7</t>
  </si>
  <si>
    <t>RAJU</t>
  </si>
  <si>
    <t>jewellersrs_123</t>
  </si>
  <si>
    <t>ABROS_2020</t>
  </si>
  <si>
    <t>A BROS ENTERPRISES</t>
  </si>
  <si>
    <t>ARVIND SINGH</t>
  </si>
  <si>
    <t>07GBZPS6229F1ZT</t>
  </si>
  <si>
    <t>GSTR-1 DEC 21</t>
  </si>
  <si>
    <t>CANCEL</t>
  </si>
  <si>
    <t>R.K. ENETERPRISES</t>
  </si>
  <si>
    <t>RAJ KISHORE</t>
  </si>
  <si>
    <t>Rke_raj1975</t>
  </si>
  <si>
    <t>ABHISHEH</t>
  </si>
  <si>
    <t>wQgl9s</t>
  </si>
  <si>
    <t>vxHa8J</t>
  </si>
  <si>
    <t>New@2223</t>
  </si>
  <si>
    <t>BILL DATE</t>
  </si>
  <si>
    <t>LAST DATE</t>
  </si>
  <si>
    <t>KOTAK CREDIT CARD</t>
  </si>
  <si>
    <t>20th of Month</t>
  </si>
  <si>
    <t>8th of Next Month</t>
  </si>
  <si>
    <t>SBI CARD SHOBHA</t>
  </si>
  <si>
    <t>6th of Month</t>
  </si>
  <si>
    <t>26th of Month</t>
  </si>
  <si>
    <t>CITI BANK CARD</t>
  </si>
  <si>
    <t>28th of Month</t>
  </si>
  <si>
    <t>13th of Next Month</t>
  </si>
  <si>
    <t>AXIS BANK CARD</t>
  </si>
  <si>
    <t>18th of Month</t>
  </si>
  <si>
    <t>4th of Next Month</t>
  </si>
  <si>
    <t>RBL BANK SUJIT</t>
  </si>
  <si>
    <t>14th of Month</t>
  </si>
  <si>
    <t>3rd of Next Month</t>
  </si>
  <si>
    <t>HDFC BANK</t>
  </si>
  <si>
    <t>2nd of Month</t>
  </si>
  <si>
    <t>22nd of Month</t>
  </si>
  <si>
    <t>Ridhi Sidhi Society</t>
  </si>
  <si>
    <t>10th of Month</t>
  </si>
  <si>
    <t>NA</t>
  </si>
  <si>
    <t>HERO HOUSING LOAN</t>
  </si>
  <si>
    <t>8th of Month</t>
  </si>
  <si>
    <t>CARD/LOAN</t>
  </si>
  <si>
    <t xml:space="preserve">Kotak Personal Loan </t>
  </si>
  <si>
    <t>15th of Month</t>
  </si>
  <si>
    <t>Balaji Events &amp; Wedding</t>
  </si>
  <si>
    <t>AQIPG1761A</t>
  </si>
  <si>
    <t>07AHIPK0878K2ZX</t>
  </si>
  <si>
    <t>N</t>
  </si>
  <si>
    <t>Income</t>
  </si>
  <si>
    <t>Bank Interest</t>
  </si>
  <si>
    <t>Salary</t>
  </si>
  <si>
    <t>SHOBHA INFOTECH</t>
  </si>
  <si>
    <t>shobhaenter_12</t>
  </si>
  <si>
    <t>Kanhaa Surgicals</t>
  </si>
  <si>
    <t>Sonal Pandey</t>
  </si>
  <si>
    <t>09COQPP4560J1Z7</t>
  </si>
  <si>
    <t>kanhaa_2020</t>
  </si>
  <si>
    <t>SVM Enterprises</t>
  </si>
  <si>
    <t>Shailendra Jha</t>
  </si>
  <si>
    <t>07BADPJ6745F1ZQ</t>
  </si>
  <si>
    <t>BADPJ6745F.</t>
  </si>
  <si>
    <t>New@2023</t>
  </si>
  <si>
    <t>BRIJESH KUMAR</t>
  </si>
  <si>
    <t>CREDIT CARD</t>
  </si>
  <si>
    <t>SUJIT KUMAR</t>
  </si>
  <si>
    <t>RBL BANK</t>
  </si>
  <si>
    <t>SBI</t>
  </si>
  <si>
    <t>INDUSIND BANK</t>
  </si>
  <si>
    <t>ICICI BANK</t>
  </si>
  <si>
    <t>SHOBHA KUMARI</t>
  </si>
  <si>
    <t>KOTAK MAHINDRA BANK</t>
  </si>
  <si>
    <t>CITI BANK</t>
  </si>
  <si>
    <t>YES BANK</t>
  </si>
  <si>
    <t>SHAILENDRA JHA</t>
  </si>
  <si>
    <t>AXIS BANK (1)</t>
  </si>
  <si>
    <t>AXIS BANK (2)</t>
  </si>
  <si>
    <t>LIMIT (IN Rs)</t>
  </si>
  <si>
    <t>DUE DATE</t>
  </si>
  <si>
    <t>20th of Every Month</t>
  </si>
  <si>
    <t>7/8th of Next Month</t>
  </si>
  <si>
    <t>6th of Every Month</t>
  </si>
  <si>
    <t>25th of Every Month</t>
  </si>
  <si>
    <t>12th of Next Month</t>
  </si>
  <si>
    <t>14th of Every month</t>
  </si>
  <si>
    <t>3rd Of Next Month</t>
  </si>
  <si>
    <t>26th of The Month</t>
  </si>
  <si>
    <t>2nd of Every Month</t>
  </si>
  <si>
    <t>22nd of The Month</t>
  </si>
  <si>
    <t>25th of The Month</t>
  </si>
  <si>
    <t>12th of Every Month</t>
  </si>
  <si>
    <t>5th of Every Month</t>
  </si>
  <si>
    <t>16th of Every Month</t>
  </si>
  <si>
    <t>SKYVIBE TRAVELS PRIVATE LIMITED</t>
  </si>
  <si>
    <t>NISHA KUMARI</t>
  </si>
  <si>
    <t>ZZERAA</t>
  </si>
  <si>
    <t>Harsh Sehgal</t>
  </si>
  <si>
    <t>07LPVPS9882P1ZX</t>
  </si>
  <si>
    <t>LPVPS9882P.</t>
  </si>
  <si>
    <t>ABICS7573E.</t>
  </si>
  <si>
    <t>07ABICS7573E1Z0</t>
  </si>
  <si>
    <t>GSTR1 DEC 22</t>
  </si>
  <si>
    <t>FILED</t>
  </si>
  <si>
    <t>New@2024</t>
  </si>
  <si>
    <t>MADHULIKA</t>
  </si>
  <si>
    <t>tesusoft</t>
  </si>
  <si>
    <t>20CPEPM7232K1ZZ</t>
  </si>
  <si>
    <t>NAMAN TRADERS</t>
  </si>
  <si>
    <t>SAKET KUMAR</t>
  </si>
  <si>
    <t>07BEUPK7672D1Z0</t>
  </si>
  <si>
    <t>saket.18</t>
  </si>
  <si>
    <t>3 Range Traders</t>
  </si>
  <si>
    <t>SVM ENTERPRISES</t>
  </si>
  <si>
    <t>New@2017</t>
  </si>
  <si>
    <t>GST Return Oct 21 to March 22</t>
  </si>
  <si>
    <t>1500 x 6</t>
  </si>
  <si>
    <t>Income Tax Return File F.Y. 2021-22</t>
  </si>
  <si>
    <t>KGN Bill</t>
  </si>
  <si>
    <t>53000/- @ 9%</t>
  </si>
  <si>
    <t xml:space="preserve">Diksha Bill </t>
  </si>
  <si>
    <t>50000/- @ 9%</t>
  </si>
  <si>
    <t>10000 + 13300</t>
  </si>
  <si>
    <t>New@2000</t>
  </si>
  <si>
    <t>New@2025</t>
  </si>
  <si>
    <t>DHELA</t>
  </si>
  <si>
    <t>DEVRAJ</t>
  </si>
  <si>
    <t>SANKESH</t>
  </si>
  <si>
    <t>SANJA GANDHI BIJLI BILL</t>
  </si>
  <si>
    <t>UTTAM NAGAR BIJLI BILL</t>
  </si>
  <si>
    <t>GLAMOUR INSURANCE</t>
  </si>
  <si>
    <t>SPLENDOR INSURANCE</t>
  </si>
  <si>
    <t>DELHI TO PATNA TEJAS</t>
  </si>
  <si>
    <t>SANJAY GANDHI AIRTEL RECHRGE</t>
  </si>
  <si>
    <t>PATNA TO DELHI TEJAS</t>
  </si>
  <si>
    <t>KHATU SHYAM TICKET</t>
  </si>
  <si>
    <t>GOLD EMI</t>
  </si>
  <si>
    <t>manoj bhaiya parchi</t>
  </si>
  <si>
    <t>balance</t>
  </si>
  <si>
    <t>225000+48497-250000</t>
  </si>
  <si>
    <t>SANJA GANDHI BIJLI BILL  pichla</t>
  </si>
  <si>
    <t>Scooty Petrol Conveyance(Ladka)</t>
  </si>
  <si>
    <t>Society October</t>
  </si>
  <si>
    <t>13600 x6 = 81600 (76600)</t>
  </si>
  <si>
    <t xml:space="preserve">Sujit </t>
  </si>
  <si>
    <t>MOBILE RECHG. Saket</t>
  </si>
  <si>
    <t>bike Lajpatnagar police station</t>
  </si>
  <si>
    <t xml:space="preserve">iphone balane </t>
  </si>
  <si>
    <t>EF</t>
  </si>
  <si>
    <t>Tesu Soft</t>
  </si>
  <si>
    <t>CMJPD5792F@</t>
  </si>
  <si>
    <t>m</t>
  </si>
  <si>
    <t>1GR</t>
  </si>
  <si>
    <t>40 C</t>
  </si>
  <si>
    <t>2 YEARS</t>
  </si>
  <si>
    <t>40GRM</t>
  </si>
  <si>
    <t>2YEARS</t>
  </si>
  <si>
    <t>New@2026</t>
  </si>
  <si>
    <t>New@2425</t>
  </si>
  <si>
    <t>ZONOKART</t>
  </si>
  <si>
    <t>PRAMOD SONI</t>
  </si>
  <si>
    <t>07BFZPS7300N1ZJ</t>
  </si>
  <si>
    <t>zonokart_23</t>
  </si>
  <si>
    <t>07ALSP9326A1ZR</t>
  </si>
  <si>
    <t>Skin@2024</t>
  </si>
  <si>
    <t>Deepika Rajan</t>
  </si>
  <si>
    <t>BHZPR2236L.</t>
  </si>
  <si>
    <t>SHREE Divisha Enterprises</t>
  </si>
  <si>
    <t>New@2525</t>
  </si>
  <si>
    <t>DELHI WELLNESS CLINIC</t>
  </si>
  <si>
    <t>RITU RANI</t>
  </si>
  <si>
    <t>07ATPPR9064D1Z6</t>
  </si>
  <si>
    <t>ATPPR9064D.</t>
  </si>
  <si>
    <t>nEW@2424</t>
  </si>
  <si>
    <t>Baba Muradshah Impex</t>
  </si>
  <si>
    <t>Dhruv Chawla</t>
  </si>
  <si>
    <t> 07AKNPC5007G1ZG</t>
  </si>
  <si>
    <t>AKNPC5007G.</t>
  </si>
  <si>
    <t>KGN Enterprises NEW</t>
  </si>
  <si>
    <t>SOHAN LAL</t>
  </si>
  <si>
    <t>07BPQPL6495G1Z7</t>
  </si>
  <si>
    <t>BPQPL6495G.</t>
  </si>
  <si>
    <t>New@2424</t>
  </si>
  <si>
    <t>07ANAPC4337K1Z7</t>
  </si>
  <si>
    <t>New@2526</t>
  </si>
  <si>
    <t>Abros@2024</t>
  </si>
  <si>
    <t>Ganpati Metal</t>
  </si>
  <si>
    <t>Gaurav Sethi</t>
  </si>
  <si>
    <t>ABBFG2967N.</t>
  </si>
  <si>
    <t>hdfc car loan</t>
  </si>
  <si>
    <t>hero hl</t>
  </si>
  <si>
    <t xml:space="preserve">yes bank </t>
  </si>
  <si>
    <t>hdfc card</t>
  </si>
  <si>
    <t>kotak card</t>
  </si>
  <si>
    <t>citi bank</t>
  </si>
  <si>
    <t>S. S. Enterprises</t>
  </si>
  <si>
    <t>Suvin Singh</t>
  </si>
  <si>
    <t>07SSZPS6915R1ZS</t>
  </si>
  <si>
    <t>SSZPS6915R.</t>
  </si>
  <si>
    <t>R.K. Enterprises</t>
  </si>
  <si>
    <t>102400144384TRN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</si>
</sst>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0;[Red]0.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13131"/>
      <name val="Calibri"/>
      <family val="2"/>
      <scheme val="minor"/>
    </font>
    <font>
      <b/>
      <sz val="11"/>
      <color rgb="FF313131"/>
      <name val="Calibri"/>
      <family val="2"/>
      <scheme val="minor"/>
    </font>
    <font>
      <sz val="11"/>
      <color rgb="FF212121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222222"/>
      <name val="Arial"/>
      <family val="2"/>
    </font>
    <font>
      <b/>
      <sz val="11"/>
      <color rgb="FF212121"/>
      <name val="Verdana"/>
      <family val="2"/>
    </font>
    <font>
      <b/>
      <sz val="11"/>
      <color rgb="FF3C763D"/>
      <name val="Verdana"/>
      <family val="2"/>
    </font>
    <font>
      <b/>
      <sz val="11"/>
      <color rgb="FF337AB7"/>
      <name val="Verdan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u/>
      <sz val="11"/>
      <color rgb="FFFF0000"/>
      <name val="Calibri"/>
      <family val="2"/>
    </font>
    <font>
      <b/>
      <sz val="11"/>
      <color rgb="FF212121"/>
      <name val="Arial"/>
      <family val="2"/>
    </font>
    <font>
      <sz val="12"/>
      <color rgb="FF0000FF"/>
      <name val="Helvetica"/>
    </font>
    <font>
      <b/>
      <sz val="11"/>
      <name val="Calibri"/>
      <family val="2"/>
      <scheme val="minor"/>
    </font>
    <font>
      <b/>
      <sz val="10"/>
      <color rgb="FF222222"/>
      <name val="Arial"/>
      <family val="2"/>
    </font>
    <font>
      <b/>
      <sz val="11"/>
      <color theme="1"/>
      <name val="Calibri"/>
      <family val="2"/>
    </font>
    <font>
      <b/>
      <sz val="11"/>
      <color rgb="FF222222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rgb="FFFFFFFF"/>
      <name val="Verdana"/>
      <family val="2"/>
    </font>
    <font>
      <b/>
      <sz val="11"/>
      <color rgb="FF212121"/>
      <name val="Calibri"/>
      <family val="2"/>
      <scheme val="minor"/>
    </font>
    <font>
      <b/>
      <sz val="8"/>
      <color rgb="FF212121"/>
      <name val="Verdana"/>
      <family val="2"/>
    </font>
    <font>
      <sz val="16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Verdana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Arial"/>
      <family val="2"/>
    </font>
    <font>
      <strike/>
      <u/>
      <sz val="11"/>
      <color theme="10"/>
      <name val="Calibri"/>
      <family val="2"/>
    </font>
    <font>
      <sz val="12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3C763D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3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1" fillId="0" borderId="1" xfId="0" applyNumberFormat="1" applyFont="1" applyBorder="1"/>
    <xf numFmtId="0" fontId="1" fillId="2" borderId="1" xfId="0" applyFont="1" applyFill="1" applyBorder="1"/>
    <xf numFmtId="0" fontId="6" fillId="2" borderId="1" xfId="1" applyFont="1" applyFill="1" applyBorder="1" applyAlignment="1" applyProtection="1"/>
    <xf numFmtId="0" fontId="2" fillId="0" borderId="1" xfId="1" applyFill="1" applyBorder="1" applyAlignment="1" applyProtection="1"/>
    <xf numFmtId="0" fontId="2" fillId="2" borderId="1" xfId="1" applyFill="1" applyBorder="1" applyAlignment="1" applyProtection="1"/>
    <xf numFmtId="0" fontId="7" fillId="0" borderId="0" xfId="0" applyFont="1"/>
    <xf numFmtId="0" fontId="2" fillId="0" borderId="0" xfId="1" applyAlignment="1" applyProtection="1"/>
    <xf numFmtId="164" fontId="1" fillId="0" borderId="1" xfId="2" applyFont="1" applyFill="1" applyBorder="1" applyAlignment="1">
      <alignment horizontal="center"/>
    </xf>
    <xf numFmtId="164" fontId="0" fillId="0" borderId="1" xfId="2" applyFont="1" applyBorder="1" applyAlignment="1">
      <alignment horizontal="center"/>
    </xf>
    <xf numFmtId="164" fontId="1" fillId="0" borderId="0" xfId="2" applyFont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2" applyFont="1" applyBorder="1" applyAlignment="1">
      <alignment horizontal="center"/>
    </xf>
    <xf numFmtId="9" fontId="0" fillId="0" borderId="0" xfId="0" applyNumberFormat="1"/>
    <xf numFmtId="0" fontId="5" fillId="0" borderId="1" xfId="0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0" borderId="1" xfId="0" applyNumberFormat="1" applyFont="1" applyBorder="1" applyAlignment="1">
      <alignment horizontal="center"/>
    </xf>
    <xf numFmtId="0" fontId="6" fillId="0" borderId="0" xfId="1" applyFont="1" applyAlignment="1" applyProtection="1">
      <alignment horizontal="center"/>
    </xf>
    <xf numFmtId="0" fontId="11" fillId="0" borderId="0" xfId="0" applyFont="1"/>
    <xf numFmtId="10" fontId="1" fillId="0" borderId="0" xfId="0" applyNumberFormat="1" applyFont="1"/>
    <xf numFmtId="0" fontId="12" fillId="0" borderId="0" xfId="0" applyFont="1"/>
    <xf numFmtId="0" fontId="13" fillId="0" borderId="0" xfId="0" applyFont="1"/>
    <xf numFmtId="165" fontId="0" fillId="0" borderId="0" xfId="2" applyNumberFormat="1" applyFont="1"/>
    <xf numFmtId="165" fontId="0" fillId="0" borderId="0" xfId="0" applyNumberFormat="1"/>
    <xf numFmtId="165" fontId="1" fillId="0" borderId="1" xfId="2" applyNumberFormat="1" applyFont="1" applyBorder="1"/>
    <xf numFmtId="17" fontId="0" fillId="0" borderId="1" xfId="0" applyNumberFormat="1" applyBorder="1"/>
    <xf numFmtId="165" fontId="0" fillId="0" borderId="1" xfId="2" applyNumberFormat="1" applyFont="1" applyBorder="1"/>
    <xf numFmtId="17" fontId="1" fillId="0" borderId="1" xfId="0" applyNumberFormat="1" applyFont="1" applyBorder="1"/>
    <xf numFmtId="165" fontId="8" fillId="0" borderId="1" xfId="2" applyNumberFormat="1" applyFont="1" applyBorder="1"/>
    <xf numFmtId="0" fontId="14" fillId="0" borderId="0" xfId="0" applyFont="1"/>
    <xf numFmtId="0" fontId="15" fillId="6" borderId="0" xfId="0" applyFont="1" applyFill="1" applyAlignment="1">
      <alignment horizontal="center"/>
    </xf>
    <xf numFmtId="2" fontId="15" fillId="6" borderId="0" xfId="0" applyNumberFormat="1" applyFont="1" applyFill="1" applyAlignment="1">
      <alignment horizontal="right"/>
    </xf>
    <xf numFmtId="0" fontId="16" fillId="0" borderId="0" xfId="0" quotePrefix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166" fontId="16" fillId="0" borderId="0" xfId="0" applyNumberFormat="1" applyFont="1" applyProtection="1">
      <protection locked="0"/>
    </xf>
    <xf numFmtId="2" fontId="16" fillId="0" borderId="0" xfId="0" applyNumberFormat="1" applyFont="1" applyProtection="1">
      <protection locked="0"/>
    </xf>
    <xf numFmtId="0" fontId="6" fillId="0" borderId="1" xfId="1" applyFont="1" applyBorder="1" applyAlignment="1" applyProtection="1"/>
    <xf numFmtId="0" fontId="18" fillId="0" borderId="1" xfId="0" applyFont="1" applyBorder="1"/>
    <xf numFmtId="0" fontId="6" fillId="0" borderId="1" xfId="1" applyFont="1" applyFill="1" applyBorder="1" applyAlignment="1" applyProtection="1"/>
    <xf numFmtId="0" fontId="19" fillId="0" borderId="1" xfId="0" applyFont="1" applyBorder="1"/>
    <xf numFmtId="0" fontId="20" fillId="0" borderId="1" xfId="0" applyFont="1" applyBorder="1"/>
    <xf numFmtId="0" fontId="6" fillId="0" borderId="0" xfId="1" applyFont="1" applyAlignment="1" applyProtection="1"/>
    <xf numFmtId="0" fontId="21" fillId="0" borderId="1" xfId="0" applyFont="1" applyBorder="1"/>
    <xf numFmtId="0" fontId="20" fillId="0" borderId="0" xfId="0" applyFont="1"/>
    <xf numFmtId="0" fontId="19" fillId="0" borderId="0" xfId="0" applyFont="1"/>
    <xf numFmtId="0" fontId="22" fillId="0" borderId="1" xfId="0" applyFont="1" applyBorder="1"/>
    <xf numFmtId="0" fontId="2" fillId="0" borderId="0" xfId="1" applyFill="1" applyBorder="1" applyAlignment="1" applyProtection="1"/>
    <xf numFmtId="0" fontId="23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2" borderId="1" xfId="1" applyFont="1" applyFill="1" applyBorder="1" applyAlignment="1" applyProtection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1" applyFont="1" applyFill="1" applyBorder="1" applyAlignment="1" applyProtection="1"/>
    <xf numFmtId="0" fontId="24" fillId="0" borderId="0" xfId="0" applyFont="1"/>
    <xf numFmtId="0" fontId="1" fillId="0" borderId="5" xfId="0" applyFont="1" applyFill="1" applyBorder="1"/>
    <xf numFmtId="0" fontId="1" fillId="0" borderId="0" xfId="0" applyFont="1" applyFill="1" applyBorder="1"/>
    <xf numFmtId="0" fontId="2" fillId="0" borderId="1" xfId="1" applyFont="1" applyBorder="1" applyAlignment="1" applyProtection="1"/>
    <xf numFmtId="0" fontId="11" fillId="4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0" borderId="1" xfId="0" applyFill="1" applyBorder="1"/>
    <xf numFmtId="0" fontId="25" fillId="0" borderId="1" xfId="1" applyFont="1" applyBorder="1" applyAlignment="1" applyProtection="1"/>
    <xf numFmtId="0" fontId="1" fillId="2" borderId="5" xfId="0" applyFont="1" applyFill="1" applyBorder="1" applyAlignment="1">
      <alignment horizontal="center"/>
    </xf>
    <xf numFmtId="0" fontId="26" fillId="0" borderId="0" xfId="0" applyFont="1"/>
    <xf numFmtId="0" fontId="17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0" xfId="0" applyFont="1" applyFill="1" applyBorder="1"/>
    <xf numFmtId="0" fontId="2" fillId="0" borderId="0" xfId="1" applyFont="1" applyFill="1" applyBorder="1" applyAlignment="1" applyProtection="1"/>
    <xf numFmtId="0" fontId="2" fillId="0" borderId="1" xfId="1" applyBorder="1" applyAlignment="1" applyProtection="1"/>
    <xf numFmtId="0" fontId="0" fillId="0" borderId="8" xfId="0" applyFont="1" applyBorder="1"/>
    <xf numFmtId="0" fontId="2" fillId="0" borderId="8" xfId="1" applyFont="1" applyBorder="1" applyAlignment="1" applyProtection="1"/>
    <xf numFmtId="0" fontId="2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8" fillId="2" borderId="1" xfId="0" applyFont="1" applyFill="1" applyBorder="1"/>
    <xf numFmtId="0" fontId="29" fillId="2" borderId="1" xfId="0" applyFont="1" applyFill="1" applyBorder="1"/>
    <xf numFmtId="0" fontId="30" fillId="2" borderId="1" xfId="1" applyFont="1" applyFill="1" applyBorder="1" applyAlignment="1" applyProtection="1"/>
    <xf numFmtId="0" fontId="29" fillId="0" borderId="1" xfId="0" applyFont="1" applyBorder="1"/>
    <xf numFmtId="0" fontId="31" fillId="0" borderId="1" xfId="0" applyFont="1" applyBorder="1"/>
    <xf numFmtId="0" fontId="30" fillId="0" borderId="1" xfId="1" applyFont="1" applyBorder="1" applyAlignment="1" applyProtection="1"/>
    <xf numFmtId="0" fontId="32" fillId="0" borderId="1" xfId="0" applyFont="1" applyBorder="1"/>
    <xf numFmtId="0" fontId="33" fillId="0" borderId="0" xfId="0" applyFont="1"/>
    <xf numFmtId="0" fontId="1" fillId="5" borderId="0" xfId="0" applyFont="1" applyFill="1"/>
    <xf numFmtId="0" fontId="34" fillId="0" borderId="0" xfId="0" applyFont="1"/>
    <xf numFmtId="0" fontId="1" fillId="0" borderId="6" xfId="0" applyFont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0" fontId="28" fillId="5" borderId="1" xfId="0" applyFont="1" applyFill="1" applyBorder="1"/>
    <xf numFmtId="0" fontId="28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5" fillId="0" borderId="1" xfId="0" applyFont="1" applyBorder="1"/>
    <xf numFmtId="0" fontId="1" fillId="0" borderId="1" xfId="0" applyFont="1" applyFill="1" applyBorder="1"/>
    <xf numFmtId="0" fontId="6" fillId="0" borderId="0" xfId="1" applyFont="1" applyFill="1" applyBorder="1" applyAlignment="1" applyProtection="1"/>
    <xf numFmtId="0" fontId="0" fillId="3" borderId="1" xfId="0" applyFont="1" applyFill="1" applyBorder="1"/>
    <xf numFmtId="0" fontId="36" fillId="3" borderId="1" xfId="0" applyFont="1" applyFill="1" applyBorder="1"/>
    <xf numFmtId="0" fontId="37" fillId="0" borderId="0" xfId="0" applyFont="1"/>
    <xf numFmtId="0" fontId="11" fillId="2" borderId="1" xfId="0" applyFont="1" applyFill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5" fillId="2" borderId="1" xfId="1" applyFont="1" applyFill="1" applyBorder="1" applyAlignment="1" applyProtection="1"/>
    <xf numFmtId="0" fontId="11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41" fillId="0" borderId="1" xfId="1" applyFont="1" applyFill="1" applyBorder="1" applyAlignment="1" applyProtection="1"/>
    <xf numFmtId="0" fontId="39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42" fillId="0" borderId="1" xfId="0" applyFont="1" applyBorder="1"/>
    <xf numFmtId="0" fontId="25" fillId="0" borderId="1" xfId="1" applyFont="1" applyFill="1" applyBorder="1" applyAlignment="1" applyProtection="1"/>
    <xf numFmtId="0" fontId="43" fillId="3" borderId="1" xfId="0" applyFont="1" applyFill="1" applyBorder="1" applyAlignment="1">
      <alignment horizontal="center"/>
    </xf>
    <xf numFmtId="0" fontId="11" fillId="5" borderId="0" xfId="0" applyFont="1" applyFill="1"/>
    <xf numFmtId="0" fontId="34" fillId="0" borderId="1" xfId="0" applyFont="1" applyBorder="1"/>
    <xf numFmtId="0" fontId="36" fillId="3" borderId="1" xfId="0" applyFont="1" applyFill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" fillId="0" borderId="2" xfId="2" applyNumberFormat="1" applyFont="1" applyBorder="1" applyAlignment="1">
      <alignment horizontal="center"/>
    </xf>
    <xf numFmtId="165" fontId="1" fillId="0" borderId="4" xfId="2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4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%20pc/Downloads/gstr1_return_jun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BAG-BAGS</v>
          </cell>
        </row>
        <row r="3">
          <cell r="A3" t="str">
            <v>BAL-BALE</v>
          </cell>
        </row>
        <row r="4">
          <cell r="A4" t="str">
            <v>BDL-BUNDLES</v>
          </cell>
        </row>
        <row r="5">
          <cell r="A5" t="str">
            <v>BKL-BUCKLES</v>
          </cell>
        </row>
        <row r="6">
          <cell r="A6" t="str">
            <v>BOU-BILLION OF UNITS</v>
          </cell>
        </row>
        <row r="7">
          <cell r="A7" t="str">
            <v>BOX-BOX</v>
          </cell>
        </row>
        <row r="8">
          <cell r="A8" t="str">
            <v>BTL-BOTTLES</v>
          </cell>
        </row>
        <row r="9">
          <cell r="A9" t="str">
            <v>BUN-BUNCHES</v>
          </cell>
        </row>
        <row r="10">
          <cell r="A10" t="str">
            <v>CAN-CANS</v>
          </cell>
        </row>
        <row r="11">
          <cell r="A11" t="str">
            <v>CBM-CUBIC METERS</v>
          </cell>
        </row>
        <row r="12">
          <cell r="A12" t="str">
            <v>CCM-CUBIC CENTIMETERS</v>
          </cell>
        </row>
        <row r="13">
          <cell r="A13" t="str">
            <v>CMS-CENTIMETERS</v>
          </cell>
        </row>
        <row r="14">
          <cell r="A14" t="str">
            <v>CTN-CARTONS</v>
          </cell>
        </row>
        <row r="15">
          <cell r="A15" t="str">
            <v>DOZ-DOZENS</v>
          </cell>
        </row>
        <row r="16">
          <cell r="A16" t="str">
            <v>DRM-DRUMS</v>
          </cell>
        </row>
        <row r="17">
          <cell r="A17" t="str">
            <v>GGK-GREAT GROSS</v>
          </cell>
        </row>
        <row r="18">
          <cell r="A18" t="str">
            <v>GMS-GRAMMES</v>
          </cell>
        </row>
        <row r="19">
          <cell r="A19" t="str">
            <v>GRS-GROSS</v>
          </cell>
        </row>
        <row r="20">
          <cell r="A20" t="str">
            <v>GYD-GROSS YARDS</v>
          </cell>
        </row>
        <row r="21">
          <cell r="A21" t="str">
            <v>KGS-KILOGRAMS</v>
          </cell>
        </row>
        <row r="22">
          <cell r="A22" t="str">
            <v>KLR-KILOLITRE</v>
          </cell>
        </row>
        <row r="23">
          <cell r="A23" t="str">
            <v>KME-KILOMETRE</v>
          </cell>
        </row>
        <row r="24">
          <cell r="A24" t="str">
            <v>MLT-MILILITRE</v>
          </cell>
        </row>
        <row r="25">
          <cell r="A25" t="str">
            <v>MTR-METERS</v>
          </cell>
        </row>
        <row r="26">
          <cell r="A26" t="str">
            <v>MTS-METRIC TON</v>
          </cell>
        </row>
        <row r="27">
          <cell r="A27" t="str">
            <v>NOS-NUMBERS</v>
          </cell>
        </row>
        <row r="28">
          <cell r="A28" t="str">
            <v>PAC-PACKS</v>
          </cell>
        </row>
        <row r="29">
          <cell r="A29" t="str">
            <v>PCS-PIECES</v>
          </cell>
        </row>
        <row r="30">
          <cell r="A30" t="str">
            <v>PRS-PAIRS</v>
          </cell>
        </row>
        <row r="31">
          <cell r="A31" t="str">
            <v>QTL-QUINTAL</v>
          </cell>
        </row>
        <row r="32">
          <cell r="A32" t="str">
            <v>ROL-ROLLS</v>
          </cell>
        </row>
        <row r="33">
          <cell r="A33" t="str">
            <v>SET-SETS</v>
          </cell>
        </row>
        <row r="34">
          <cell r="A34" t="str">
            <v>SQF-SQUARE FEET</v>
          </cell>
        </row>
        <row r="35">
          <cell r="A35" t="str">
            <v>SQM-SQUARE METERS</v>
          </cell>
        </row>
        <row r="36">
          <cell r="A36" t="str">
            <v>SQY-SQUARE YARDS</v>
          </cell>
        </row>
        <row r="37">
          <cell r="A37" t="str">
            <v>TBS-TABLETS</v>
          </cell>
        </row>
        <row r="38">
          <cell r="A38" t="str">
            <v>TGM-TEN GROSS</v>
          </cell>
        </row>
        <row r="39">
          <cell r="A39" t="str">
            <v>THD-THOUSANDS</v>
          </cell>
        </row>
        <row r="40">
          <cell r="A40" t="str">
            <v>TON-TONNES</v>
          </cell>
        </row>
        <row r="41">
          <cell r="A41" t="str">
            <v>TUB-TUBES</v>
          </cell>
        </row>
        <row r="42">
          <cell r="A42" t="str">
            <v>UGS-US GALLONS</v>
          </cell>
        </row>
        <row r="43">
          <cell r="A43" t="str">
            <v>UNT-UNITS</v>
          </cell>
        </row>
        <row r="44">
          <cell r="A44" t="str">
            <v>YDS-YARDS</v>
          </cell>
        </row>
        <row r="45">
          <cell r="A45" t="str">
            <v>OTH-OTHERS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hok@01" TargetMode="External"/><Relationship Id="rId18" Type="http://schemas.openxmlformats.org/officeDocument/2006/relationships/hyperlink" Target="mailto:New@2223" TargetMode="External"/><Relationship Id="rId26" Type="http://schemas.openxmlformats.org/officeDocument/2006/relationships/hyperlink" Target="mailto:New@2025" TargetMode="External"/><Relationship Id="rId39" Type="http://schemas.openxmlformats.org/officeDocument/2006/relationships/hyperlink" Target="mailto:New@2424" TargetMode="External"/><Relationship Id="rId21" Type="http://schemas.openxmlformats.org/officeDocument/2006/relationships/hyperlink" Target="mailto:New@2021" TargetMode="External"/><Relationship Id="rId34" Type="http://schemas.openxmlformats.org/officeDocument/2006/relationships/hyperlink" Target="mailto:New@2023" TargetMode="External"/><Relationship Id="rId42" Type="http://schemas.openxmlformats.org/officeDocument/2006/relationships/hyperlink" Target="mailto:New@2026" TargetMode="External"/><Relationship Id="rId47" Type="http://schemas.openxmlformats.org/officeDocument/2006/relationships/hyperlink" Target="mailto:New@2525" TargetMode="External"/><Relationship Id="rId50" Type="http://schemas.openxmlformats.org/officeDocument/2006/relationships/hyperlink" Target="mailto:New@2223" TargetMode="External"/><Relationship Id="rId55" Type="http://schemas.openxmlformats.org/officeDocument/2006/relationships/hyperlink" Target="mailto:New@2425" TargetMode="External"/><Relationship Id="rId63" Type="http://schemas.openxmlformats.org/officeDocument/2006/relationships/hyperlink" Target="mailto:New@2425" TargetMode="External"/><Relationship Id="rId68" Type="http://schemas.openxmlformats.org/officeDocument/2006/relationships/hyperlink" Target="mailto:New@2424" TargetMode="External"/><Relationship Id="rId76" Type="http://schemas.openxmlformats.org/officeDocument/2006/relationships/hyperlink" Target="mailto:New@2024" TargetMode="External"/><Relationship Id="rId7" Type="http://schemas.openxmlformats.org/officeDocument/2006/relationships/hyperlink" Target="mailto:Diksha@11" TargetMode="External"/><Relationship Id="rId71" Type="http://schemas.openxmlformats.org/officeDocument/2006/relationships/hyperlink" Target="mailto:New@2023" TargetMode="External"/><Relationship Id="rId2" Type="http://schemas.openxmlformats.org/officeDocument/2006/relationships/hyperlink" Target="mailto:Diksha@11" TargetMode="External"/><Relationship Id="rId16" Type="http://schemas.openxmlformats.org/officeDocument/2006/relationships/hyperlink" Target="mailto:New@2424" TargetMode="External"/><Relationship Id="rId29" Type="http://schemas.openxmlformats.org/officeDocument/2006/relationships/hyperlink" Target="mailto:New@2022" TargetMode="External"/><Relationship Id="rId11" Type="http://schemas.openxmlformats.org/officeDocument/2006/relationships/hyperlink" Target="mailto:Ashok@01" TargetMode="External"/><Relationship Id="rId24" Type="http://schemas.openxmlformats.org/officeDocument/2006/relationships/hyperlink" Target="mailto:New@2025" TargetMode="External"/><Relationship Id="rId32" Type="http://schemas.openxmlformats.org/officeDocument/2006/relationships/hyperlink" Target="mailto:New@2023" TargetMode="External"/><Relationship Id="rId37" Type="http://schemas.openxmlformats.org/officeDocument/2006/relationships/hyperlink" Target="mailto:New@2525" TargetMode="External"/><Relationship Id="rId40" Type="http://schemas.openxmlformats.org/officeDocument/2006/relationships/hyperlink" Target="mailto:New@2424" TargetMode="External"/><Relationship Id="rId45" Type="http://schemas.openxmlformats.org/officeDocument/2006/relationships/hyperlink" Target="mailto:New@2024" TargetMode="External"/><Relationship Id="rId53" Type="http://schemas.openxmlformats.org/officeDocument/2006/relationships/hyperlink" Target="mailto:New@2425" TargetMode="External"/><Relationship Id="rId58" Type="http://schemas.openxmlformats.org/officeDocument/2006/relationships/hyperlink" Target="mailto:New@2424" TargetMode="External"/><Relationship Id="rId66" Type="http://schemas.openxmlformats.org/officeDocument/2006/relationships/hyperlink" Target="mailto:New@2424" TargetMode="External"/><Relationship Id="rId74" Type="http://schemas.openxmlformats.org/officeDocument/2006/relationships/hyperlink" Target="mailto:New@2024" TargetMode="External"/><Relationship Id="rId79" Type="http://schemas.openxmlformats.org/officeDocument/2006/relationships/hyperlink" Target="mailto:New@2024" TargetMode="External"/><Relationship Id="rId5" Type="http://schemas.openxmlformats.org/officeDocument/2006/relationships/hyperlink" Target="mailto:Nitin@14" TargetMode="External"/><Relationship Id="rId61" Type="http://schemas.openxmlformats.org/officeDocument/2006/relationships/hyperlink" Target="mailto:New@2424" TargetMode="External"/><Relationship Id="rId10" Type="http://schemas.openxmlformats.org/officeDocument/2006/relationships/hyperlink" Target="mailto:Delhi@123" TargetMode="External"/><Relationship Id="rId19" Type="http://schemas.openxmlformats.org/officeDocument/2006/relationships/hyperlink" Target="mailto:New@2525" TargetMode="External"/><Relationship Id="rId31" Type="http://schemas.openxmlformats.org/officeDocument/2006/relationships/hyperlink" Target="mailto:New@2026" TargetMode="External"/><Relationship Id="rId44" Type="http://schemas.openxmlformats.org/officeDocument/2006/relationships/hyperlink" Target="mailto:New@2122" TargetMode="External"/><Relationship Id="rId52" Type="http://schemas.openxmlformats.org/officeDocument/2006/relationships/hyperlink" Target="mailto:New@2025" TargetMode="External"/><Relationship Id="rId60" Type="http://schemas.openxmlformats.org/officeDocument/2006/relationships/hyperlink" Target="mailto:New@2424" TargetMode="External"/><Relationship Id="rId65" Type="http://schemas.openxmlformats.org/officeDocument/2006/relationships/hyperlink" Target="mailto:New@2023" TargetMode="External"/><Relationship Id="rId73" Type="http://schemas.openxmlformats.org/officeDocument/2006/relationships/hyperlink" Target="mailto:New@2000" TargetMode="External"/><Relationship Id="rId78" Type="http://schemas.openxmlformats.org/officeDocument/2006/relationships/hyperlink" Target="mailto:New@2024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Ashok@01" TargetMode="External"/><Relationship Id="rId9" Type="http://schemas.openxmlformats.org/officeDocument/2006/relationships/hyperlink" Target="mailto:lalit.it@outlook.com" TargetMode="External"/><Relationship Id="rId14" Type="http://schemas.openxmlformats.org/officeDocument/2006/relationships/hyperlink" Target="mailto:New@2425" TargetMode="External"/><Relationship Id="rId22" Type="http://schemas.openxmlformats.org/officeDocument/2006/relationships/hyperlink" Target="mailto:New@2025" TargetMode="External"/><Relationship Id="rId27" Type="http://schemas.openxmlformats.org/officeDocument/2006/relationships/hyperlink" Target="mailto:New@2424" TargetMode="External"/><Relationship Id="rId30" Type="http://schemas.openxmlformats.org/officeDocument/2006/relationships/hyperlink" Target="mailto:New@2425" TargetMode="External"/><Relationship Id="rId35" Type="http://schemas.openxmlformats.org/officeDocument/2006/relationships/hyperlink" Target="mailto:New@2424" TargetMode="External"/><Relationship Id="rId43" Type="http://schemas.openxmlformats.org/officeDocument/2006/relationships/hyperlink" Target="mailto:New@2025" TargetMode="External"/><Relationship Id="rId48" Type="http://schemas.openxmlformats.org/officeDocument/2006/relationships/hyperlink" Target="mailto:Abros@2024" TargetMode="External"/><Relationship Id="rId56" Type="http://schemas.openxmlformats.org/officeDocument/2006/relationships/hyperlink" Target="mailto:New@2024" TargetMode="External"/><Relationship Id="rId64" Type="http://schemas.openxmlformats.org/officeDocument/2006/relationships/hyperlink" Target="mailto:New@2017" TargetMode="External"/><Relationship Id="rId69" Type="http://schemas.openxmlformats.org/officeDocument/2006/relationships/hyperlink" Target="mailto:nEW@2424" TargetMode="External"/><Relationship Id="rId77" Type="http://schemas.openxmlformats.org/officeDocument/2006/relationships/hyperlink" Target="mailto:New@2025" TargetMode="External"/><Relationship Id="rId8" Type="http://schemas.openxmlformats.org/officeDocument/2006/relationships/hyperlink" Target="mailto:Ashok@01" TargetMode="External"/><Relationship Id="rId51" Type="http://schemas.openxmlformats.org/officeDocument/2006/relationships/hyperlink" Target="mailto:New@2425" TargetMode="External"/><Relationship Id="rId72" Type="http://schemas.openxmlformats.org/officeDocument/2006/relationships/hyperlink" Target="mailto:New@2025" TargetMode="External"/><Relationship Id="rId80" Type="http://schemas.openxmlformats.org/officeDocument/2006/relationships/hyperlink" Target="mailto:New@2025" TargetMode="External"/><Relationship Id="rId3" Type="http://schemas.openxmlformats.org/officeDocument/2006/relationships/hyperlink" Target="mailto:Diksha@11" TargetMode="External"/><Relationship Id="rId12" Type="http://schemas.openxmlformats.org/officeDocument/2006/relationships/hyperlink" Target="mailto:New@2425" TargetMode="External"/><Relationship Id="rId17" Type="http://schemas.openxmlformats.org/officeDocument/2006/relationships/hyperlink" Target="mailto:New@2017" TargetMode="External"/><Relationship Id="rId25" Type="http://schemas.openxmlformats.org/officeDocument/2006/relationships/hyperlink" Target="mailto:New@2024" TargetMode="External"/><Relationship Id="rId33" Type="http://schemas.openxmlformats.org/officeDocument/2006/relationships/hyperlink" Target="mailto:New@2023" TargetMode="External"/><Relationship Id="rId38" Type="http://schemas.openxmlformats.org/officeDocument/2006/relationships/hyperlink" Target="mailto:New@2425" TargetMode="External"/><Relationship Id="rId46" Type="http://schemas.openxmlformats.org/officeDocument/2006/relationships/hyperlink" Target="mailto:New@2025" TargetMode="External"/><Relationship Id="rId59" Type="http://schemas.openxmlformats.org/officeDocument/2006/relationships/hyperlink" Target="mailto:New@2025" TargetMode="External"/><Relationship Id="rId67" Type="http://schemas.openxmlformats.org/officeDocument/2006/relationships/hyperlink" Target="mailto:New@2022" TargetMode="External"/><Relationship Id="rId20" Type="http://schemas.openxmlformats.org/officeDocument/2006/relationships/hyperlink" Target="mailto:New@2424" TargetMode="External"/><Relationship Id="rId41" Type="http://schemas.openxmlformats.org/officeDocument/2006/relationships/hyperlink" Target="mailto:New@2025" TargetMode="External"/><Relationship Id="rId54" Type="http://schemas.openxmlformats.org/officeDocument/2006/relationships/hyperlink" Target="mailto:New@2025" TargetMode="External"/><Relationship Id="rId62" Type="http://schemas.openxmlformats.org/officeDocument/2006/relationships/hyperlink" Target="mailto:New@2424" TargetMode="External"/><Relationship Id="rId70" Type="http://schemas.openxmlformats.org/officeDocument/2006/relationships/hyperlink" Target="mailto:New@2023" TargetMode="External"/><Relationship Id="rId75" Type="http://schemas.openxmlformats.org/officeDocument/2006/relationships/hyperlink" Target="mailto:New@2024" TargetMode="External"/><Relationship Id="rId1" Type="http://schemas.openxmlformats.org/officeDocument/2006/relationships/hyperlink" Target="mailto:Sujit@25" TargetMode="External"/><Relationship Id="rId6" Type="http://schemas.openxmlformats.org/officeDocument/2006/relationships/hyperlink" Target="mailto:M@90mn_impex" TargetMode="External"/><Relationship Id="rId15" Type="http://schemas.openxmlformats.org/officeDocument/2006/relationships/hyperlink" Target="mailto:New@2425" TargetMode="External"/><Relationship Id="rId23" Type="http://schemas.openxmlformats.org/officeDocument/2006/relationships/hyperlink" Target="mailto:New@2023" TargetMode="External"/><Relationship Id="rId28" Type="http://schemas.openxmlformats.org/officeDocument/2006/relationships/hyperlink" Target="mailto:New@2425" TargetMode="External"/><Relationship Id="rId36" Type="http://schemas.openxmlformats.org/officeDocument/2006/relationships/hyperlink" Target="mailto:New@2021" TargetMode="External"/><Relationship Id="rId49" Type="http://schemas.openxmlformats.org/officeDocument/2006/relationships/hyperlink" Target="mailto:Skin@2024" TargetMode="External"/><Relationship Id="rId57" Type="http://schemas.openxmlformats.org/officeDocument/2006/relationships/hyperlink" Target="mailto:New@252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jun@01" TargetMode="External"/><Relationship Id="rId13" Type="http://schemas.openxmlformats.org/officeDocument/2006/relationships/hyperlink" Target="mailto:New@2025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alopm0549F@" TargetMode="External"/><Relationship Id="rId7" Type="http://schemas.openxmlformats.org/officeDocument/2006/relationships/hyperlink" Target="mailto:Sujit@01" TargetMode="External"/><Relationship Id="rId12" Type="http://schemas.openxmlformats.org/officeDocument/2006/relationships/hyperlink" Target="mailto:sujit@25" TargetMode="External"/><Relationship Id="rId17" Type="http://schemas.openxmlformats.org/officeDocument/2006/relationships/hyperlink" Target="mailto:Sujit@25" TargetMode="External"/><Relationship Id="rId2" Type="http://schemas.openxmlformats.org/officeDocument/2006/relationships/hyperlink" Target="mailto:shobha@15" TargetMode="External"/><Relationship Id="rId16" Type="http://schemas.openxmlformats.org/officeDocument/2006/relationships/hyperlink" Target="mailto:Sujit@25" TargetMode="External"/><Relationship Id="rId1" Type="http://schemas.openxmlformats.org/officeDocument/2006/relationships/hyperlink" Target="mailto:Shobha@25" TargetMode="External"/><Relationship Id="rId6" Type="http://schemas.openxmlformats.org/officeDocument/2006/relationships/hyperlink" Target="mailto:Sujit@25" TargetMode="External"/><Relationship Id="rId11" Type="http://schemas.openxmlformats.org/officeDocument/2006/relationships/hyperlink" Target="mailto:Sujit@25" TargetMode="External"/><Relationship Id="rId5" Type="http://schemas.openxmlformats.org/officeDocument/2006/relationships/hyperlink" Target="mailto:Sujit@25" TargetMode="External"/><Relationship Id="rId15" Type="http://schemas.openxmlformats.org/officeDocument/2006/relationships/hyperlink" Target="mailto:New@2122" TargetMode="External"/><Relationship Id="rId10" Type="http://schemas.openxmlformats.org/officeDocument/2006/relationships/hyperlink" Target="mailto:Sujit@01" TargetMode="External"/><Relationship Id="rId4" Type="http://schemas.openxmlformats.org/officeDocument/2006/relationships/hyperlink" Target="mailto:sujit@01" TargetMode="External"/><Relationship Id="rId9" Type="http://schemas.openxmlformats.org/officeDocument/2006/relationships/hyperlink" Target="mailto:Sujit@25" TargetMode="External"/><Relationship Id="rId14" Type="http://schemas.openxmlformats.org/officeDocument/2006/relationships/hyperlink" Target="mailto:Sujit@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1"/>
  <sheetViews>
    <sheetView tabSelected="1" zoomScale="90" zoomScaleNormal="90" workbookViewId="0">
      <pane xSplit="3" ySplit="2" topLeftCell="D15" activePane="bottomRight" state="frozen"/>
      <selection pane="topRight" activeCell="C1" sqref="C1"/>
      <selection pane="bottomLeft" activeCell="A3" sqref="A3"/>
      <selection pane="bottomRight" activeCell="R31" sqref="R31"/>
    </sheetView>
  </sheetViews>
  <sheetFormatPr defaultColWidth="9.140625" defaultRowHeight="15" x14ac:dyDescent="0.25"/>
  <cols>
    <col min="1" max="1" width="9.140625" style="7"/>
    <col min="2" max="2" width="7.7109375" style="7" customWidth="1"/>
    <col min="3" max="3" width="40" style="7" customWidth="1"/>
    <col min="4" max="4" width="23.85546875" style="7" customWidth="1"/>
    <col min="5" max="5" width="23.5703125" style="7" bestFit="1" customWidth="1"/>
    <col min="6" max="6" width="18.140625" style="7" customWidth="1"/>
    <col min="7" max="7" width="17.85546875" style="7" customWidth="1"/>
    <col min="8" max="8" width="0.42578125" style="8" hidden="1" customWidth="1"/>
    <col min="9" max="9" width="0.7109375" style="8" hidden="1" customWidth="1"/>
    <col min="10" max="10" width="14.7109375" style="7" hidden="1" customWidth="1"/>
    <col min="11" max="11" width="15.28515625" style="7" hidden="1" customWidth="1"/>
    <col min="12" max="12" width="10.42578125" style="7" hidden="1" customWidth="1"/>
    <col min="13" max="13" width="0.7109375" style="7" customWidth="1"/>
    <col min="14" max="14" width="4.85546875" style="7" hidden="1" customWidth="1"/>
    <col min="15" max="15" width="13.28515625" style="7" hidden="1" customWidth="1"/>
    <col min="16" max="16" width="5.5703125" style="7" customWidth="1"/>
    <col min="17" max="18" width="8.7109375" style="7" customWidth="1"/>
    <col min="19" max="19" width="15" style="7" bestFit="1" customWidth="1"/>
    <col min="20" max="20" width="13.7109375" style="7" bestFit="1" customWidth="1"/>
    <col min="21" max="21" width="9.140625" style="7"/>
    <col min="22" max="22" width="12.140625" style="7" bestFit="1" customWidth="1"/>
    <col min="23" max="23" width="13.85546875" style="8" customWidth="1"/>
    <col min="24" max="16384" width="9.140625" style="7"/>
  </cols>
  <sheetData>
    <row r="1" spans="1:23" ht="15.75" customHeight="1" x14ac:dyDescent="0.35">
      <c r="A1" s="117"/>
      <c r="B1" s="139" t="s">
        <v>341</v>
      </c>
      <c r="C1" s="139"/>
      <c r="D1" s="139"/>
      <c r="E1" s="118"/>
      <c r="F1" s="118"/>
      <c r="G1" s="118"/>
      <c r="H1" s="118"/>
      <c r="I1" s="118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</row>
    <row r="2" spans="1:23" x14ac:dyDescent="0.25">
      <c r="A2" s="12" t="s">
        <v>368</v>
      </c>
      <c r="B2" s="16" t="s">
        <v>0</v>
      </c>
      <c r="C2" s="13" t="s">
        <v>1</v>
      </c>
      <c r="D2" s="13" t="s">
        <v>43</v>
      </c>
      <c r="E2" s="13" t="s">
        <v>2</v>
      </c>
      <c r="F2" s="13" t="s">
        <v>3</v>
      </c>
      <c r="G2" s="13" t="s">
        <v>4</v>
      </c>
      <c r="H2" s="13" t="s">
        <v>110</v>
      </c>
      <c r="I2" s="13" t="s">
        <v>87</v>
      </c>
      <c r="J2" s="13" t="s">
        <v>363</v>
      </c>
      <c r="K2" s="13" t="s">
        <v>371</v>
      </c>
      <c r="L2" s="13" t="s">
        <v>372</v>
      </c>
      <c r="M2" s="13" t="s">
        <v>373</v>
      </c>
      <c r="N2" s="13" t="s">
        <v>376</v>
      </c>
      <c r="O2" s="13" t="s">
        <v>393</v>
      </c>
      <c r="P2" s="13" t="s">
        <v>394</v>
      </c>
      <c r="Q2" s="13" t="s">
        <v>397</v>
      </c>
      <c r="R2" s="13" t="s">
        <v>435</v>
      </c>
      <c r="S2" s="13" t="s">
        <v>436</v>
      </c>
      <c r="T2" s="85" t="s">
        <v>448</v>
      </c>
      <c r="W2" s="8" t="s">
        <v>541</v>
      </c>
    </row>
    <row r="3" spans="1:23" s="74" customFormat="1" x14ac:dyDescent="0.25">
      <c r="A3" s="45" t="s">
        <v>367</v>
      </c>
      <c r="B3" s="69">
        <v>1</v>
      </c>
      <c r="C3" s="69" t="s">
        <v>5</v>
      </c>
      <c r="D3" s="69" t="s">
        <v>32</v>
      </c>
      <c r="E3" s="69" t="s">
        <v>622</v>
      </c>
      <c r="F3" s="69" t="s">
        <v>41</v>
      </c>
      <c r="G3" s="71" t="s">
        <v>607</v>
      </c>
      <c r="H3" s="72" t="s">
        <v>82</v>
      </c>
      <c r="I3" s="72" t="s">
        <v>82</v>
      </c>
      <c r="J3" s="73" t="s">
        <v>82</v>
      </c>
      <c r="K3" s="72" t="s">
        <v>82</v>
      </c>
      <c r="L3" s="72" t="s">
        <v>82</v>
      </c>
      <c r="M3" s="72" t="s">
        <v>82</v>
      </c>
      <c r="N3" s="72" t="s">
        <v>82</v>
      </c>
      <c r="O3" s="72" t="s">
        <v>82</v>
      </c>
      <c r="P3" s="72" t="s">
        <v>82</v>
      </c>
      <c r="Q3" s="72" t="s">
        <v>82</v>
      </c>
      <c r="R3" s="72" t="s">
        <v>82</v>
      </c>
      <c r="S3" s="72" t="s">
        <v>82</v>
      </c>
      <c r="W3" s="75" t="s">
        <v>542</v>
      </c>
    </row>
    <row r="4" spans="1:23" x14ac:dyDescent="0.25">
      <c r="A4" s="86" t="s">
        <v>367</v>
      </c>
      <c r="B4" s="16">
        <v>2</v>
      </c>
      <c r="C4" s="16" t="s">
        <v>10</v>
      </c>
      <c r="D4" s="16" t="s">
        <v>31</v>
      </c>
      <c r="E4" s="16" t="s">
        <v>52</v>
      </c>
      <c r="F4" s="16" t="s">
        <v>42</v>
      </c>
      <c r="G4" s="17" t="s">
        <v>563</v>
      </c>
      <c r="H4" s="2" t="s">
        <v>82</v>
      </c>
      <c r="I4" s="2" t="s">
        <v>82</v>
      </c>
      <c r="J4" s="95" t="s">
        <v>82</v>
      </c>
      <c r="K4" s="2"/>
      <c r="L4" s="2"/>
      <c r="M4" s="95" t="s">
        <v>82</v>
      </c>
      <c r="P4" s="95" t="s">
        <v>82</v>
      </c>
      <c r="S4" s="2" t="s">
        <v>82</v>
      </c>
      <c r="T4" s="2" t="s">
        <v>82</v>
      </c>
    </row>
    <row r="5" spans="1:23" x14ac:dyDescent="0.25">
      <c r="A5" s="86" t="s">
        <v>367</v>
      </c>
      <c r="B5" s="16">
        <v>3</v>
      </c>
      <c r="C5" s="16" t="s">
        <v>99</v>
      </c>
      <c r="D5" s="16" t="s">
        <v>29</v>
      </c>
      <c r="E5" s="16" t="s">
        <v>35</v>
      </c>
      <c r="F5" s="16" t="s">
        <v>37</v>
      </c>
      <c r="G5" s="17" t="s">
        <v>563</v>
      </c>
      <c r="H5" s="2" t="s">
        <v>82</v>
      </c>
      <c r="I5" s="2" t="s">
        <v>82</v>
      </c>
      <c r="J5" s="95" t="s">
        <v>82</v>
      </c>
      <c r="K5" s="2" t="s">
        <v>82</v>
      </c>
      <c r="L5" s="2" t="s">
        <v>82</v>
      </c>
      <c r="M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W5" s="96" t="s">
        <v>542</v>
      </c>
    </row>
    <row r="6" spans="1:23" ht="15.75" customHeight="1" x14ac:dyDescent="0.25">
      <c r="A6" s="86" t="s">
        <v>367</v>
      </c>
      <c r="B6" s="16">
        <v>4</v>
      </c>
      <c r="C6" s="16" t="s">
        <v>8</v>
      </c>
      <c r="D6" s="16" t="s">
        <v>28</v>
      </c>
      <c r="E6" s="16" t="s">
        <v>53</v>
      </c>
      <c r="F6" s="16" t="s">
        <v>44</v>
      </c>
      <c r="G6" s="17" t="s">
        <v>597</v>
      </c>
      <c r="H6" s="2" t="s">
        <v>82</v>
      </c>
      <c r="I6" s="2" t="s">
        <v>82</v>
      </c>
      <c r="J6" s="95" t="s">
        <v>82</v>
      </c>
      <c r="K6" s="2"/>
      <c r="L6" s="2"/>
      <c r="M6" s="2" t="s">
        <v>82</v>
      </c>
      <c r="P6" s="2" t="s">
        <v>82</v>
      </c>
      <c r="S6" s="2" t="s">
        <v>82</v>
      </c>
      <c r="T6" s="2" t="s">
        <v>82</v>
      </c>
      <c r="W6" s="8" t="s">
        <v>542</v>
      </c>
    </row>
    <row r="7" spans="1:23" x14ac:dyDescent="0.25">
      <c r="A7" s="86" t="s">
        <v>367</v>
      </c>
      <c r="B7" s="16">
        <v>5</v>
      </c>
      <c r="C7" s="16" t="s">
        <v>9</v>
      </c>
      <c r="D7" s="97" t="s">
        <v>27</v>
      </c>
      <c r="E7" s="97" t="s">
        <v>54</v>
      </c>
      <c r="F7" s="97" t="s">
        <v>45</v>
      </c>
      <c r="G7" s="17" t="s">
        <v>623</v>
      </c>
      <c r="H7" s="2" t="s">
        <v>82</v>
      </c>
      <c r="I7" s="2" t="s">
        <v>82</v>
      </c>
      <c r="J7" s="95" t="s">
        <v>82</v>
      </c>
      <c r="K7" s="2"/>
      <c r="L7" s="2"/>
      <c r="M7" s="2" t="s">
        <v>82</v>
      </c>
      <c r="P7" s="2" t="s">
        <v>82</v>
      </c>
      <c r="S7" s="2" t="s">
        <v>82</v>
      </c>
      <c r="T7" s="2" t="s">
        <v>82</v>
      </c>
      <c r="W7" s="8" t="s">
        <v>542</v>
      </c>
    </row>
    <row r="8" spans="1:23" s="68" customFormat="1" x14ac:dyDescent="0.25">
      <c r="A8" s="119" t="s">
        <v>367</v>
      </c>
      <c r="B8" s="120">
        <v>6</v>
      </c>
      <c r="C8" s="120" t="s">
        <v>11</v>
      </c>
      <c r="D8" s="120" t="s">
        <v>26</v>
      </c>
      <c r="E8" s="120" t="s">
        <v>39</v>
      </c>
      <c r="F8" s="120" t="s">
        <v>40</v>
      </c>
      <c r="G8" s="71" t="s">
        <v>502</v>
      </c>
      <c r="H8" s="121" t="s">
        <v>82</v>
      </c>
      <c r="I8" s="121" t="s">
        <v>82</v>
      </c>
      <c r="J8" s="122" t="s">
        <v>82</v>
      </c>
      <c r="K8" s="121"/>
      <c r="L8" s="121"/>
      <c r="M8" s="121" t="s">
        <v>82</v>
      </c>
      <c r="N8" s="34"/>
      <c r="O8" s="34"/>
      <c r="P8" s="121" t="s">
        <v>82</v>
      </c>
      <c r="Q8" s="34"/>
      <c r="R8" s="34"/>
      <c r="S8" s="121" t="s">
        <v>82</v>
      </c>
      <c r="T8" s="123" t="s">
        <v>449</v>
      </c>
      <c r="U8" s="34"/>
      <c r="V8" s="34"/>
      <c r="W8" s="124" t="s">
        <v>449</v>
      </c>
    </row>
    <row r="9" spans="1:23" x14ac:dyDescent="0.25">
      <c r="A9" s="86" t="s">
        <v>367</v>
      </c>
      <c r="B9" s="16">
        <v>7</v>
      </c>
      <c r="C9" s="16" t="s">
        <v>12</v>
      </c>
      <c r="D9" s="16" t="s">
        <v>25</v>
      </c>
      <c r="E9" s="16" t="s">
        <v>46</v>
      </c>
      <c r="F9" s="16" t="s">
        <v>47</v>
      </c>
      <c r="G9" s="17" t="s">
        <v>597</v>
      </c>
      <c r="H9" s="2" t="s">
        <v>82</v>
      </c>
      <c r="I9" s="2" t="s">
        <v>82</v>
      </c>
      <c r="J9" s="95" t="s">
        <v>82</v>
      </c>
      <c r="K9" s="2"/>
      <c r="L9" s="2"/>
      <c r="M9" s="2" t="s">
        <v>82</v>
      </c>
      <c r="P9" s="2" t="s">
        <v>82</v>
      </c>
      <c r="S9" s="2" t="s">
        <v>82</v>
      </c>
      <c r="T9" s="2" t="s">
        <v>82</v>
      </c>
      <c r="W9" s="8" t="s">
        <v>542</v>
      </c>
    </row>
    <row r="10" spans="1:23" s="68" customFormat="1" x14ac:dyDescent="0.25">
      <c r="A10" s="119" t="s">
        <v>367</v>
      </c>
      <c r="B10" s="120">
        <v>8</v>
      </c>
      <c r="C10" s="120" t="s">
        <v>13</v>
      </c>
      <c r="D10" s="120" t="s">
        <v>24</v>
      </c>
      <c r="E10" s="120" t="s">
        <v>50</v>
      </c>
      <c r="F10" s="120" t="s">
        <v>51</v>
      </c>
      <c r="G10" s="125" t="s">
        <v>398</v>
      </c>
      <c r="H10" s="121" t="s">
        <v>82</v>
      </c>
      <c r="I10" s="121" t="s">
        <v>82</v>
      </c>
      <c r="J10" s="122" t="s">
        <v>82</v>
      </c>
      <c r="K10" s="121"/>
      <c r="L10" s="121"/>
      <c r="M10" s="121" t="s">
        <v>82</v>
      </c>
      <c r="N10" s="34"/>
      <c r="O10" s="34"/>
      <c r="P10" s="121" t="s">
        <v>82</v>
      </c>
      <c r="Q10" s="34"/>
      <c r="R10" s="34"/>
      <c r="S10" s="121" t="s">
        <v>82</v>
      </c>
      <c r="T10" s="123" t="s">
        <v>449</v>
      </c>
      <c r="U10" s="34"/>
      <c r="V10" s="34"/>
      <c r="W10" s="124" t="s">
        <v>449</v>
      </c>
    </row>
    <row r="11" spans="1:23" x14ac:dyDescent="0.25">
      <c r="A11" s="86" t="s">
        <v>367</v>
      </c>
      <c r="B11" s="16">
        <v>9</v>
      </c>
      <c r="C11" s="16" t="s">
        <v>14</v>
      </c>
      <c r="D11" s="16" t="s">
        <v>23</v>
      </c>
      <c r="E11" s="16" t="s">
        <v>48</v>
      </c>
      <c r="F11" s="16" t="s">
        <v>49</v>
      </c>
      <c r="G11" s="17" t="s">
        <v>563</v>
      </c>
      <c r="H11" s="2" t="s">
        <v>82</v>
      </c>
      <c r="I11" s="2" t="s">
        <v>82</v>
      </c>
      <c r="J11" s="95" t="s">
        <v>82</v>
      </c>
      <c r="K11" s="2"/>
      <c r="L11" s="2"/>
      <c r="M11" s="2" t="s">
        <v>82</v>
      </c>
      <c r="P11" s="2" t="s">
        <v>82</v>
      </c>
      <c r="S11" s="2" t="s">
        <v>82</v>
      </c>
      <c r="T11" s="2" t="s">
        <v>82</v>
      </c>
      <c r="W11" s="8" t="s">
        <v>542</v>
      </c>
    </row>
    <row r="12" spans="1:23" x14ac:dyDescent="0.25">
      <c r="A12" s="86" t="s">
        <v>367</v>
      </c>
      <c r="B12" s="16">
        <v>10</v>
      </c>
      <c r="C12" s="16" t="s">
        <v>15</v>
      </c>
      <c r="D12" s="16" t="s">
        <v>22</v>
      </c>
      <c r="E12" s="16" t="s">
        <v>55</v>
      </c>
      <c r="F12" s="98" t="s">
        <v>56</v>
      </c>
      <c r="G12" s="17" t="s">
        <v>597</v>
      </c>
      <c r="H12" s="2" t="s">
        <v>82</v>
      </c>
      <c r="I12" s="2" t="s">
        <v>82</v>
      </c>
      <c r="J12" s="95" t="s">
        <v>82</v>
      </c>
      <c r="K12" s="2"/>
      <c r="L12" s="2"/>
      <c r="M12" s="2" t="s">
        <v>82</v>
      </c>
      <c r="P12" s="2" t="s">
        <v>82</v>
      </c>
      <c r="S12" s="2" t="s">
        <v>82</v>
      </c>
      <c r="T12" s="2" t="s">
        <v>82</v>
      </c>
      <c r="W12" s="8" t="s">
        <v>542</v>
      </c>
    </row>
    <row r="13" spans="1:23" x14ac:dyDescent="0.25">
      <c r="A13" s="86" t="s">
        <v>367</v>
      </c>
      <c r="B13" s="16">
        <v>11</v>
      </c>
      <c r="C13" s="16" t="s">
        <v>16</v>
      </c>
      <c r="D13" s="16" t="s">
        <v>19</v>
      </c>
      <c r="E13" s="16" t="s">
        <v>20</v>
      </c>
      <c r="F13" s="16" t="s">
        <v>58</v>
      </c>
      <c r="G13" s="17" t="s">
        <v>621</v>
      </c>
      <c r="H13" s="2" t="s">
        <v>82</v>
      </c>
      <c r="I13" s="2" t="s">
        <v>82</v>
      </c>
      <c r="J13" s="95" t="s">
        <v>82</v>
      </c>
      <c r="K13" s="2"/>
      <c r="L13" s="2"/>
      <c r="M13" s="2" t="s">
        <v>82</v>
      </c>
      <c r="P13" s="2" t="s">
        <v>82</v>
      </c>
      <c r="S13" s="2" t="s">
        <v>82</v>
      </c>
      <c r="T13" s="2" t="s">
        <v>82</v>
      </c>
      <c r="W13" s="8" t="s">
        <v>542</v>
      </c>
    </row>
    <row r="14" spans="1:23" s="68" customFormat="1" x14ac:dyDescent="0.25">
      <c r="A14" s="119" t="s">
        <v>367</v>
      </c>
      <c r="B14" s="120">
        <v>12</v>
      </c>
      <c r="C14" s="120" t="s">
        <v>439</v>
      </c>
      <c r="D14" s="120" t="s">
        <v>21</v>
      </c>
      <c r="E14" s="120" t="s">
        <v>178</v>
      </c>
      <c r="F14" s="120" t="s">
        <v>57</v>
      </c>
      <c r="G14" s="125" t="s">
        <v>562</v>
      </c>
      <c r="H14" s="121" t="s">
        <v>82</v>
      </c>
      <c r="I14" s="121" t="s">
        <v>82</v>
      </c>
      <c r="J14" s="122" t="s">
        <v>82</v>
      </c>
      <c r="K14" s="121"/>
      <c r="L14" s="121"/>
      <c r="M14" s="121" t="s">
        <v>82</v>
      </c>
      <c r="N14" s="34"/>
      <c r="O14" s="34"/>
      <c r="P14" s="121" t="s">
        <v>82</v>
      </c>
      <c r="Q14" s="34"/>
      <c r="R14" s="34"/>
      <c r="S14" s="121" t="s">
        <v>82</v>
      </c>
      <c r="T14" s="121" t="s">
        <v>82</v>
      </c>
      <c r="U14" s="34"/>
      <c r="V14" s="34"/>
      <c r="W14" s="124" t="s">
        <v>542</v>
      </c>
    </row>
    <row r="15" spans="1:23" x14ac:dyDescent="0.25">
      <c r="A15" s="86" t="s">
        <v>367</v>
      </c>
      <c r="B15" s="16">
        <v>13</v>
      </c>
      <c r="C15" s="16" t="s">
        <v>17</v>
      </c>
      <c r="D15" s="16" t="s">
        <v>18</v>
      </c>
      <c r="E15" s="16" t="s">
        <v>33</v>
      </c>
      <c r="F15" s="16" t="s">
        <v>34</v>
      </c>
      <c r="G15" s="17" t="s">
        <v>597</v>
      </c>
      <c r="H15" s="2" t="s">
        <v>82</v>
      </c>
      <c r="I15" s="2" t="s">
        <v>82</v>
      </c>
      <c r="J15" s="95" t="s">
        <v>82</v>
      </c>
      <c r="K15" s="2"/>
      <c r="L15" s="2"/>
      <c r="M15" s="2" t="s">
        <v>82</v>
      </c>
      <c r="P15" s="2" t="s">
        <v>82</v>
      </c>
      <c r="S15" s="2" t="s">
        <v>82</v>
      </c>
      <c r="T15" s="2" t="s">
        <v>82</v>
      </c>
    </row>
    <row r="16" spans="1:23" x14ac:dyDescent="0.25">
      <c r="A16" s="86" t="s">
        <v>367</v>
      </c>
      <c r="B16" s="16">
        <v>14</v>
      </c>
      <c r="C16" s="16" t="s">
        <v>59</v>
      </c>
      <c r="D16" s="16" t="s">
        <v>60</v>
      </c>
      <c r="E16" s="97" t="s">
        <v>61</v>
      </c>
      <c r="F16" s="99" t="s">
        <v>129</v>
      </c>
      <c r="G16" s="17" t="s">
        <v>621</v>
      </c>
      <c r="H16" s="2" t="s">
        <v>82</v>
      </c>
      <c r="I16" s="2" t="s">
        <v>82</v>
      </c>
      <c r="J16" s="95" t="s">
        <v>82</v>
      </c>
      <c r="K16" s="2"/>
      <c r="L16" s="2"/>
      <c r="M16" s="2" t="s">
        <v>82</v>
      </c>
      <c r="P16" s="2" t="s">
        <v>82</v>
      </c>
      <c r="S16" s="2" t="s">
        <v>82</v>
      </c>
      <c r="T16" s="2" t="s">
        <v>82</v>
      </c>
      <c r="W16" s="8" t="s">
        <v>542</v>
      </c>
    </row>
    <row r="17" spans="1:23" x14ac:dyDescent="0.25">
      <c r="A17" s="7" t="s">
        <v>367</v>
      </c>
      <c r="B17" s="16">
        <v>15</v>
      </c>
      <c r="C17" s="16" t="s">
        <v>75</v>
      </c>
      <c r="D17" s="16" t="s">
        <v>76</v>
      </c>
      <c r="E17" s="16" t="s">
        <v>77</v>
      </c>
      <c r="F17" s="16" t="s">
        <v>78</v>
      </c>
      <c r="G17" s="17" t="s">
        <v>563</v>
      </c>
      <c r="H17" s="2" t="s">
        <v>82</v>
      </c>
      <c r="I17" s="2"/>
      <c r="K17" s="2" t="s">
        <v>82</v>
      </c>
      <c r="L17" s="2" t="s">
        <v>82</v>
      </c>
      <c r="M17" s="2" t="s">
        <v>82</v>
      </c>
      <c r="N17" s="2" t="s">
        <v>82</v>
      </c>
      <c r="O17" s="2" t="s">
        <v>82</v>
      </c>
      <c r="P17" s="2" t="s">
        <v>82</v>
      </c>
      <c r="S17" s="2" t="s">
        <v>82</v>
      </c>
      <c r="T17" s="2" t="s">
        <v>82</v>
      </c>
      <c r="V17" s="7" t="s">
        <v>587</v>
      </c>
      <c r="W17" s="8" t="s">
        <v>542</v>
      </c>
    </row>
    <row r="18" spans="1:23" x14ac:dyDescent="0.25">
      <c r="A18" s="86" t="s">
        <v>367</v>
      </c>
      <c r="B18" s="16">
        <v>16</v>
      </c>
      <c r="C18" s="16" t="s">
        <v>83</v>
      </c>
      <c r="D18" s="16" t="s">
        <v>84</v>
      </c>
      <c r="E18" s="100" t="s">
        <v>85</v>
      </c>
      <c r="F18" s="16" t="s">
        <v>86</v>
      </c>
      <c r="G18" s="17" t="s">
        <v>621</v>
      </c>
      <c r="H18" s="2" t="s">
        <v>82</v>
      </c>
      <c r="I18" s="2" t="s">
        <v>82</v>
      </c>
      <c r="J18" s="95" t="s">
        <v>82</v>
      </c>
      <c r="K18" s="2"/>
      <c r="L18" s="2"/>
      <c r="M18" s="2" t="s">
        <v>82</v>
      </c>
      <c r="P18" s="2" t="s">
        <v>82</v>
      </c>
      <c r="S18" s="2" t="s">
        <v>82</v>
      </c>
      <c r="T18" s="2" t="s">
        <v>82</v>
      </c>
      <c r="W18" s="8" t="s">
        <v>542</v>
      </c>
    </row>
    <row r="19" spans="1:23" x14ac:dyDescent="0.25">
      <c r="A19" s="68" t="s">
        <v>366</v>
      </c>
      <c r="B19" s="16">
        <v>17</v>
      </c>
      <c r="C19" s="16" t="s">
        <v>551</v>
      </c>
      <c r="D19" s="16" t="s">
        <v>88</v>
      </c>
      <c r="E19" s="12" t="s">
        <v>89</v>
      </c>
      <c r="F19" s="12" t="s">
        <v>90</v>
      </c>
      <c r="G19" s="17" t="s">
        <v>621</v>
      </c>
      <c r="H19" s="2" t="s">
        <v>82</v>
      </c>
      <c r="I19" s="2" t="s">
        <v>82</v>
      </c>
      <c r="J19" s="95" t="s">
        <v>82</v>
      </c>
      <c r="K19" s="2" t="s">
        <v>82</v>
      </c>
      <c r="L19" s="2" t="s">
        <v>82</v>
      </c>
      <c r="M19" s="2" t="s">
        <v>82</v>
      </c>
      <c r="N19" s="2" t="s">
        <v>82</v>
      </c>
      <c r="O19" s="2" t="s">
        <v>82</v>
      </c>
      <c r="P19" s="2" t="s">
        <v>82</v>
      </c>
      <c r="Q19" s="2" t="s">
        <v>82</v>
      </c>
      <c r="R19" s="2" t="s">
        <v>82</v>
      </c>
      <c r="S19" s="2" t="s">
        <v>82</v>
      </c>
      <c r="W19" s="8" t="s">
        <v>542</v>
      </c>
    </row>
    <row r="20" spans="1:23" ht="14.25" customHeight="1" x14ac:dyDescent="0.25">
      <c r="A20" s="86" t="s">
        <v>367</v>
      </c>
      <c r="B20" s="16">
        <v>18</v>
      </c>
      <c r="C20" s="12" t="s">
        <v>92</v>
      </c>
      <c r="D20" s="12" t="s">
        <v>95</v>
      </c>
      <c r="E20" s="101" t="s">
        <v>93</v>
      </c>
      <c r="F20" s="102" t="s">
        <v>94</v>
      </c>
      <c r="G20" s="17" t="s">
        <v>597</v>
      </c>
      <c r="H20" s="2" t="s">
        <v>82</v>
      </c>
      <c r="I20" s="2" t="s">
        <v>82</v>
      </c>
      <c r="J20" s="95" t="s">
        <v>82</v>
      </c>
      <c r="K20" s="2"/>
      <c r="L20" s="2"/>
      <c r="M20" s="2" t="s">
        <v>82</v>
      </c>
      <c r="P20" s="2" t="s">
        <v>82</v>
      </c>
      <c r="S20" s="2" t="s">
        <v>82</v>
      </c>
    </row>
    <row r="21" spans="1:23" x14ac:dyDescent="0.25">
      <c r="A21" s="86" t="s">
        <v>367</v>
      </c>
      <c r="B21" s="16">
        <v>19</v>
      </c>
      <c r="C21" s="16" t="s">
        <v>100</v>
      </c>
      <c r="D21" s="12" t="s">
        <v>100</v>
      </c>
      <c r="E21" s="86" t="s">
        <v>369</v>
      </c>
      <c r="F21" s="12" t="s">
        <v>101</v>
      </c>
      <c r="G21" s="17" t="s">
        <v>621</v>
      </c>
      <c r="H21" s="2" t="s">
        <v>82</v>
      </c>
      <c r="I21" s="2" t="s">
        <v>82</v>
      </c>
      <c r="J21" s="95" t="s">
        <v>82</v>
      </c>
      <c r="K21" s="2"/>
      <c r="L21" s="2"/>
      <c r="M21" s="2" t="s">
        <v>82</v>
      </c>
      <c r="P21" s="2" t="s">
        <v>82</v>
      </c>
      <c r="S21" s="2" t="s">
        <v>82</v>
      </c>
      <c r="T21" s="2" t="s">
        <v>82</v>
      </c>
      <c r="W21" s="8" t="s">
        <v>542</v>
      </c>
    </row>
    <row r="22" spans="1:23" x14ac:dyDescent="0.25">
      <c r="A22" s="86" t="s">
        <v>367</v>
      </c>
      <c r="B22" s="16">
        <v>20</v>
      </c>
      <c r="C22" s="12" t="s">
        <v>102</v>
      </c>
      <c r="D22" s="12" t="s">
        <v>103</v>
      </c>
      <c r="E22" s="12" t="s">
        <v>179</v>
      </c>
      <c r="F22" s="12" t="s">
        <v>127</v>
      </c>
      <c r="G22" s="17" t="s">
        <v>621</v>
      </c>
      <c r="H22" s="2" t="s">
        <v>82</v>
      </c>
      <c r="I22" s="2" t="s">
        <v>82</v>
      </c>
      <c r="J22" s="95" t="s">
        <v>82</v>
      </c>
      <c r="K22" s="2"/>
      <c r="L22" s="2"/>
      <c r="M22" s="2" t="s">
        <v>82</v>
      </c>
      <c r="P22" s="2" t="s">
        <v>82</v>
      </c>
      <c r="S22" s="2" t="s">
        <v>82</v>
      </c>
      <c r="T22" s="2" t="s">
        <v>82</v>
      </c>
      <c r="W22" s="8" t="s">
        <v>542</v>
      </c>
    </row>
    <row r="23" spans="1:23" x14ac:dyDescent="0.25">
      <c r="A23" s="86" t="s">
        <v>367</v>
      </c>
      <c r="B23" s="16">
        <v>21</v>
      </c>
      <c r="C23" s="16" t="s">
        <v>104</v>
      </c>
      <c r="D23" s="12" t="s">
        <v>105</v>
      </c>
      <c r="E23" s="12"/>
      <c r="F23" s="12" t="s">
        <v>106</v>
      </c>
      <c r="G23" s="17" t="s">
        <v>621</v>
      </c>
      <c r="H23" s="2" t="s">
        <v>82</v>
      </c>
      <c r="I23" s="2" t="s">
        <v>82</v>
      </c>
      <c r="J23" s="95" t="s">
        <v>82</v>
      </c>
      <c r="K23" s="2"/>
      <c r="L23" s="2"/>
      <c r="M23" s="2" t="s">
        <v>82</v>
      </c>
      <c r="P23" s="2" t="s">
        <v>82</v>
      </c>
      <c r="S23" s="2" t="s">
        <v>82</v>
      </c>
      <c r="T23" s="2" t="s">
        <v>82</v>
      </c>
      <c r="W23" s="8" t="s">
        <v>542</v>
      </c>
    </row>
    <row r="24" spans="1:23" x14ac:dyDescent="0.25">
      <c r="A24" s="86" t="s">
        <v>367</v>
      </c>
      <c r="B24" s="16">
        <v>22</v>
      </c>
      <c r="C24" s="16" t="s">
        <v>113</v>
      </c>
      <c r="D24" s="12" t="s">
        <v>107</v>
      </c>
      <c r="E24" s="12" t="s">
        <v>117</v>
      </c>
      <c r="F24" s="12" t="s">
        <v>108</v>
      </c>
      <c r="G24" s="17" t="s">
        <v>553</v>
      </c>
      <c r="H24" s="2" t="s">
        <v>82</v>
      </c>
      <c r="I24" s="2" t="s">
        <v>82</v>
      </c>
      <c r="J24" s="95" t="s">
        <v>82</v>
      </c>
      <c r="K24" s="2"/>
      <c r="L24" s="2"/>
      <c r="M24" s="2" t="s">
        <v>82</v>
      </c>
      <c r="P24" s="2" t="s">
        <v>82</v>
      </c>
      <c r="S24" s="2" t="s">
        <v>82</v>
      </c>
      <c r="T24" s="2" t="s">
        <v>82</v>
      </c>
    </row>
    <row r="25" spans="1:23" s="68" customFormat="1" ht="15" customHeight="1" x14ac:dyDescent="0.25">
      <c r="A25" s="119" t="s">
        <v>367</v>
      </c>
      <c r="B25" s="120">
        <v>23</v>
      </c>
      <c r="C25" s="126" t="s">
        <v>116</v>
      </c>
      <c r="D25" s="126" t="s">
        <v>103</v>
      </c>
      <c r="E25" s="127" t="s">
        <v>218</v>
      </c>
      <c r="F25" s="126" t="s">
        <v>128</v>
      </c>
      <c r="G25" s="125" t="s">
        <v>456</v>
      </c>
      <c r="H25" s="121" t="s">
        <v>82</v>
      </c>
      <c r="I25" s="121" t="s">
        <v>82</v>
      </c>
      <c r="J25" s="122" t="s">
        <v>82</v>
      </c>
      <c r="K25" s="121"/>
      <c r="L25" s="121"/>
      <c r="M25" s="121" t="s">
        <v>82</v>
      </c>
      <c r="N25" s="34"/>
      <c r="O25" s="34"/>
      <c r="P25" s="121" t="s">
        <v>82</v>
      </c>
      <c r="Q25" s="34"/>
      <c r="R25" s="34"/>
      <c r="S25" s="121" t="s">
        <v>82</v>
      </c>
      <c r="T25" s="123" t="s">
        <v>449</v>
      </c>
      <c r="U25" s="34"/>
      <c r="V25" s="34"/>
      <c r="W25" s="124" t="s">
        <v>449</v>
      </c>
    </row>
    <row r="26" spans="1:23" x14ac:dyDescent="0.25">
      <c r="A26" s="86" t="s">
        <v>367</v>
      </c>
      <c r="B26" s="16">
        <v>24</v>
      </c>
      <c r="C26" s="16" t="s">
        <v>120</v>
      </c>
      <c r="D26" s="12" t="s">
        <v>121</v>
      </c>
      <c r="E26" s="12" t="s">
        <v>123</v>
      </c>
      <c r="F26" s="103" t="s">
        <v>122</v>
      </c>
      <c r="G26" s="19" t="s">
        <v>607</v>
      </c>
      <c r="H26" s="2" t="s">
        <v>82</v>
      </c>
      <c r="I26" s="2" t="s">
        <v>82</v>
      </c>
      <c r="J26" s="95" t="s">
        <v>82</v>
      </c>
      <c r="K26" s="2"/>
      <c r="L26" s="2"/>
      <c r="M26" s="2" t="s">
        <v>82</v>
      </c>
      <c r="P26" s="2" t="s">
        <v>82</v>
      </c>
      <c r="S26" s="2" t="s">
        <v>82</v>
      </c>
      <c r="T26" s="2" t="s">
        <v>82</v>
      </c>
      <c r="W26" s="8" t="s">
        <v>542</v>
      </c>
    </row>
    <row r="27" spans="1:23" x14ac:dyDescent="0.25">
      <c r="A27" s="86" t="s">
        <v>367</v>
      </c>
      <c r="B27" s="16">
        <v>25</v>
      </c>
      <c r="C27" s="16" t="s">
        <v>126</v>
      </c>
      <c r="D27" s="12" t="s">
        <v>124</v>
      </c>
      <c r="E27" s="57"/>
      <c r="F27" s="12" t="s">
        <v>125</v>
      </c>
      <c r="G27" s="17" t="s">
        <v>621</v>
      </c>
      <c r="H27" s="2" t="s">
        <v>82</v>
      </c>
      <c r="I27" s="2" t="s">
        <v>82</v>
      </c>
      <c r="J27" s="95" t="s">
        <v>82</v>
      </c>
      <c r="K27" s="2"/>
      <c r="L27" s="2"/>
      <c r="M27" s="2" t="s">
        <v>82</v>
      </c>
      <c r="P27" s="2" t="s">
        <v>82</v>
      </c>
      <c r="S27" s="2" t="s">
        <v>82</v>
      </c>
      <c r="T27" s="2" t="s">
        <v>82</v>
      </c>
      <c r="V27" s="7" t="s">
        <v>453</v>
      </c>
      <c r="W27" s="8" t="s">
        <v>542</v>
      </c>
    </row>
    <row r="28" spans="1:23" x14ac:dyDescent="0.25">
      <c r="A28" s="45" t="s">
        <v>367</v>
      </c>
      <c r="B28" s="69">
        <v>26</v>
      </c>
      <c r="C28" s="70" t="s">
        <v>130</v>
      </c>
      <c r="D28" s="70" t="s">
        <v>133</v>
      </c>
      <c r="E28" s="70" t="s">
        <v>131</v>
      </c>
      <c r="F28" s="70" t="s">
        <v>132</v>
      </c>
      <c r="G28" s="71" t="s">
        <v>543</v>
      </c>
      <c r="H28" s="72" t="s">
        <v>82</v>
      </c>
      <c r="I28" s="72" t="s">
        <v>82</v>
      </c>
      <c r="J28" s="74"/>
      <c r="K28" s="72"/>
      <c r="L28" s="72"/>
      <c r="M28" s="72" t="s">
        <v>82</v>
      </c>
      <c r="N28" s="74"/>
      <c r="O28" s="74"/>
      <c r="P28" s="74"/>
      <c r="Q28" s="74"/>
      <c r="R28" s="74"/>
      <c r="S28" s="74"/>
      <c r="T28" s="74"/>
      <c r="U28" s="74"/>
      <c r="V28" s="74"/>
      <c r="W28" s="75"/>
    </row>
    <row r="29" spans="1:23" x14ac:dyDescent="0.25">
      <c r="A29" s="86" t="s">
        <v>367</v>
      </c>
      <c r="B29" s="16">
        <v>27</v>
      </c>
      <c r="C29" s="12" t="s">
        <v>113</v>
      </c>
      <c r="D29" s="12"/>
      <c r="E29" s="104" t="s">
        <v>346</v>
      </c>
      <c r="F29" s="12" t="s">
        <v>184</v>
      </c>
      <c r="G29" s="17" t="s">
        <v>597</v>
      </c>
      <c r="H29" s="2" t="s">
        <v>82</v>
      </c>
      <c r="I29" s="2" t="s">
        <v>82</v>
      </c>
      <c r="J29" s="95" t="s">
        <v>82</v>
      </c>
      <c r="K29" s="2"/>
      <c r="L29" s="2"/>
      <c r="M29" s="2" t="s">
        <v>82</v>
      </c>
      <c r="P29" s="2" t="s">
        <v>82</v>
      </c>
      <c r="S29" s="2" t="s">
        <v>82</v>
      </c>
      <c r="T29" s="2" t="s">
        <v>82</v>
      </c>
      <c r="W29" s="8" t="s">
        <v>542</v>
      </c>
    </row>
    <row r="30" spans="1:23" x14ac:dyDescent="0.25">
      <c r="A30" s="86" t="s">
        <v>367</v>
      </c>
      <c r="B30" s="16">
        <v>28</v>
      </c>
      <c r="C30" s="12" t="s">
        <v>187</v>
      </c>
      <c r="D30" s="12"/>
      <c r="E30" s="57" t="s">
        <v>343</v>
      </c>
      <c r="F30" s="12" t="s">
        <v>189</v>
      </c>
      <c r="G30" s="17" t="s">
        <v>621</v>
      </c>
      <c r="H30" s="2" t="s">
        <v>82</v>
      </c>
      <c r="I30" s="2" t="s">
        <v>82</v>
      </c>
      <c r="J30" s="2" t="s">
        <v>82</v>
      </c>
      <c r="K30" s="2" t="s">
        <v>82</v>
      </c>
      <c r="L30" s="2" t="s">
        <v>82</v>
      </c>
      <c r="M30" s="2" t="s">
        <v>82</v>
      </c>
      <c r="N30" s="2" t="s">
        <v>82</v>
      </c>
      <c r="O30" s="105"/>
      <c r="P30" s="105"/>
      <c r="S30" s="2" t="s">
        <v>82</v>
      </c>
      <c r="T30" s="2" t="s">
        <v>82</v>
      </c>
      <c r="W30" s="8" t="s">
        <v>542</v>
      </c>
    </row>
    <row r="31" spans="1:23" ht="15.75" x14ac:dyDescent="0.25">
      <c r="A31" s="86" t="s">
        <v>367</v>
      </c>
      <c r="B31" s="16">
        <v>29</v>
      </c>
      <c r="C31" s="12" t="s">
        <v>221</v>
      </c>
      <c r="D31" s="12"/>
      <c r="E31" s="106" t="s">
        <v>239</v>
      </c>
      <c r="F31" s="54" t="s">
        <v>222</v>
      </c>
      <c r="G31" s="17" t="s">
        <v>563</v>
      </c>
      <c r="H31" s="2" t="s">
        <v>82</v>
      </c>
      <c r="I31" s="2" t="s">
        <v>82</v>
      </c>
      <c r="J31" s="95"/>
      <c r="K31" s="2"/>
      <c r="L31" s="2"/>
      <c r="M31" s="2" t="s">
        <v>82</v>
      </c>
      <c r="P31" s="2" t="s">
        <v>82</v>
      </c>
      <c r="S31" s="2" t="s">
        <v>82</v>
      </c>
      <c r="T31" s="2" t="s">
        <v>82</v>
      </c>
      <c r="W31" s="8" t="s">
        <v>542</v>
      </c>
    </row>
    <row r="32" spans="1:23" x14ac:dyDescent="0.25">
      <c r="A32" s="86" t="s">
        <v>367</v>
      </c>
      <c r="B32" s="16">
        <v>30</v>
      </c>
      <c r="C32" s="12" t="s">
        <v>225</v>
      </c>
      <c r="D32" s="12"/>
      <c r="E32" s="2" t="s">
        <v>250</v>
      </c>
      <c r="F32" s="12" t="s">
        <v>226</v>
      </c>
      <c r="G32" s="17" t="s">
        <v>553</v>
      </c>
      <c r="H32" s="2" t="s">
        <v>82</v>
      </c>
      <c r="I32" s="2" t="s">
        <v>82</v>
      </c>
      <c r="J32" s="95" t="s">
        <v>82</v>
      </c>
      <c r="K32" s="2"/>
      <c r="L32" s="2"/>
      <c r="M32" s="2" t="s">
        <v>82</v>
      </c>
      <c r="P32" s="2" t="s">
        <v>82</v>
      </c>
      <c r="S32" s="2" t="s">
        <v>82</v>
      </c>
      <c r="T32" s="2" t="s">
        <v>82</v>
      </c>
      <c r="V32" s="7" t="s">
        <v>454</v>
      </c>
      <c r="W32" s="8" t="s">
        <v>542</v>
      </c>
    </row>
    <row r="33" spans="1:23" x14ac:dyDescent="0.25">
      <c r="A33" s="86" t="s">
        <v>367</v>
      </c>
      <c r="B33" s="16">
        <v>31</v>
      </c>
      <c r="C33" s="12" t="s">
        <v>227</v>
      </c>
      <c r="D33" s="12" t="s">
        <v>228</v>
      </c>
      <c r="E33" s="103" t="s">
        <v>229</v>
      </c>
      <c r="F33" s="12" t="s">
        <v>230</v>
      </c>
      <c r="G33" s="17" t="s">
        <v>596</v>
      </c>
      <c r="H33" s="2" t="s">
        <v>82</v>
      </c>
      <c r="I33" s="2" t="s">
        <v>82</v>
      </c>
      <c r="K33" s="2"/>
      <c r="L33" s="2"/>
      <c r="M33" s="2" t="s">
        <v>82</v>
      </c>
      <c r="P33" s="2" t="s">
        <v>82</v>
      </c>
      <c r="S33" s="2" t="s">
        <v>82</v>
      </c>
      <c r="T33" s="7" t="s">
        <v>82</v>
      </c>
      <c r="V33" s="7" t="s">
        <v>455</v>
      </c>
    </row>
    <row r="34" spans="1:23" x14ac:dyDescent="0.25">
      <c r="A34" s="86" t="s">
        <v>367</v>
      </c>
      <c r="B34" s="16">
        <v>32</v>
      </c>
      <c r="C34" s="12" t="s">
        <v>235</v>
      </c>
      <c r="D34" s="12" t="s">
        <v>236</v>
      </c>
      <c r="E34" s="12" t="s">
        <v>237</v>
      </c>
      <c r="F34" s="12" t="s">
        <v>238</v>
      </c>
      <c r="G34" s="17" t="s">
        <v>597</v>
      </c>
      <c r="H34" s="2" t="s">
        <v>82</v>
      </c>
      <c r="I34" s="2" t="s">
        <v>82</v>
      </c>
      <c r="J34" s="95" t="s">
        <v>82</v>
      </c>
      <c r="K34" s="2"/>
      <c r="L34" s="2"/>
      <c r="M34" s="2" t="s">
        <v>82</v>
      </c>
      <c r="P34" s="2" t="s">
        <v>82</v>
      </c>
      <c r="S34" s="2" t="s">
        <v>82</v>
      </c>
    </row>
    <row r="35" spans="1:23" ht="15.75" x14ac:dyDescent="0.25">
      <c r="A35" s="34" t="s">
        <v>370</v>
      </c>
      <c r="B35" s="69">
        <v>33</v>
      </c>
      <c r="C35" s="128" t="s">
        <v>258</v>
      </c>
      <c r="D35" s="128" t="s">
        <v>259</v>
      </c>
      <c r="E35" s="129" t="s">
        <v>262</v>
      </c>
      <c r="F35" s="128" t="s">
        <v>263</v>
      </c>
      <c r="G35" s="130" t="s">
        <v>362</v>
      </c>
      <c r="H35" s="131" t="s">
        <v>82</v>
      </c>
      <c r="I35" s="131" t="s">
        <v>82</v>
      </c>
      <c r="J35" s="132" t="s">
        <v>82</v>
      </c>
      <c r="K35" s="133"/>
      <c r="L35" s="133"/>
      <c r="M35" s="133"/>
      <c r="N35" s="74"/>
      <c r="O35" s="74"/>
      <c r="P35" s="74"/>
      <c r="Q35" s="74"/>
      <c r="R35" s="74"/>
      <c r="S35" s="133"/>
      <c r="T35" s="133"/>
      <c r="U35" s="74"/>
      <c r="V35" s="74"/>
      <c r="W35" s="124" t="s">
        <v>449</v>
      </c>
    </row>
    <row r="36" spans="1:23" x14ac:dyDescent="0.25">
      <c r="A36" s="86" t="s">
        <v>367</v>
      </c>
      <c r="B36" s="16">
        <v>34</v>
      </c>
      <c r="C36" s="12" t="s">
        <v>260</v>
      </c>
      <c r="D36" s="12" t="s">
        <v>261</v>
      </c>
      <c r="E36" s="12" t="s">
        <v>265</v>
      </c>
      <c r="F36" s="12" t="s">
        <v>264</v>
      </c>
      <c r="G36" s="55" t="s">
        <v>607</v>
      </c>
      <c r="H36" s="2" t="s">
        <v>82</v>
      </c>
      <c r="I36" s="2" t="s">
        <v>82</v>
      </c>
      <c r="J36" s="95" t="s">
        <v>82</v>
      </c>
      <c r="K36" s="2"/>
      <c r="L36" s="2"/>
      <c r="M36" s="2" t="s">
        <v>82</v>
      </c>
      <c r="P36" s="2" t="s">
        <v>82</v>
      </c>
      <c r="Q36" s="2" t="s">
        <v>82</v>
      </c>
      <c r="S36" s="2" t="s">
        <v>82</v>
      </c>
      <c r="T36" s="2" t="s">
        <v>82</v>
      </c>
      <c r="W36" s="8" t="s">
        <v>542</v>
      </c>
    </row>
    <row r="37" spans="1:23" s="68" customFormat="1" ht="14.25" customHeight="1" x14ac:dyDescent="0.25">
      <c r="A37" s="119" t="s">
        <v>367</v>
      </c>
      <c r="B37" s="120">
        <v>35</v>
      </c>
      <c r="C37" s="126" t="s">
        <v>290</v>
      </c>
      <c r="D37" s="126" t="s">
        <v>291</v>
      </c>
      <c r="E37" s="134" t="s">
        <v>292</v>
      </c>
      <c r="F37" s="134" t="s">
        <v>293</v>
      </c>
      <c r="G37" s="135" t="s">
        <v>395</v>
      </c>
      <c r="H37" s="121" t="s">
        <v>82</v>
      </c>
      <c r="I37" s="121" t="s">
        <v>82</v>
      </c>
      <c r="J37" s="34"/>
      <c r="K37" s="121"/>
      <c r="L37" s="121"/>
      <c r="M37" s="121"/>
      <c r="N37" s="34"/>
      <c r="O37" s="34"/>
      <c r="P37" s="34"/>
      <c r="Q37" s="34"/>
      <c r="R37" s="34"/>
      <c r="S37" s="136"/>
      <c r="T37" s="123" t="s">
        <v>449</v>
      </c>
      <c r="U37" s="34"/>
      <c r="V37" s="34"/>
      <c r="W37" s="124" t="s">
        <v>449</v>
      </c>
    </row>
    <row r="38" spans="1:23" ht="15.75" x14ac:dyDescent="0.25">
      <c r="A38" s="86" t="s">
        <v>367</v>
      </c>
      <c r="B38" s="16">
        <v>36</v>
      </c>
      <c r="C38" s="12" t="s">
        <v>298</v>
      </c>
      <c r="D38" s="12" t="s">
        <v>297</v>
      </c>
      <c r="E38" s="54" t="s">
        <v>296</v>
      </c>
      <c r="F38" s="54" t="s">
        <v>295</v>
      </c>
      <c r="G38" s="55" t="s">
        <v>621</v>
      </c>
      <c r="H38" s="2" t="s">
        <v>82</v>
      </c>
      <c r="I38" s="2" t="s">
        <v>82</v>
      </c>
      <c r="J38" s="95" t="s">
        <v>82</v>
      </c>
      <c r="K38" s="2"/>
      <c r="L38" s="2"/>
      <c r="M38" s="2" t="s">
        <v>82</v>
      </c>
      <c r="P38" s="2" t="s">
        <v>82</v>
      </c>
      <c r="S38" s="2" t="s">
        <v>82</v>
      </c>
      <c r="T38" s="2" t="s">
        <v>82</v>
      </c>
      <c r="W38" s="8" t="s">
        <v>542</v>
      </c>
    </row>
    <row r="39" spans="1:23" s="68" customFormat="1" x14ac:dyDescent="0.25">
      <c r="A39" s="34" t="s">
        <v>367</v>
      </c>
      <c r="B39" s="120">
        <v>37</v>
      </c>
      <c r="C39" s="126" t="s">
        <v>304</v>
      </c>
      <c r="D39" s="127" t="s">
        <v>307</v>
      </c>
      <c r="E39" s="127" t="s">
        <v>306</v>
      </c>
      <c r="F39" s="126" t="s">
        <v>305</v>
      </c>
      <c r="G39" s="125" t="s">
        <v>502</v>
      </c>
      <c r="H39" s="121" t="s">
        <v>82</v>
      </c>
      <c r="I39" s="121" t="s">
        <v>82</v>
      </c>
      <c r="J39" s="122" t="s">
        <v>82</v>
      </c>
      <c r="K39" s="121" t="s">
        <v>82</v>
      </c>
      <c r="L39" s="121" t="s">
        <v>82</v>
      </c>
      <c r="M39" s="121" t="s">
        <v>82</v>
      </c>
      <c r="N39" s="121" t="s">
        <v>82</v>
      </c>
      <c r="O39" s="121" t="s">
        <v>82</v>
      </c>
      <c r="P39" s="121" t="s">
        <v>82</v>
      </c>
      <c r="Q39" s="34"/>
      <c r="R39" s="34"/>
      <c r="S39" s="121" t="s">
        <v>82</v>
      </c>
      <c r="T39" s="121" t="s">
        <v>82</v>
      </c>
      <c r="U39" s="123" t="s">
        <v>449</v>
      </c>
      <c r="V39" s="34">
        <f>3926/2</f>
        <v>1963</v>
      </c>
      <c r="W39" s="124" t="s">
        <v>449</v>
      </c>
    </row>
    <row r="40" spans="1:23" x14ac:dyDescent="0.25">
      <c r="A40" s="7" t="s">
        <v>367</v>
      </c>
      <c r="B40" s="16">
        <v>38</v>
      </c>
      <c r="C40" s="12" t="s">
        <v>315</v>
      </c>
      <c r="D40" s="57" t="s">
        <v>321</v>
      </c>
      <c r="E40" s="12" t="s">
        <v>323</v>
      </c>
      <c r="F40" s="12" t="s">
        <v>322</v>
      </c>
      <c r="G40" s="55" t="s">
        <v>563</v>
      </c>
      <c r="H40" s="2" t="s">
        <v>82</v>
      </c>
      <c r="I40" s="2" t="s">
        <v>82</v>
      </c>
      <c r="J40" s="95" t="s">
        <v>82</v>
      </c>
      <c r="K40" s="2" t="s">
        <v>82</v>
      </c>
      <c r="L40" s="2" t="s">
        <v>374</v>
      </c>
      <c r="M40" s="2" t="s">
        <v>82</v>
      </c>
      <c r="N40" s="2" t="s">
        <v>82</v>
      </c>
      <c r="O40" s="2" t="s">
        <v>82</v>
      </c>
      <c r="P40" s="2" t="s">
        <v>82</v>
      </c>
      <c r="S40" s="2" t="s">
        <v>82</v>
      </c>
      <c r="T40" s="2" t="s">
        <v>82</v>
      </c>
      <c r="W40" s="8" t="s">
        <v>542</v>
      </c>
    </row>
    <row r="41" spans="1:23" s="68" customFormat="1" ht="15.75" x14ac:dyDescent="0.25">
      <c r="A41" s="34" t="s">
        <v>367</v>
      </c>
      <c r="B41" s="120">
        <v>39</v>
      </c>
      <c r="C41" s="126" t="s">
        <v>316</v>
      </c>
      <c r="D41" s="126" t="s">
        <v>317</v>
      </c>
      <c r="E41" s="134" t="s">
        <v>318</v>
      </c>
      <c r="F41" s="126" t="s">
        <v>319</v>
      </c>
      <c r="G41" s="125" t="s">
        <v>502</v>
      </c>
      <c r="H41" s="121" t="s">
        <v>82</v>
      </c>
      <c r="I41" s="121" t="s">
        <v>82</v>
      </c>
      <c r="J41" s="122" t="s">
        <v>82</v>
      </c>
      <c r="K41" s="121" t="s">
        <v>82</v>
      </c>
      <c r="L41" s="121" t="s">
        <v>82</v>
      </c>
      <c r="M41" s="121" t="s">
        <v>82</v>
      </c>
      <c r="N41" s="121" t="s">
        <v>82</v>
      </c>
      <c r="O41" s="121" t="s">
        <v>82</v>
      </c>
      <c r="P41" s="121" t="s">
        <v>82</v>
      </c>
      <c r="Q41" s="34"/>
      <c r="R41" s="34"/>
      <c r="S41" s="121" t="s">
        <v>82</v>
      </c>
      <c r="T41" s="121" t="s">
        <v>82</v>
      </c>
      <c r="U41" s="123" t="s">
        <v>449</v>
      </c>
      <c r="V41" s="34"/>
      <c r="W41" s="123" t="s">
        <v>449</v>
      </c>
    </row>
    <row r="42" spans="1:23" s="68" customFormat="1" x14ac:dyDescent="0.25">
      <c r="A42" s="119" t="s">
        <v>367</v>
      </c>
      <c r="B42" s="120">
        <v>40</v>
      </c>
      <c r="C42" s="126" t="s">
        <v>327</v>
      </c>
      <c r="D42" s="126" t="s">
        <v>329</v>
      </c>
      <c r="E42" s="126" t="s">
        <v>328</v>
      </c>
      <c r="F42" s="126" t="s">
        <v>330</v>
      </c>
      <c r="G42" s="125" t="s">
        <v>456</v>
      </c>
      <c r="H42" s="121" t="s">
        <v>82</v>
      </c>
      <c r="I42" s="121" t="s">
        <v>82</v>
      </c>
      <c r="J42" s="122" t="s">
        <v>82</v>
      </c>
      <c r="K42" s="121"/>
      <c r="L42" s="121"/>
      <c r="M42" s="121"/>
      <c r="N42" s="34"/>
      <c r="O42" s="34"/>
      <c r="P42" s="34"/>
      <c r="Q42" s="34"/>
      <c r="R42" s="34"/>
      <c r="S42" s="121" t="s">
        <v>82</v>
      </c>
      <c r="T42" s="121" t="s">
        <v>82</v>
      </c>
      <c r="U42" s="34"/>
      <c r="V42" s="34"/>
      <c r="W42" s="124"/>
    </row>
    <row r="43" spans="1:23" x14ac:dyDescent="0.25">
      <c r="A43" s="7" t="s">
        <v>367</v>
      </c>
      <c r="B43" s="16">
        <v>41</v>
      </c>
      <c r="C43" s="12" t="s">
        <v>335</v>
      </c>
      <c r="D43" s="12" t="s">
        <v>333</v>
      </c>
      <c r="E43" s="12" t="s">
        <v>336</v>
      </c>
      <c r="F43" s="12" t="s">
        <v>334</v>
      </c>
      <c r="G43" s="55" t="s">
        <v>597</v>
      </c>
      <c r="H43" s="87"/>
      <c r="I43" s="87"/>
      <c r="J43" s="95" t="s">
        <v>82</v>
      </c>
      <c r="K43" s="2" t="s">
        <v>82</v>
      </c>
      <c r="L43" s="2" t="s">
        <v>375</v>
      </c>
      <c r="M43" s="2" t="s">
        <v>82</v>
      </c>
      <c r="N43" s="107" t="s">
        <v>82</v>
      </c>
      <c r="O43" s="107" t="s">
        <v>82</v>
      </c>
      <c r="P43" s="2" t="s">
        <v>82</v>
      </c>
      <c r="S43" s="2" t="s">
        <v>82</v>
      </c>
      <c r="T43" s="2" t="s">
        <v>82</v>
      </c>
      <c r="W43" s="8" t="s">
        <v>542</v>
      </c>
    </row>
    <row r="44" spans="1:23" s="68" customFormat="1" x14ac:dyDescent="0.25">
      <c r="A44" s="34" t="s">
        <v>367</v>
      </c>
      <c r="B44" s="120">
        <v>42</v>
      </c>
      <c r="C44" s="126" t="s">
        <v>337</v>
      </c>
      <c r="D44" s="126" t="s">
        <v>338</v>
      </c>
      <c r="E44" s="126" t="s">
        <v>339</v>
      </c>
      <c r="F44" s="126" t="s">
        <v>348</v>
      </c>
      <c r="G44" s="125" t="s">
        <v>502</v>
      </c>
      <c r="H44" s="81"/>
      <c r="I44" s="81"/>
      <c r="J44" s="122" t="s">
        <v>82</v>
      </c>
      <c r="K44" s="121" t="s">
        <v>82</v>
      </c>
      <c r="L44" s="121" t="s">
        <v>82</v>
      </c>
      <c r="M44" s="121" t="s">
        <v>82</v>
      </c>
      <c r="N44" s="121" t="s">
        <v>82</v>
      </c>
      <c r="O44" s="121" t="s">
        <v>82</v>
      </c>
      <c r="P44" s="121" t="s">
        <v>82</v>
      </c>
      <c r="Q44" s="34"/>
      <c r="R44" s="34"/>
      <c r="S44" s="121" t="s">
        <v>82</v>
      </c>
      <c r="T44" s="123" t="s">
        <v>449</v>
      </c>
      <c r="U44" s="34"/>
      <c r="V44" s="34"/>
      <c r="W44" s="124"/>
    </row>
    <row r="45" spans="1:23" s="74" customFormat="1" x14ac:dyDescent="0.25">
      <c r="A45" s="74" t="s">
        <v>367</v>
      </c>
      <c r="B45" s="69">
        <v>43</v>
      </c>
      <c r="C45" s="70" t="s">
        <v>347</v>
      </c>
      <c r="D45" s="70" t="s">
        <v>355</v>
      </c>
      <c r="E45" s="70" t="s">
        <v>356</v>
      </c>
      <c r="F45" s="70" t="s">
        <v>357</v>
      </c>
      <c r="G45" s="76" t="s">
        <v>563</v>
      </c>
      <c r="H45" s="81"/>
      <c r="I45" s="81"/>
      <c r="J45" s="73" t="s">
        <v>82</v>
      </c>
      <c r="K45" s="72" t="s">
        <v>82</v>
      </c>
      <c r="L45" s="72" t="s">
        <v>82</v>
      </c>
      <c r="M45" s="72" t="s">
        <v>82</v>
      </c>
      <c r="N45" s="72" t="s">
        <v>82</v>
      </c>
      <c r="O45" s="72" t="s">
        <v>82</v>
      </c>
      <c r="P45" s="72" t="s">
        <v>82</v>
      </c>
      <c r="S45" s="72" t="s">
        <v>82</v>
      </c>
      <c r="T45" s="72" t="s">
        <v>82</v>
      </c>
      <c r="W45" s="75"/>
    </row>
    <row r="46" spans="1:23" ht="16.5" customHeight="1" x14ac:dyDescent="0.25">
      <c r="A46" s="7" t="s">
        <v>367</v>
      </c>
      <c r="B46" s="12">
        <v>44</v>
      </c>
      <c r="C46" s="12" t="s">
        <v>377</v>
      </c>
      <c r="D46" s="12" t="s">
        <v>378</v>
      </c>
      <c r="E46" s="12" t="s">
        <v>379</v>
      </c>
      <c r="F46" s="12" t="s">
        <v>380</v>
      </c>
      <c r="G46" s="55" t="s">
        <v>597</v>
      </c>
      <c r="H46" s="2"/>
      <c r="I46" s="2"/>
      <c r="J46" s="12"/>
      <c r="K46" s="88"/>
      <c r="L46" s="88"/>
      <c r="M46" s="88"/>
      <c r="N46" s="88"/>
      <c r="O46" s="88"/>
      <c r="P46" s="2" t="s">
        <v>82</v>
      </c>
      <c r="R46" s="2" t="s">
        <v>82</v>
      </c>
      <c r="S46" s="2" t="s">
        <v>82</v>
      </c>
      <c r="T46" s="2" t="s">
        <v>82</v>
      </c>
      <c r="W46" s="96" t="s">
        <v>542</v>
      </c>
    </row>
    <row r="47" spans="1:23" s="74" customFormat="1" ht="14.25" customHeight="1" x14ac:dyDescent="0.25">
      <c r="A47" s="74" t="s">
        <v>367</v>
      </c>
      <c r="B47" s="70">
        <v>45</v>
      </c>
      <c r="C47" s="70" t="s">
        <v>381</v>
      </c>
      <c r="D47" s="70" t="s">
        <v>382</v>
      </c>
      <c r="E47" s="70" t="s">
        <v>383</v>
      </c>
      <c r="F47" s="70" t="s">
        <v>384</v>
      </c>
      <c r="G47" s="80" t="s">
        <v>502</v>
      </c>
      <c r="H47" s="72"/>
      <c r="I47" s="72"/>
      <c r="J47" s="70"/>
      <c r="K47" s="82"/>
      <c r="L47" s="82"/>
      <c r="M47" s="82"/>
      <c r="N47" s="82"/>
      <c r="O47" s="82"/>
      <c r="P47" s="82"/>
      <c r="Q47" s="82"/>
      <c r="R47" s="82"/>
      <c r="S47" s="72" t="s">
        <v>82</v>
      </c>
      <c r="W47" s="75"/>
    </row>
    <row r="48" spans="1:23" s="108" customFormat="1" x14ac:dyDescent="0.25">
      <c r="A48" s="108" t="s">
        <v>367</v>
      </c>
      <c r="B48" s="109">
        <v>46</v>
      </c>
      <c r="C48" s="109" t="s">
        <v>385</v>
      </c>
      <c r="D48" s="109" t="s">
        <v>386</v>
      </c>
      <c r="E48" s="109" t="s">
        <v>387</v>
      </c>
      <c r="F48" s="109" t="s">
        <v>388</v>
      </c>
      <c r="G48" s="53" t="s">
        <v>621</v>
      </c>
      <c r="H48" s="110"/>
      <c r="I48" s="110"/>
      <c r="J48" s="109"/>
      <c r="K48" s="111"/>
      <c r="L48" s="111"/>
      <c r="M48" s="111"/>
      <c r="N48" s="111"/>
      <c r="O48" s="111"/>
      <c r="P48" s="111"/>
      <c r="Q48" s="111"/>
      <c r="R48" s="111"/>
      <c r="S48" s="110" t="s">
        <v>82</v>
      </c>
      <c r="T48" s="110" t="s">
        <v>82</v>
      </c>
      <c r="V48" s="108">
        <v>14730</v>
      </c>
      <c r="W48" s="112"/>
    </row>
    <row r="49" spans="1:23" s="74" customFormat="1" x14ac:dyDescent="0.25">
      <c r="A49" s="74" t="s">
        <v>367</v>
      </c>
      <c r="B49" s="92">
        <v>47</v>
      </c>
      <c r="C49" s="92" t="s">
        <v>389</v>
      </c>
      <c r="D49" s="92" t="s">
        <v>390</v>
      </c>
      <c r="E49" s="92" t="s">
        <v>391</v>
      </c>
      <c r="F49" s="92" t="s">
        <v>396</v>
      </c>
      <c r="G49" s="93" t="s">
        <v>603</v>
      </c>
      <c r="H49" s="72"/>
      <c r="I49" s="72"/>
      <c r="J49" s="70"/>
      <c r="K49" s="82"/>
      <c r="L49" s="82"/>
      <c r="M49" s="82"/>
      <c r="N49" s="72" t="s">
        <v>82</v>
      </c>
      <c r="O49" s="72" t="s">
        <v>82</v>
      </c>
      <c r="P49" s="72" t="s">
        <v>82</v>
      </c>
      <c r="Q49" s="72" t="s">
        <v>82</v>
      </c>
      <c r="R49" s="72" t="s">
        <v>82</v>
      </c>
      <c r="S49" s="72" t="s">
        <v>82</v>
      </c>
      <c r="V49" s="74">
        <v>16371</v>
      </c>
      <c r="W49" s="75"/>
    </row>
    <row r="50" spans="1:23" x14ac:dyDescent="0.25">
      <c r="A50" s="12" t="s">
        <v>367</v>
      </c>
      <c r="B50" s="12">
        <v>48</v>
      </c>
      <c r="C50" s="12" t="s">
        <v>429</v>
      </c>
      <c r="D50" s="12" t="s">
        <v>430</v>
      </c>
      <c r="E50" s="12" t="s">
        <v>431</v>
      </c>
      <c r="F50" s="12" t="s">
        <v>432</v>
      </c>
      <c r="G50" s="18" t="s">
        <v>596</v>
      </c>
      <c r="K50" s="105"/>
      <c r="L50" s="105"/>
      <c r="M50" s="105"/>
      <c r="N50" s="105"/>
      <c r="O50" s="105"/>
      <c r="P50" s="105"/>
      <c r="Q50" s="105"/>
      <c r="R50" s="2" t="s">
        <v>82</v>
      </c>
      <c r="S50" s="2" t="s">
        <v>82</v>
      </c>
      <c r="T50" s="2" t="s">
        <v>82</v>
      </c>
      <c r="V50" s="7">
        <v>13065</v>
      </c>
    </row>
    <row r="51" spans="1:23" s="34" customFormat="1" x14ac:dyDescent="0.25">
      <c r="A51" s="126" t="s">
        <v>367</v>
      </c>
      <c r="B51" s="126">
        <v>50</v>
      </c>
      <c r="C51" s="126" t="s">
        <v>433</v>
      </c>
      <c r="D51" s="126" t="s">
        <v>434</v>
      </c>
      <c r="E51" s="126" t="s">
        <v>437</v>
      </c>
      <c r="F51" s="126" t="s">
        <v>438</v>
      </c>
      <c r="G51" s="84" t="s">
        <v>563</v>
      </c>
      <c r="H51" s="124"/>
      <c r="I51" s="124"/>
      <c r="K51" s="137"/>
      <c r="L51" s="137"/>
      <c r="M51" s="137"/>
      <c r="N51" s="137"/>
      <c r="O51" s="137"/>
      <c r="P51" s="137"/>
      <c r="Q51" s="137"/>
      <c r="R51" s="137"/>
      <c r="S51" s="121" t="s">
        <v>82</v>
      </c>
      <c r="T51" s="121" t="s">
        <v>82</v>
      </c>
      <c r="W51" s="124" t="s">
        <v>542</v>
      </c>
    </row>
    <row r="52" spans="1:23" s="74" customFormat="1" x14ac:dyDescent="0.25">
      <c r="A52" s="70" t="s">
        <v>367</v>
      </c>
      <c r="B52" s="70">
        <v>51</v>
      </c>
      <c r="C52" s="70" t="s">
        <v>440</v>
      </c>
      <c r="D52" s="70" t="s">
        <v>442</v>
      </c>
      <c r="E52" s="70" t="s">
        <v>441</v>
      </c>
      <c r="F52" s="70" t="s">
        <v>443</v>
      </c>
      <c r="G52" s="80" t="s">
        <v>543</v>
      </c>
      <c r="H52" s="75"/>
      <c r="I52" s="75"/>
      <c r="S52" s="72" t="s">
        <v>82</v>
      </c>
      <c r="T52" s="72" t="s">
        <v>82</v>
      </c>
      <c r="W52" s="75" t="s">
        <v>542</v>
      </c>
    </row>
    <row r="53" spans="1:23" x14ac:dyDescent="0.25">
      <c r="A53" s="12" t="s">
        <v>367</v>
      </c>
      <c r="B53" s="16">
        <v>52</v>
      </c>
      <c r="C53" s="16" t="s">
        <v>6</v>
      </c>
      <c r="D53" s="16" t="s">
        <v>30</v>
      </c>
      <c r="E53" s="16" t="s">
        <v>36</v>
      </c>
      <c r="F53" s="16" t="s">
        <v>38</v>
      </c>
      <c r="G53" s="17" t="s">
        <v>597</v>
      </c>
      <c r="H53" s="113" t="s">
        <v>82</v>
      </c>
      <c r="I53" s="2" t="s">
        <v>82</v>
      </c>
      <c r="S53" s="2" t="s">
        <v>82</v>
      </c>
      <c r="V53" s="7" t="s">
        <v>488</v>
      </c>
      <c r="W53" s="8" t="s">
        <v>542</v>
      </c>
    </row>
    <row r="54" spans="1:23" x14ac:dyDescent="0.25">
      <c r="A54" s="12" t="s">
        <v>367</v>
      </c>
      <c r="B54" s="12">
        <v>53</v>
      </c>
      <c r="C54" s="138" t="s">
        <v>445</v>
      </c>
      <c r="D54" s="138" t="s">
        <v>446</v>
      </c>
      <c r="E54" s="138" t="s">
        <v>447</v>
      </c>
      <c r="F54" s="12" t="s">
        <v>444</v>
      </c>
      <c r="G54" s="53" t="s">
        <v>624</v>
      </c>
      <c r="S54" s="2" t="s">
        <v>82</v>
      </c>
      <c r="T54" s="2" t="s">
        <v>82</v>
      </c>
    </row>
    <row r="55" spans="1:23" x14ac:dyDescent="0.25">
      <c r="A55" s="12" t="s">
        <v>367</v>
      </c>
      <c r="B55" s="12">
        <v>54</v>
      </c>
      <c r="C55" s="138" t="s">
        <v>450</v>
      </c>
      <c r="D55" s="138" t="s">
        <v>451</v>
      </c>
      <c r="E55" s="138" t="s">
        <v>487</v>
      </c>
      <c r="F55" s="138" t="s">
        <v>452</v>
      </c>
      <c r="G55" s="53" t="s">
        <v>543</v>
      </c>
      <c r="S55" s="8"/>
      <c r="T55" s="2" t="s">
        <v>82</v>
      </c>
    </row>
    <row r="56" spans="1:23" s="34" customFormat="1" x14ac:dyDescent="0.25">
      <c r="A56" s="126" t="s">
        <v>367</v>
      </c>
      <c r="B56" s="126">
        <v>55</v>
      </c>
      <c r="C56" s="126" t="s">
        <v>492</v>
      </c>
      <c r="D56" s="126" t="s">
        <v>503</v>
      </c>
      <c r="E56" s="126"/>
      <c r="F56" s="126" t="s">
        <v>493</v>
      </c>
      <c r="G56" s="125" t="s">
        <v>502</v>
      </c>
      <c r="H56" s="124"/>
      <c r="I56" s="124"/>
      <c r="V56" s="34">
        <f>45000+1125+1125</f>
        <v>47250</v>
      </c>
      <c r="W56" s="124" t="s">
        <v>542</v>
      </c>
    </row>
    <row r="57" spans="1:23" x14ac:dyDescent="0.25">
      <c r="A57" s="12" t="s">
        <v>367</v>
      </c>
      <c r="B57" s="12">
        <v>56</v>
      </c>
      <c r="C57" s="12" t="s">
        <v>494</v>
      </c>
      <c r="D57" s="12" t="s">
        <v>495</v>
      </c>
      <c r="E57" s="12" t="s">
        <v>496</v>
      </c>
      <c r="F57" s="12" t="s">
        <v>497</v>
      </c>
      <c r="G57" s="17" t="s">
        <v>612</v>
      </c>
      <c r="W57" s="8" t="s">
        <v>542</v>
      </c>
    </row>
    <row r="58" spans="1:23" x14ac:dyDescent="0.25">
      <c r="A58" s="12" t="s">
        <v>367</v>
      </c>
      <c r="B58" s="12">
        <v>57</v>
      </c>
      <c r="C58" s="12" t="s">
        <v>498</v>
      </c>
      <c r="D58" s="12" t="s">
        <v>499</v>
      </c>
      <c r="E58" s="12" t="s">
        <v>500</v>
      </c>
      <c r="F58" s="12" t="s">
        <v>501</v>
      </c>
      <c r="G58" s="53" t="s">
        <v>563</v>
      </c>
      <c r="W58" s="8" t="s">
        <v>542</v>
      </c>
    </row>
    <row r="59" spans="1:23" s="68" customFormat="1" x14ac:dyDescent="0.25">
      <c r="A59" s="126"/>
      <c r="B59" s="126">
        <v>58</v>
      </c>
      <c r="C59" s="126" t="s">
        <v>533</v>
      </c>
      <c r="D59" s="126" t="s">
        <v>534</v>
      </c>
      <c r="E59" s="126" t="s">
        <v>540</v>
      </c>
      <c r="F59" s="126" t="s">
        <v>539</v>
      </c>
      <c r="G59" s="84" t="s">
        <v>395</v>
      </c>
      <c r="H59" s="124"/>
      <c r="I59" s="12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124"/>
    </row>
    <row r="60" spans="1:23" x14ac:dyDescent="0.25">
      <c r="A60" s="12" t="s">
        <v>367</v>
      </c>
      <c r="B60" s="12">
        <v>59</v>
      </c>
      <c r="C60" s="114" t="s">
        <v>535</v>
      </c>
      <c r="D60" s="12" t="s">
        <v>536</v>
      </c>
      <c r="E60" s="12" t="s">
        <v>537</v>
      </c>
      <c r="F60" s="12" t="s">
        <v>538</v>
      </c>
      <c r="G60" s="91" t="s">
        <v>621</v>
      </c>
      <c r="W60" s="8" t="s">
        <v>542</v>
      </c>
    </row>
    <row r="61" spans="1:23" x14ac:dyDescent="0.25">
      <c r="A61" s="12" t="s">
        <v>367</v>
      </c>
      <c r="B61" s="12">
        <v>60</v>
      </c>
      <c r="C61" s="12" t="s">
        <v>588</v>
      </c>
      <c r="D61" s="12" t="s">
        <v>544</v>
      </c>
      <c r="E61" s="12" t="s">
        <v>546</v>
      </c>
      <c r="F61" s="12" t="s">
        <v>545</v>
      </c>
      <c r="G61" s="53" t="s">
        <v>502</v>
      </c>
    </row>
    <row r="62" spans="1:23" x14ac:dyDescent="0.25">
      <c r="A62" s="12" t="s">
        <v>367</v>
      </c>
      <c r="B62" s="12">
        <v>61</v>
      </c>
      <c r="C62" s="12" t="s">
        <v>547</v>
      </c>
      <c r="D62" s="12" t="s">
        <v>548</v>
      </c>
      <c r="E62" s="12" t="s">
        <v>549</v>
      </c>
      <c r="F62" s="115" t="s">
        <v>550</v>
      </c>
      <c r="G62" s="55" t="s">
        <v>563</v>
      </c>
    </row>
    <row r="63" spans="1:23" x14ac:dyDescent="0.25">
      <c r="A63" s="12" t="s">
        <v>367</v>
      </c>
      <c r="B63" s="7">
        <v>62</v>
      </c>
      <c r="C63" s="7" t="s">
        <v>598</v>
      </c>
      <c r="D63" s="7" t="s">
        <v>599</v>
      </c>
      <c r="E63" s="7" t="s">
        <v>600</v>
      </c>
      <c r="F63" s="79" t="s">
        <v>601</v>
      </c>
      <c r="G63" s="116" t="s">
        <v>543</v>
      </c>
    </row>
    <row r="64" spans="1:23" x14ac:dyDescent="0.25">
      <c r="A64" s="7" t="s">
        <v>367</v>
      </c>
      <c r="B64" s="7">
        <v>63</v>
      </c>
      <c r="C64" s="7" t="s">
        <v>606</v>
      </c>
      <c r="D64" s="7" t="s">
        <v>604</v>
      </c>
      <c r="F64" s="79" t="s">
        <v>605</v>
      </c>
      <c r="G64" s="116" t="s">
        <v>543</v>
      </c>
    </row>
    <row r="65" spans="1:23" x14ac:dyDescent="0.25">
      <c r="B65" s="7">
        <v>64</v>
      </c>
      <c r="C65" s="7" t="s">
        <v>608</v>
      </c>
      <c r="D65" s="7" t="s">
        <v>609</v>
      </c>
      <c r="E65" s="7" t="s">
        <v>610</v>
      </c>
      <c r="F65" s="79" t="s">
        <v>611</v>
      </c>
      <c r="G65" s="116" t="s">
        <v>543</v>
      </c>
    </row>
    <row r="66" spans="1:23" s="74" customFormat="1" ht="15.75" x14ac:dyDescent="0.25">
      <c r="B66" s="74">
        <v>65</v>
      </c>
      <c r="C66" s="74" t="s">
        <v>613</v>
      </c>
      <c r="D66" s="74" t="s">
        <v>614</v>
      </c>
      <c r="E66" s="94" t="s">
        <v>615</v>
      </c>
      <c r="F66" s="89" t="s">
        <v>616</v>
      </c>
      <c r="G66" s="90" t="s">
        <v>563</v>
      </c>
      <c r="H66" s="75"/>
      <c r="I66" s="75"/>
      <c r="W66" s="75"/>
    </row>
    <row r="67" spans="1:23" s="74" customFormat="1" ht="15.75" x14ac:dyDescent="0.25">
      <c r="B67" s="74">
        <v>66</v>
      </c>
      <c r="C67" s="74" t="s">
        <v>617</v>
      </c>
      <c r="D67" s="74" t="s">
        <v>618</v>
      </c>
      <c r="E67" s="94" t="s">
        <v>619</v>
      </c>
      <c r="F67" s="89" t="s">
        <v>620</v>
      </c>
      <c r="G67" s="90" t="s">
        <v>543</v>
      </c>
      <c r="H67" s="75"/>
      <c r="I67" s="75"/>
      <c r="W67" s="75"/>
    </row>
    <row r="68" spans="1:23" s="74" customFormat="1" x14ac:dyDescent="0.25">
      <c r="B68" s="74">
        <v>67</v>
      </c>
      <c r="C68" s="74" t="s">
        <v>625</v>
      </c>
      <c r="D68" s="74" t="s">
        <v>626</v>
      </c>
      <c r="F68" s="89" t="s">
        <v>627</v>
      </c>
      <c r="G68" s="90" t="s">
        <v>543</v>
      </c>
      <c r="H68" s="75"/>
      <c r="I68" s="75"/>
      <c r="W68" s="75"/>
    </row>
    <row r="69" spans="1:23" s="74" customFormat="1" x14ac:dyDescent="0.25">
      <c r="B69" s="74">
        <v>68</v>
      </c>
      <c r="C69" s="74" t="s">
        <v>634</v>
      </c>
      <c r="D69" s="74" t="s">
        <v>635</v>
      </c>
      <c r="E69" s="74" t="s">
        <v>636</v>
      </c>
      <c r="F69" s="89" t="s">
        <v>637</v>
      </c>
      <c r="G69" s="90" t="s">
        <v>563</v>
      </c>
      <c r="H69" s="75"/>
      <c r="I69" s="75"/>
      <c r="W69" s="75"/>
    </row>
    <row r="70" spans="1:23" s="74" customFormat="1" x14ac:dyDescent="0.25">
      <c r="A70" s="7"/>
      <c r="B70" s="7"/>
      <c r="C70" s="7"/>
      <c r="D70" s="7"/>
      <c r="E70" s="7"/>
      <c r="F70" s="79"/>
      <c r="G70" s="63"/>
      <c r="H70" s="8"/>
      <c r="I70" s="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</row>
    <row r="71" spans="1:23" s="74" customFormat="1" x14ac:dyDescent="0.25">
      <c r="A71" s="7"/>
      <c r="B71" s="7"/>
      <c r="C71" s="7"/>
      <c r="D71" s="7"/>
      <c r="E71" s="7"/>
      <c r="F71" s="79"/>
      <c r="G71" s="63"/>
      <c r="H71" s="8"/>
      <c r="I71" s="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</row>
    <row r="72" spans="1:23" s="74" customFormat="1" x14ac:dyDescent="0.25">
      <c r="A72" s="7"/>
      <c r="B72" s="7"/>
      <c r="C72" s="7" t="s">
        <v>638</v>
      </c>
      <c r="D72" s="7"/>
      <c r="E72" s="148" t="s">
        <v>639</v>
      </c>
      <c r="F72" s="79"/>
      <c r="G72" s="63"/>
      <c r="H72" s="8"/>
      <c r="I72" s="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</row>
    <row r="73" spans="1:23" s="74" customFormat="1" x14ac:dyDescent="0.25">
      <c r="A73" s="7"/>
      <c r="B73" s="7"/>
      <c r="C73" s="7"/>
      <c r="D73" s="7"/>
      <c r="E73" s="7"/>
      <c r="F73" s="79"/>
      <c r="G73" s="63"/>
      <c r="H73" s="8"/>
      <c r="I73" s="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</row>
    <row r="74" spans="1:23" s="74" customFormat="1" x14ac:dyDescent="0.25">
      <c r="A74" s="7"/>
      <c r="B74" s="7"/>
      <c r="C74" s="7"/>
      <c r="D74" s="7"/>
      <c r="E74" s="7"/>
      <c r="F74" s="79"/>
      <c r="G74" s="63"/>
      <c r="H74" s="8"/>
      <c r="I74" s="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</row>
    <row r="75" spans="1:23" s="74" customFormat="1" x14ac:dyDescent="0.25">
      <c r="A75" s="7"/>
      <c r="B75" s="7"/>
      <c r="C75" s="7"/>
      <c r="D75" s="7"/>
      <c r="E75" s="7"/>
      <c r="F75" s="79"/>
      <c r="G75" s="63"/>
      <c r="H75" s="8"/>
      <c r="I75" s="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</row>
    <row r="76" spans="1:23" ht="18.75" x14ac:dyDescent="0.3">
      <c r="C76" s="7">
        <v>8</v>
      </c>
      <c r="E76" s="64" t="s">
        <v>107</v>
      </c>
    </row>
    <row r="77" spans="1:23" x14ac:dyDescent="0.25">
      <c r="B77" s="12">
        <v>1</v>
      </c>
      <c r="C77" s="12" t="s">
        <v>134</v>
      </c>
      <c r="D77" s="12" t="s">
        <v>190</v>
      </c>
      <c r="F77" s="12" t="s">
        <v>188</v>
      </c>
      <c r="G77" s="55" t="s">
        <v>224</v>
      </c>
      <c r="H77" s="2"/>
      <c r="I77" s="2"/>
    </row>
    <row r="78" spans="1:23" x14ac:dyDescent="0.25">
      <c r="B78" s="12">
        <v>2</v>
      </c>
      <c r="C78" s="12" t="s">
        <v>135</v>
      </c>
      <c r="D78" s="56" t="s">
        <v>190</v>
      </c>
      <c r="E78" s="57" t="s">
        <v>181</v>
      </c>
      <c r="F78" s="12" t="s">
        <v>194</v>
      </c>
      <c r="G78" s="55" t="s">
        <v>224</v>
      </c>
      <c r="H78" s="2"/>
      <c r="I78" s="2"/>
    </row>
    <row r="79" spans="1:23" x14ac:dyDescent="0.25">
      <c r="B79" s="12">
        <v>3</v>
      </c>
      <c r="C79" s="12" t="s">
        <v>136</v>
      </c>
      <c r="D79" s="59" t="s">
        <v>190</v>
      </c>
      <c r="E79" s="57" t="s">
        <v>193</v>
      </c>
      <c r="F79" s="12" t="s">
        <v>192</v>
      </c>
      <c r="G79" s="53" t="s">
        <v>224</v>
      </c>
      <c r="H79" s="2"/>
      <c r="I79" s="2"/>
    </row>
    <row r="80" spans="1:23" x14ac:dyDescent="0.25">
      <c r="B80" s="12">
        <v>4</v>
      </c>
      <c r="C80" s="12" t="s">
        <v>185</v>
      </c>
      <c r="D80" s="12"/>
      <c r="E80" s="57" t="s">
        <v>191</v>
      </c>
      <c r="F80" s="12" t="s">
        <v>186</v>
      </c>
      <c r="G80" s="53" t="s">
        <v>294</v>
      </c>
      <c r="H80" s="2"/>
      <c r="I80" s="2"/>
    </row>
    <row r="81" spans="2:23" x14ac:dyDescent="0.25">
      <c r="B81" s="12">
        <v>5</v>
      </c>
      <c r="C81" s="12" t="s">
        <v>185</v>
      </c>
      <c r="D81" s="12"/>
      <c r="E81" s="12"/>
      <c r="F81" s="12" t="s">
        <v>223</v>
      </c>
      <c r="G81" s="53" t="s">
        <v>294</v>
      </c>
      <c r="H81" s="2"/>
      <c r="I81" s="2"/>
      <c r="T81" s="7">
        <v>19674</v>
      </c>
      <c r="U81" s="7">
        <v>19674</v>
      </c>
    </row>
    <row r="82" spans="2:23" x14ac:dyDescent="0.25">
      <c r="B82" s="12">
        <v>6</v>
      </c>
      <c r="C82" s="12" t="s">
        <v>232</v>
      </c>
      <c r="D82" s="12" t="s">
        <v>190</v>
      </c>
      <c r="E82" s="57" t="s">
        <v>349</v>
      </c>
      <c r="F82" s="12" t="s">
        <v>312</v>
      </c>
      <c r="G82" s="53" t="s">
        <v>234</v>
      </c>
      <c r="H82" s="2"/>
      <c r="I82" s="2"/>
      <c r="T82" s="7">
        <v>18522</v>
      </c>
      <c r="U82" s="7">
        <v>18522</v>
      </c>
    </row>
    <row r="83" spans="2:23" ht="15.75" x14ac:dyDescent="0.25">
      <c r="B83" s="6">
        <v>7</v>
      </c>
      <c r="C83" s="7" t="s">
        <v>320</v>
      </c>
      <c r="D83" s="60" t="s">
        <v>324</v>
      </c>
      <c r="E83" s="54" t="s">
        <v>233</v>
      </c>
      <c r="F83" s="7" t="s">
        <v>326</v>
      </c>
      <c r="G83" s="58" t="s">
        <v>294</v>
      </c>
      <c r="I83" s="2"/>
      <c r="T83" s="7">
        <v>8881</v>
      </c>
      <c r="U83" s="7">
        <v>8881</v>
      </c>
    </row>
    <row r="84" spans="2:23" x14ac:dyDescent="0.25">
      <c r="B84" s="6">
        <v>8</v>
      </c>
      <c r="C84" s="7" t="s">
        <v>340</v>
      </c>
      <c r="D84" s="7" t="s">
        <v>107</v>
      </c>
      <c r="E84" s="7" t="s">
        <v>325</v>
      </c>
      <c r="F84" s="7" t="s">
        <v>344</v>
      </c>
      <c r="G84" s="58" t="s">
        <v>294</v>
      </c>
      <c r="I84" s="2"/>
      <c r="T84" s="7">
        <f>SUM(T81:T83)</f>
        <v>47077</v>
      </c>
      <c r="U84" s="7">
        <f>SUM(U81:U83)</f>
        <v>47077</v>
      </c>
      <c r="W84" s="7"/>
    </row>
    <row r="85" spans="2:23" x14ac:dyDescent="0.25">
      <c r="D85" s="60"/>
      <c r="E85" s="7" t="s">
        <v>345</v>
      </c>
      <c r="G85" s="58"/>
      <c r="I85" s="2"/>
    </row>
    <row r="86" spans="2:23" x14ac:dyDescent="0.25">
      <c r="D86" s="60"/>
      <c r="G86" s="58"/>
      <c r="I86" s="2"/>
    </row>
    <row r="87" spans="2:23" x14ac:dyDescent="0.25">
      <c r="E87" s="7" t="s">
        <v>342</v>
      </c>
    </row>
    <row r="88" spans="2:23" x14ac:dyDescent="0.25">
      <c r="B88" s="12">
        <v>2</v>
      </c>
      <c r="C88" s="16" t="s">
        <v>96</v>
      </c>
      <c r="D88" s="12" t="s">
        <v>97</v>
      </c>
      <c r="F88" s="12" t="s">
        <v>98</v>
      </c>
      <c r="G88" s="55" t="s">
        <v>308</v>
      </c>
      <c r="H88" s="2"/>
      <c r="I88" s="2"/>
    </row>
    <row r="89" spans="2:23" x14ac:dyDescent="0.25">
      <c r="B89" s="7">
        <v>3</v>
      </c>
      <c r="C89" s="7" t="s">
        <v>361</v>
      </c>
      <c r="D89" s="7" t="s">
        <v>358</v>
      </c>
      <c r="E89" s="12" t="s">
        <v>118</v>
      </c>
      <c r="F89" s="7" t="s">
        <v>360</v>
      </c>
      <c r="G89" s="58" t="s">
        <v>392</v>
      </c>
    </row>
    <row r="90" spans="2:23" x14ac:dyDescent="0.25">
      <c r="B90" s="16">
        <v>4</v>
      </c>
      <c r="C90" s="12" t="s">
        <v>309</v>
      </c>
      <c r="D90" s="12" t="s">
        <v>313</v>
      </c>
      <c r="E90" s="61" t="s">
        <v>359</v>
      </c>
      <c r="F90" s="53" t="s">
        <v>310</v>
      </c>
      <c r="G90" s="53" t="s">
        <v>311</v>
      </c>
      <c r="H90" s="2" t="s">
        <v>82</v>
      </c>
      <c r="I90" s="2" t="s">
        <v>82</v>
      </c>
    </row>
    <row r="91" spans="2:23" x14ac:dyDescent="0.25">
      <c r="E91" s="12" t="s">
        <v>314</v>
      </c>
    </row>
  </sheetData>
  <autoFilter ref="A2:P51"/>
  <mergeCells count="1">
    <mergeCell ref="B1:D1"/>
  </mergeCells>
  <hyperlinks>
    <hyperlink ref="F16" r:id="rId1" display="Sujit@25"/>
    <hyperlink ref="G77" r:id="rId2"/>
    <hyperlink ref="G79" r:id="rId3"/>
    <hyperlink ref="G81" r:id="rId4"/>
    <hyperlink ref="G82" r:id="rId5"/>
    <hyperlink ref="G88" r:id="rId6"/>
    <hyperlink ref="G78" r:id="rId7"/>
    <hyperlink ref="G80" r:id="rId8"/>
    <hyperlink ref="F90" r:id="rId9"/>
    <hyperlink ref="G90" r:id="rId10"/>
    <hyperlink ref="G83" r:id="rId11"/>
    <hyperlink ref="G53" r:id="rId12"/>
    <hyperlink ref="G84" r:id="rId13"/>
    <hyperlink ref="G9" r:id="rId14"/>
    <hyperlink ref="G12" r:id="rId15"/>
    <hyperlink ref="G22" r:id="rId16"/>
    <hyperlink ref="G24" r:id="rId17"/>
    <hyperlink ref="G25" r:id="rId18"/>
    <hyperlink ref="G26" r:id="rId19"/>
    <hyperlink ref="G27" r:id="rId20"/>
    <hyperlink ref="G35" r:id="rId21"/>
    <hyperlink ref="G4" r:id="rId22"/>
    <hyperlink ref="G8" r:id="rId23"/>
    <hyperlink ref="G11" r:id="rId24"/>
    <hyperlink ref="G28" r:id="rId25"/>
    <hyperlink ref="G40" r:id="rId26"/>
    <hyperlink ref="G18" r:id="rId27"/>
    <hyperlink ref="G15" r:id="rId28"/>
    <hyperlink ref="G37" r:id="rId29"/>
    <hyperlink ref="G20" r:id="rId30"/>
    <hyperlink ref="G33" r:id="rId31"/>
    <hyperlink ref="G44" r:id="rId32"/>
    <hyperlink ref="G39" r:id="rId33"/>
    <hyperlink ref="G47" r:id="rId34"/>
    <hyperlink ref="G48" r:id="rId35"/>
    <hyperlink ref="G89" r:id="rId36" display="New@2021"/>
    <hyperlink ref="G36" r:id="rId37"/>
    <hyperlink ref="G6" r:id="rId38"/>
    <hyperlink ref="G16" r:id="rId39"/>
    <hyperlink ref="G38" r:id="rId40"/>
    <hyperlink ref="G31" r:id="rId41"/>
    <hyperlink ref="G50" r:id="rId42"/>
    <hyperlink ref="G51" r:id="rId43"/>
    <hyperlink ref="G10" r:id="rId44"/>
    <hyperlink ref="G52" r:id="rId45"/>
    <hyperlink ref="G17" r:id="rId46"/>
    <hyperlink ref="G3" r:id="rId47"/>
    <hyperlink ref="G54" r:id="rId48"/>
    <hyperlink ref="G49" r:id="rId49"/>
    <hyperlink ref="G42" r:id="rId50"/>
    <hyperlink ref="G34" r:id="rId51"/>
    <hyperlink ref="G45" r:id="rId52"/>
    <hyperlink ref="G43" r:id="rId53"/>
    <hyperlink ref="G58" r:id="rId54"/>
    <hyperlink ref="G46" r:id="rId55"/>
    <hyperlink ref="G55" r:id="rId56"/>
    <hyperlink ref="G7" r:id="rId57"/>
    <hyperlink ref="G19" r:id="rId58"/>
    <hyperlink ref="G5" r:id="rId59"/>
    <hyperlink ref="G13" r:id="rId60"/>
    <hyperlink ref="G21" r:id="rId61"/>
    <hyperlink ref="G23" r:id="rId62"/>
    <hyperlink ref="G29" r:id="rId63"/>
    <hyperlink ref="G32" r:id="rId64"/>
    <hyperlink ref="G41" r:id="rId65"/>
    <hyperlink ref="G30" r:id="rId66"/>
    <hyperlink ref="G59" r:id="rId67"/>
    <hyperlink ref="G60" r:id="rId68"/>
    <hyperlink ref="G57" r:id="rId69"/>
    <hyperlink ref="G56" r:id="rId70"/>
    <hyperlink ref="G61" r:id="rId71"/>
    <hyperlink ref="G62" r:id="rId72"/>
    <hyperlink ref="G14" r:id="rId73"/>
    <hyperlink ref="G63" r:id="rId74"/>
    <hyperlink ref="G64" r:id="rId75"/>
    <hyperlink ref="G65" r:id="rId76"/>
    <hyperlink ref="G66" r:id="rId77"/>
    <hyperlink ref="G67" r:id="rId78"/>
    <hyperlink ref="G68" r:id="rId79"/>
    <hyperlink ref="G69" r:id="rId80"/>
  </hyperlinks>
  <pageMargins left="0.7" right="0.7" top="0.75" bottom="0.75" header="0.3" footer="0.3"/>
  <pageSetup scale="46" orientation="portrait" horizontalDpi="300" verticalDpi="300" r:id="rId8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27"/>
  <sheetViews>
    <sheetView workbookViewId="0">
      <selection activeCell="R11" sqref="R11"/>
    </sheetView>
  </sheetViews>
  <sheetFormatPr defaultRowHeight="15" x14ac:dyDescent="0.25"/>
  <cols>
    <col min="6" max="6" width="13.85546875" bestFit="1" customWidth="1"/>
    <col min="7" max="7" width="14.28515625" style="38" bestFit="1" customWidth="1"/>
    <col min="8" max="9" width="10.5703125" bestFit="1" customWidth="1"/>
  </cols>
  <sheetData>
    <row r="3" spans="6:18" x14ac:dyDescent="0.25">
      <c r="R3">
        <v>1</v>
      </c>
    </row>
    <row r="4" spans="6:18" x14ac:dyDescent="0.25">
      <c r="R4">
        <v>2</v>
      </c>
    </row>
    <row r="5" spans="6:18" x14ac:dyDescent="0.25">
      <c r="M5">
        <v>200000</v>
      </c>
      <c r="N5" t="s">
        <v>595</v>
      </c>
      <c r="O5">
        <v>222000</v>
      </c>
      <c r="R5">
        <v>3</v>
      </c>
    </row>
    <row r="6" spans="6:18" x14ac:dyDescent="0.25">
      <c r="M6" t="s">
        <v>591</v>
      </c>
      <c r="R6">
        <v>4</v>
      </c>
    </row>
    <row r="7" spans="6:18" x14ac:dyDescent="0.25">
      <c r="M7" t="s">
        <v>592</v>
      </c>
      <c r="N7" t="s">
        <v>594</v>
      </c>
      <c r="O7">
        <v>240000</v>
      </c>
      <c r="R7">
        <v>5</v>
      </c>
    </row>
    <row r="8" spans="6:18" x14ac:dyDescent="0.25">
      <c r="F8" s="145" t="s">
        <v>299</v>
      </c>
      <c r="G8" s="146"/>
      <c r="M8" t="s">
        <v>593</v>
      </c>
      <c r="O8">
        <f>SUM(O5:O7)</f>
        <v>462000</v>
      </c>
      <c r="R8">
        <v>6</v>
      </c>
    </row>
    <row r="9" spans="6:18" x14ac:dyDescent="0.25">
      <c r="F9" s="41">
        <v>43435</v>
      </c>
      <c r="G9" s="42">
        <v>231000</v>
      </c>
      <c r="R9">
        <v>7</v>
      </c>
    </row>
    <row r="10" spans="6:18" x14ac:dyDescent="0.25">
      <c r="F10" s="41">
        <v>43466</v>
      </c>
      <c r="G10" s="42">
        <v>560000</v>
      </c>
      <c r="R10">
        <v>8</v>
      </c>
    </row>
    <row r="11" spans="6:18" x14ac:dyDescent="0.25">
      <c r="F11" s="41">
        <v>43497</v>
      </c>
      <c r="G11" s="42">
        <v>1000000</v>
      </c>
    </row>
    <row r="12" spans="6:18" x14ac:dyDescent="0.25">
      <c r="F12" s="41">
        <v>43525</v>
      </c>
      <c r="G12" s="42">
        <v>900000</v>
      </c>
      <c r="H12" s="39"/>
      <c r="I12" s="39"/>
    </row>
    <row r="13" spans="6:18" x14ac:dyDescent="0.25">
      <c r="F13" s="41">
        <v>43556</v>
      </c>
      <c r="G13" s="42">
        <v>250000</v>
      </c>
      <c r="R13">
        <v>10</v>
      </c>
    </row>
    <row r="14" spans="6:18" x14ac:dyDescent="0.25">
      <c r="F14" s="41">
        <v>43586</v>
      </c>
      <c r="G14" s="42">
        <v>100000</v>
      </c>
      <c r="R14">
        <v>11</v>
      </c>
    </row>
    <row r="15" spans="6:18" x14ac:dyDescent="0.25">
      <c r="F15" s="41">
        <v>43617</v>
      </c>
      <c r="G15" s="42">
        <v>670000</v>
      </c>
      <c r="L15" t="s">
        <v>628</v>
      </c>
      <c r="N15">
        <v>13585</v>
      </c>
    </row>
    <row r="16" spans="6:18" x14ac:dyDescent="0.25">
      <c r="F16" s="41">
        <v>43647</v>
      </c>
      <c r="G16" s="42">
        <v>200000</v>
      </c>
      <c r="L16" t="s">
        <v>629</v>
      </c>
      <c r="N16">
        <v>15000</v>
      </c>
      <c r="R16">
        <v>14</v>
      </c>
    </row>
    <row r="17" spans="6:18" x14ac:dyDescent="0.25">
      <c r="F17" s="41">
        <v>43678</v>
      </c>
      <c r="G17" s="42">
        <v>50000</v>
      </c>
      <c r="L17" t="s">
        <v>630</v>
      </c>
      <c r="N17">
        <v>1220</v>
      </c>
      <c r="R17">
        <v>15</v>
      </c>
    </row>
    <row r="18" spans="6:18" x14ac:dyDescent="0.25">
      <c r="F18" s="41">
        <v>43709</v>
      </c>
      <c r="G18" s="42">
        <v>200000</v>
      </c>
      <c r="H18" s="39"/>
      <c r="I18" s="39"/>
      <c r="L18" t="s">
        <v>631</v>
      </c>
      <c r="N18">
        <v>13193</v>
      </c>
      <c r="R18">
        <v>16</v>
      </c>
    </row>
    <row r="19" spans="6:18" x14ac:dyDescent="0.25">
      <c r="F19" s="43" t="s">
        <v>64</v>
      </c>
      <c r="G19" s="40">
        <f>SUM(G9:G18)</f>
        <v>4161000</v>
      </c>
      <c r="L19" t="s">
        <v>632</v>
      </c>
      <c r="N19">
        <v>8933</v>
      </c>
      <c r="R19">
        <v>17</v>
      </c>
    </row>
    <row r="20" spans="6:18" x14ac:dyDescent="0.25">
      <c r="F20" s="11">
        <v>7.0000000000000007E-2</v>
      </c>
      <c r="G20" s="42">
        <f>G19*7%</f>
        <v>291270</v>
      </c>
      <c r="N20">
        <f>SUM(N15:N19)</f>
        <v>51931</v>
      </c>
      <c r="R20">
        <v>18</v>
      </c>
    </row>
    <row r="21" spans="6:18" x14ac:dyDescent="0.25">
      <c r="F21" s="1" t="s">
        <v>303</v>
      </c>
      <c r="G21" s="44">
        <v>2500</v>
      </c>
      <c r="L21" t="s">
        <v>633</v>
      </c>
    </row>
    <row r="22" spans="6:18" x14ac:dyDescent="0.25">
      <c r="F22" s="1" t="s">
        <v>300</v>
      </c>
      <c r="G22" s="42">
        <v>-70000</v>
      </c>
    </row>
    <row r="23" spans="6:18" x14ac:dyDescent="0.25">
      <c r="F23" s="1" t="s">
        <v>300</v>
      </c>
      <c r="G23" s="42">
        <v>-100000</v>
      </c>
    </row>
    <row r="24" spans="6:18" x14ac:dyDescent="0.25">
      <c r="F24" s="1" t="s">
        <v>300</v>
      </c>
      <c r="G24" s="42">
        <v>-100000</v>
      </c>
    </row>
    <row r="25" spans="6:18" x14ac:dyDescent="0.25">
      <c r="F25" s="1"/>
      <c r="G25" s="40">
        <f>SUM(G20:G24)</f>
        <v>23770</v>
      </c>
    </row>
    <row r="26" spans="6:18" x14ac:dyDescent="0.25">
      <c r="F26" s="1" t="s">
        <v>301</v>
      </c>
      <c r="G26" s="42">
        <v>19000</v>
      </c>
    </row>
    <row r="27" spans="6:18" x14ac:dyDescent="0.25">
      <c r="F27" s="12" t="s">
        <v>302</v>
      </c>
      <c r="G27" s="40">
        <f>SUM(G25:G26)</f>
        <v>42770</v>
      </c>
    </row>
  </sheetData>
  <mergeCells count="1"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25"/>
  <sheetViews>
    <sheetView workbookViewId="0">
      <selection activeCell="I5" sqref="I5:I22"/>
    </sheetView>
  </sheetViews>
  <sheetFormatPr defaultRowHeight="15" x14ac:dyDescent="0.25"/>
  <cols>
    <col min="5" max="5" width="13.28515625" customWidth="1"/>
    <col min="6" max="6" width="14.140625" customWidth="1"/>
    <col min="7" max="7" width="16.140625" customWidth="1"/>
  </cols>
  <sheetData>
    <row r="2" spans="2:11" x14ac:dyDescent="0.25">
      <c r="B2" s="46" t="s">
        <v>139</v>
      </c>
      <c r="C2" s="46" t="s">
        <v>399</v>
      </c>
      <c r="D2" s="46" t="s">
        <v>400</v>
      </c>
      <c r="E2" s="46" t="s">
        <v>401</v>
      </c>
      <c r="F2" s="47" t="s">
        <v>402</v>
      </c>
      <c r="G2" s="47" t="s">
        <v>403</v>
      </c>
      <c r="H2" s="47" t="s">
        <v>404</v>
      </c>
      <c r="I2" s="47" t="s">
        <v>405</v>
      </c>
      <c r="J2" s="47" t="s">
        <v>406</v>
      </c>
      <c r="K2" s="47" t="s">
        <v>407</v>
      </c>
    </row>
    <row r="3" spans="2:11" hidden="1" x14ac:dyDescent="0.25">
      <c r="B3" s="48" t="s">
        <v>408</v>
      </c>
      <c r="C3" s="49">
        <v>2106</v>
      </c>
      <c r="D3" s="50" t="s">
        <v>409</v>
      </c>
      <c r="E3" s="51">
        <v>124</v>
      </c>
      <c r="F3" s="52">
        <v>26549.309999999998</v>
      </c>
      <c r="G3" s="52">
        <v>22499.469999999998</v>
      </c>
      <c r="H3" s="52">
        <v>0</v>
      </c>
      <c r="I3" s="52">
        <v>2024.9199999999998</v>
      </c>
      <c r="J3" s="52">
        <v>2024.9199999999998</v>
      </c>
      <c r="K3" s="52">
        <v>0</v>
      </c>
    </row>
    <row r="4" spans="2:11" hidden="1" x14ac:dyDescent="0.25">
      <c r="B4" s="48" t="s">
        <v>410</v>
      </c>
      <c r="C4" s="49">
        <v>21069099</v>
      </c>
      <c r="D4" s="50" t="s">
        <v>409</v>
      </c>
      <c r="E4" s="51">
        <v>56</v>
      </c>
      <c r="F4" s="52">
        <v>13497.199999999999</v>
      </c>
      <c r="G4" s="52">
        <v>12051.08</v>
      </c>
      <c r="H4" s="52">
        <v>0</v>
      </c>
      <c r="I4" s="52">
        <v>723.06</v>
      </c>
      <c r="J4" s="52">
        <v>723.06</v>
      </c>
      <c r="K4" s="52">
        <v>0</v>
      </c>
    </row>
    <row r="5" spans="2:11" x14ac:dyDescent="0.25">
      <c r="B5" s="48" t="s">
        <v>411</v>
      </c>
      <c r="C5" s="49">
        <v>3004</v>
      </c>
      <c r="D5" s="50" t="s">
        <v>409</v>
      </c>
      <c r="E5" s="51">
        <v>477</v>
      </c>
      <c r="F5" s="52">
        <v>75505.34</v>
      </c>
      <c r="G5" s="52">
        <v>67159.299999999988</v>
      </c>
      <c r="H5" s="52">
        <v>0</v>
      </c>
      <c r="I5" s="52">
        <v>4173.0199999999995</v>
      </c>
      <c r="J5" s="52">
        <v>4173.0199999999995</v>
      </c>
      <c r="K5" s="52">
        <v>0</v>
      </c>
    </row>
    <row r="6" spans="2:11" x14ac:dyDescent="0.25">
      <c r="B6" s="48" t="s">
        <v>412</v>
      </c>
      <c r="C6" s="49">
        <v>30041090</v>
      </c>
      <c r="D6" s="50" t="s">
        <v>409</v>
      </c>
      <c r="E6" s="51">
        <v>56</v>
      </c>
      <c r="F6" s="52">
        <v>3227</v>
      </c>
      <c r="G6" s="52">
        <v>2881.2</v>
      </c>
      <c r="H6" s="52">
        <v>0</v>
      </c>
      <c r="I6" s="52">
        <v>172.89999999999998</v>
      </c>
      <c r="J6" s="52">
        <v>172.89999999999998</v>
      </c>
      <c r="K6" s="52">
        <v>0</v>
      </c>
    </row>
    <row r="7" spans="2:11" x14ac:dyDescent="0.25">
      <c r="B7" s="48" t="s">
        <v>413</v>
      </c>
      <c r="C7" s="49">
        <v>30042039</v>
      </c>
      <c r="D7" s="50" t="s">
        <v>409</v>
      </c>
      <c r="E7" s="51">
        <v>6</v>
      </c>
      <c r="F7" s="52">
        <v>1198</v>
      </c>
      <c r="G7" s="52">
        <v>1069.6399999999999</v>
      </c>
      <c r="H7" s="52">
        <v>0</v>
      </c>
      <c r="I7" s="52">
        <v>64.179999999999993</v>
      </c>
      <c r="J7" s="52">
        <v>64.179999999999993</v>
      </c>
      <c r="K7" s="52">
        <v>0</v>
      </c>
    </row>
    <row r="8" spans="2:11" x14ac:dyDescent="0.25">
      <c r="B8" s="48" t="s">
        <v>414</v>
      </c>
      <c r="C8" s="49">
        <v>30043200</v>
      </c>
      <c r="D8" s="50" t="s">
        <v>409</v>
      </c>
      <c r="E8" s="51">
        <v>14</v>
      </c>
      <c r="F8" s="52">
        <v>1147</v>
      </c>
      <c r="G8" s="52">
        <v>1024.08</v>
      </c>
      <c r="H8" s="52">
        <v>0</v>
      </c>
      <c r="I8" s="52">
        <v>61.459999999999994</v>
      </c>
      <c r="J8" s="52">
        <v>61.459999999999994</v>
      </c>
      <c r="K8" s="52">
        <v>0</v>
      </c>
    </row>
    <row r="9" spans="2:11" x14ac:dyDescent="0.25">
      <c r="B9" s="48" t="s">
        <v>415</v>
      </c>
      <c r="C9" s="49">
        <v>30045033</v>
      </c>
      <c r="D9" s="50" t="s">
        <v>409</v>
      </c>
      <c r="E9" s="51">
        <v>18</v>
      </c>
      <c r="F9" s="52">
        <v>2862</v>
      </c>
      <c r="G9" s="52">
        <v>2555.3399999999997</v>
      </c>
      <c r="H9" s="52">
        <v>0</v>
      </c>
      <c r="I9" s="52">
        <v>153.32999999999998</v>
      </c>
      <c r="J9" s="52">
        <v>153.32999999999998</v>
      </c>
      <c r="K9" s="52">
        <v>0</v>
      </c>
    </row>
    <row r="10" spans="2:11" x14ac:dyDescent="0.25">
      <c r="B10" s="48" t="s">
        <v>416</v>
      </c>
      <c r="C10" s="49">
        <v>30045039</v>
      </c>
      <c r="D10" s="50" t="s">
        <v>409</v>
      </c>
      <c r="E10" s="51">
        <v>2</v>
      </c>
      <c r="F10" s="52">
        <v>328</v>
      </c>
      <c r="G10" s="52">
        <v>292.83999999999997</v>
      </c>
      <c r="H10" s="52">
        <v>0</v>
      </c>
      <c r="I10" s="52">
        <v>17.579999999999998</v>
      </c>
      <c r="J10" s="52">
        <v>17.579999999999998</v>
      </c>
      <c r="K10" s="52">
        <v>0</v>
      </c>
    </row>
    <row r="11" spans="2:11" x14ac:dyDescent="0.25">
      <c r="B11" s="48" t="s">
        <v>417</v>
      </c>
      <c r="C11" s="49">
        <v>30049029</v>
      </c>
      <c r="D11" s="50" t="s">
        <v>409</v>
      </c>
      <c r="E11" s="51">
        <v>53</v>
      </c>
      <c r="F11" s="52">
        <v>9837</v>
      </c>
      <c r="G11" s="52">
        <v>8782.98</v>
      </c>
      <c r="H11" s="52">
        <v>0</v>
      </c>
      <c r="I11" s="52">
        <v>527.01</v>
      </c>
      <c r="J11" s="52">
        <v>527.01</v>
      </c>
      <c r="K11" s="52">
        <v>0</v>
      </c>
    </row>
    <row r="12" spans="2:11" x14ac:dyDescent="0.25">
      <c r="B12" s="48" t="s">
        <v>418</v>
      </c>
      <c r="C12" s="49">
        <v>30049087</v>
      </c>
      <c r="D12" s="50" t="s">
        <v>409</v>
      </c>
      <c r="E12" s="51">
        <v>9</v>
      </c>
      <c r="F12" s="52">
        <v>2349</v>
      </c>
      <c r="G12" s="52">
        <v>2097.3599999999997</v>
      </c>
      <c r="H12" s="52">
        <v>0</v>
      </c>
      <c r="I12" s="52">
        <v>125.82</v>
      </c>
      <c r="J12" s="52">
        <v>125.82</v>
      </c>
      <c r="K12" s="52">
        <v>0</v>
      </c>
    </row>
    <row r="13" spans="2:11" x14ac:dyDescent="0.25">
      <c r="B13" s="48" t="s">
        <v>419</v>
      </c>
      <c r="C13" s="49">
        <v>30049099</v>
      </c>
      <c r="D13" s="50" t="s">
        <v>409</v>
      </c>
      <c r="E13" s="51">
        <v>155</v>
      </c>
      <c r="F13" s="52">
        <v>29415.579999999998</v>
      </c>
      <c r="G13" s="52">
        <v>26264.039999999997</v>
      </c>
      <c r="H13" s="52">
        <v>0</v>
      </c>
      <c r="I13" s="52">
        <v>1575.77</v>
      </c>
      <c r="J13" s="52">
        <v>1575.77</v>
      </c>
      <c r="K13" s="52">
        <v>0</v>
      </c>
    </row>
    <row r="14" spans="2:11" x14ac:dyDescent="0.25">
      <c r="B14" s="48" t="s">
        <v>420</v>
      </c>
      <c r="C14" s="49">
        <v>30049910</v>
      </c>
      <c r="D14" s="50" t="s">
        <v>409</v>
      </c>
      <c r="E14" s="51">
        <v>18</v>
      </c>
      <c r="F14" s="52">
        <v>12331.8</v>
      </c>
      <c r="G14" s="52">
        <v>10450.799999999999</v>
      </c>
      <c r="H14" s="52">
        <v>0</v>
      </c>
      <c r="I14" s="52">
        <v>940.5</v>
      </c>
      <c r="J14" s="52">
        <v>940.5</v>
      </c>
      <c r="K14" s="52">
        <v>0</v>
      </c>
    </row>
    <row r="15" spans="2:11" x14ac:dyDescent="0.25">
      <c r="B15" s="48" t="s">
        <v>421</v>
      </c>
      <c r="C15" s="49">
        <v>3304</v>
      </c>
      <c r="D15" s="50" t="s">
        <v>409</v>
      </c>
      <c r="E15" s="51">
        <v>122</v>
      </c>
      <c r="F15" s="52">
        <v>94212.25</v>
      </c>
      <c r="G15" s="52">
        <v>84117.87</v>
      </c>
      <c r="H15" s="52">
        <v>0</v>
      </c>
      <c r="I15" s="52">
        <v>5047.1899999999996</v>
      </c>
      <c r="J15" s="52">
        <v>5047.1899999999996</v>
      </c>
      <c r="K15" s="52">
        <v>0</v>
      </c>
    </row>
    <row r="16" spans="2:11" x14ac:dyDescent="0.25">
      <c r="B16" s="48" t="s">
        <v>422</v>
      </c>
      <c r="C16" s="49">
        <v>33049910</v>
      </c>
      <c r="D16" s="50" t="s">
        <v>409</v>
      </c>
      <c r="E16" s="51">
        <v>17</v>
      </c>
      <c r="F16" s="52">
        <v>11198</v>
      </c>
      <c r="G16" s="52">
        <v>9561.8599999999988</v>
      </c>
      <c r="H16" s="52">
        <v>0</v>
      </c>
      <c r="I16" s="52">
        <v>818.06999999999994</v>
      </c>
      <c r="J16" s="52">
        <v>818.06999999999994</v>
      </c>
      <c r="K16" s="52">
        <v>0</v>
      </c>
    </row>
    <row r="17" spans="2:11" x14ac:dyDescent="0.25">
      <c r="B17" s="48" t="s">
        <v>423</v>
      </c>
      <c r="C17" s="49">
        <v>33049930</v>
      </c>
      <c r="D17" s="50" t="s">
        <v>409</v>
      </c>
      <c r="E17" s="51">
        <v>16</v>
      </c>
      <c r="F17" s="52">
        <v>18615</v>
      </c>
      <c r="G17" s="52">
        <v>15775.359999999999</v>
      </c>
      <c r="H17" s="52">
        <v>0</v>
      </c>
      <c r="I17" s="52">
        <v>1419.82</v>
      </c>
      <c r="J17" s="52">
        <v>1419.82</v>
      </c>
      <c r="K17" s="52">
        <v>0</v>
      </c>
    </row>
    <row r="18" spans="2:11" x14ac:dyDescent="0.25">
      <c r="B18" s="48" t="s">
        <v>424</v>
      </c>
      <c r="C18" s="49">
        <v>33049990</v>
      </c>
      <c r="D18" s="50" t="s">
        <v>409</v>
      </c>
      <c r="E18" s="51">
        <v>50</v>
      </c>
      <c r="F18" s="52">
        <v>52831</v>
      </c>
      <c r="G18" s="52">
        <v>44812.439999999995</v>
      </c>
      <c r="H18" s="52">
        <v>0</v>
      </c>
      <c r="I18" s="52">
        <v>4009.2799999999997</v>
      </c>
      <c r="J18" s="52">
        <v>4009.2799999999997</v>
      </c>
      <c r="K18" s="52">
        <v>0</v>
      </c>
    </row>
    <row r="19" spans="2:11" x14ac:dyDescent="0.25">
      <c r="B19" s="48" t="s">
        <v>425</v>
      </c>
      <c r="C19" s="49">
        <v>3305</v>
      </c>
      <c r="D19" s="50" t="s">
        <v>409</v>
      </c>
      <c r="E19" s="51">
        <v>32</v>
      </c>
      <c r="F19" s="52">
        <v>42330</v>
      </c>
      <c r="G19" s="52">
        <v>35872.899999999994</v>
      </c>
      <c r="H19" s="52">
        <v>0</v>
      </c>
      <c r="I19" s="52">
        <v>3228.5499999999997</v>
      </c>
      <c r="J19" s="52">
        <v>3228.5499999999997</v>
      </c>
      <c r="K19" s="52">
        <v>0</v>
      </c>
    </row>
    <row r="20" spans="2:11" x14ac:dyDescent="0.25">
      <c r="B20" s="48" t="s">
        <v>426</v>
      </c>
      <c r="C20" s="49">
        <v>33059090</v>
      </c>
      <c r="D20" s="50" t="s">
        <v>409</v>
      </c>
      <c r="E20" s="51">
        <v>10</v>
      </c>
      <c r="F20" s="52">
        <v>2375</v>
      </c>
      <c r="G20" s="52">
        <v>2120.6</v>
      </c>
      <c r="H20" s="52">
        <v>0</v>
      </c>
      <c r="I20" s="52">
        <v>127.19999999999999</v>
      </c>
      <c r="J20" s="52">
        <v>127.19999999999999</v>
      </c>
      <c r="K20" s="52">
        <v>0</v>
      </c>
    </row>
    <row r="21" spans="2:11" x14ac:dyDescent="0.25">
      <c r="B21" s="48" t="s">
        <v>427</v>
      </c>
      <c r="C21" s="49">
        <v>33073090</v>
      </c>
      <c r="D21" s="50" t="s">
        <v>409</v>
      </c>
      <c r="E21" s="51">
        <v>1</v>
      </c>
      <c r="F21" s="52">
        <v>300</v>
      </c>
      <c r="G21" s="52">
        <v>254.23999999999998</v>
      </c>
      <c r="H21" s="52">
        <v>0</v>
      </c>
      <c r="I21" s="52">
        <v>22.88</v>
      </c>
      <c r="J21" s="52">
        <v>22.88</v>
      </c>
      <c r="K21" s="52">
        <v>0</v>
      </c>
    </row>
    <row r="22" spans="2:11" x14ac:dyDescent="0.25">
      <c r="B22" s="48" t="s">
        <v>428</v>
      </c>
      <c r="C22" s="49">
        <v>3401</v>
      </c>
      <c r="D22" s="50" t="s">
        <v>409</v>
      </c>
      <c r="E22" s="51">
        <v>19</v>
      </c>
      <c r="F22" s="52">
        <v>2151</v>
      </c>
      <c r="G22" s="52">
        <v>1822.9399999999998</v>
      </c>
      <c r="H22" s="52">
        <v>0</v>
      </c>
      <c r="I22" s="52">
        <v>164.02999999999997</v>
      </c>
      <c r="J22" s="52">
        <v>164.02999999999997</v>
      </c>
      <c r="K22" s="52">
        <v>0</v>
      </c>
    </row>
    <row r="25" spans="2:11" x14ac:dyDescent="0.25">
      <c r="E25" s="7"/>
    </row>
  </sheetData>
  <autoFilter ref="B2:K22">
    <filterColumn colId="0">
      <filters>
        <filter val="3004"/>
        <filter val="30041090"/>
        <filter val="30042039"/>
        <filter val="30043200"/>
        <filter val="30045033"/>
        <filter val="30045039"/>
        <filter val="30049029"/>
        <filter val="30049087"/>
        <filter val="30049099"/>
        <filter val="30049910"/>
        <filter val="3304"/>
        <filter val="33049910"/>
        <filter val="33049930"/>
        <filter val="33049990"/>
        <filter val="3305"/>
        <filter val="33059090"/>
        <filter val="33073090"/>
        <filter val="3401"/>
      </filters>
    </filterColumn>
  </autoFilter>
  <dataValidations count="2">
    <dataValidation type="list" allowBlank="1" showInputMessage="1" showErrorMessage="1" sqref="D3:D22">
      <formula1>NUQC</formula1>
    </dataValidation>
    <dataValidation type="decimal" operator="greaterThanOrEqual" allowBlank="1" showInputMessage="1" showErrorMessage="1" error="Negative value not allowed. Please enter positive value." sqref="E3:E22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A3" workbookViewId="0">
      <selection activeCell="K10" sqref="K10"/>
    </sheetView>
  </sheetViews>
  <sheetFormatPr defaultRowHeight="15" x14ac:dyDescent="0.25"/>
  <cols>
    <col min="2" max="2" width="39.85546875" customWidth="1"/>
    <col min="3" max="3" width="18.85546875" customWidth="1"/>
    <col min="4" max="4" width="23.28515625" customWidth="1"/>
    <col min="5" max="5" width="20.28515625" customWidth="1"/>
  </cols>
  <sheetData>
    <row r="2" spans="2:8" ht="24.75" customHeight="1" x14ac:dyDescent="0.4">
      <c r="B2" s="62" t="s">
        <v>482</v>
      </c>
      <c r="C2" s="62" t="s">
        <v>457</v>
      </c>
      <c r="D2" s="62" t="s">
        <v>458</v>
      </c>
    </row>
    <row r="3" spans="2:8" x14ac:dyDescent="0.25">
      <c r="B3" s="12"/>
      <c r="C3" s="12"/>
      <c r="D3" s="12"/>
    </row>
    <row r="4" spans="2:8" x14ac:dyDescent="0.25">
      <c r="B4" s="12" t="s">
        <v>459</v>
      </c>
      <c r="C4" s="12" t="s">
        <v>460</v>
      </c>
      <c r="D4" s="12" t="s">
        <v>461</v>
      </c>
      <c r="E4">
        <v>216000</v>
      </c>
    </row>
    <row r="5" spans="2:8" x14ac:dyDescent="0.25">
      <c r="B5" s="12"/>
      <c r="C5" s="12"/>
      <c r="D5" s="12"/>
    </row>
    <row r="6" spans="2:8" x14ac:dyDescent="0.25">
      <c r="B6" s="12" t="s">
        <v>462</v>
      </c>
      <c r="C6" s="12" t="s">
        <v>463</v>
      </c>
      <c r="D6" s="12" t="s">
        <v>464</v>
      </c>
      <c r="E6">
        <v>100000</v>
      </c>
    </row>
    <row r="7" spans="2:8" x14ac:dyDescent="0.25">
      <c r="B7" s="12"/>
      <c r="C7" s="12"/>
      <c r="D7" s="12"/>
    </row>
    <row r="8" spans="2:8" x14ac:dyDescent="0.25">
      <c r="B8" s="12" t="s">
        <v>465</v>
      </c>
      <c r="C8" s="12" t="s">
        <v>466</v>
      </c>
      <c r="D8" s="12" t="s">
        <v>467</v>
      </c>
      <c r="E8">
        <v>77000</v>
      </c>
    </row>
    <row r="9" spans="2:8" x14ac:dyDescent="0.25">
      <c r="B9" s="12"/>
      <c r="C9" s="12"/>
      <c r="D9" s="12"/>
    </row>
    <row r="10" spans="2:8" x14ac:dyDescent="0.25">
      <c r="B10" s="12" t="s">
        <v>468</v>
      </c>
      <c r="C10" s="12" t="s">
        <v>469</v>
      </c>
      <c r="D10" s="12" t="s">
        <v>470</v>
      </c>
      <c r="E10">
        <v>100000</v>
      </c>
    </row>
    <row r="11" spans="2:8" x14ac:dyDescent="0.25">
      <c r="B11" s="12"/>
      <c r="C11" s="12"/>
      <c r="D11" s="12"/>
    </row>
    <row r="12" spans="2:8" x14ac:dyDescent="0.25">
      <c r="B12" s="12" t="s">
        <v>471</v>
      </c>
      <c r="C12" s="12" t="s">
        <v>472</v>
      </c>
      <c r="D12" s="12" t="s">
        <v>473</v>
      </c>
      <c r="E12">
        <v>134000</v>
      </c>
    </row>
    <row r="13" spans="2:8" x14ac:dyDescent="0.25">
      <c r="B13" s="12"/>
      <c r="C13" s="12"/>
      <c r="D13" s="12"/>
      <c r="H13">
        <v>36901</v>
      </c>
    </row>
    <row r="14" spans="2:8" x14ac:dyDescent="0.25">
      <c r="B14" s="12" t="s">
        <v>474</v>
      </c>
      <c r="C14" s="12" t="s">
        <v>475</v>
      </c>
      <c r="D14" s="12" t="s">
        <v>476</v>
      </c>
      <c r="E14">
        <v>120000</v>
      </c>
      <c r="H14">
        <v>62267</v>
      </c>
    </row>
    <row r="15" spans="2:8" x14ac:dyDescent="0.25">
      <c r="B15" s="12"/>
      <c r="C15" s="12"/>
      <c r="D15" s="12"/>
      <c r="E15">
        <v>57000</v>
      </c>
      <c r="H15">
        <v>10929</v>
      </c>
    </row>
    <row r="16" spans="2:8" x14ac:dyDescent="0.25">
      <c r="B16" s="12" t="s">
        <v>477</v>
      </c>
      <c r="C16" s="12" t="s">
        <v>479</v>
      </c>
      <c r="D16" s="12" t="s">
        <v>478</v>
      </c>
      <c r="E16">
        <v>40000</v>
      </c>
      <c r="H16">
        <v>20118</v>
      </c>
    </row>
    <row r="17" spans="2:8" x14ac:dyDescent="0.25">
      <c r="B17" s="12"/>
      <c r="C17" s="12"/>
      <c r="D17" s="12"/>
      <c r="E17">
        <v>147400</v>
      </c>
      <c r="H17">
        <v>20118</v>
      </c>
    </row>
    <row r="18" spans="2:8" x14ac:dyDescent="0.25">
      <c r="B18" s="12" t="s">
        <v>480</v>
      </c>
      <c r="C18" s="12" t="s">
        <v>479</v>
      </c>
      <c r="D18" s="12" t="s">
        <v>481</v>
      </c>
      <c r="H18">
        <v>14850</v>
      </c>
    </row>
    <row r="19" spans="2:8" x14ac:dyDescent="0.25">
      <c r="B19" s="12"/>
      <c r="C19" s="12"/>
      <c r="D19" s="12"/>
      <c r="H19">
        <v>5491</v>
      </c>
    </row>
    <row r="20" spans="2:8" x14ac:dyDescent="0.25">
      <c r="B20" s="12" t="s">
        <v>483</v>
      </c>
      <c r="C20" s="12" t="s">
        <v>479</v>
      </c>
      <c r="D20" s="12" t="s">
        <v>484</v>
      </c>
      <c r="H20">
        <v>5491</v>
      </c>
    </row>
    <row r="21" spans="2:8" x14ac:dyDescent="0.25">
      <c r="B21" s="12"/>
      <c r="C21" s="12"/>
      <c r="D21" s="12"/>
      <c r="H21">
        <v>14252</v>
      </c>
    </row>
    <row r="22" spans="2:8" x14ac:dyDescent="0.25">
      <c r="B22" s="12"/>
      <c r="C22" s="12"/>
      <c r="D22" s="12"/>
      <c r="H22" s="7">
        <f>SUM(H13:H21)</f>
        <v>190417</v>
      </c>
    </row>
    <row r="23" spans="2:8" x14ac:dyDescent="0.25">
      <c r="B23" s="12"/>
      <c r="C23" s="12"/>
      <c r="D23" s="12"/>
    </row>
    <row r="24" spans="2:8" x14ac:dyDescent="0.25">
      <c r="B24" s="12"/>
      <c r="C24" s="12"/>
      <c r="D24" s="12"/>
    </row>
    <row r="25" spans="2:8" x14ac:dyDescent="0.25">
      <c r="B25" s="12"/>
      <c r="C25" s="12"/>
      <c r="D25" s="12"/>
    </row>
    <row r="26" spans="2:8" x14ac:dyDescent="0.25">
      <c r="B26" s="12"/>
      <c r="C26" s="12"/>
      <c r="D26" s="12"/>
    </row>
    <row r="27" spans="2:8" x14ac:dyDescent="0.25">
      <c r="B27" s="12"/>
      <c r="C27" s="12"/>
      <c r="D27" s="1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topLeftCell="A13" workbookViewId="0">
      <selection activeCell="I28" sqref="I28"/>
    </sheetView>
  </sheetViews>
  <sheetFormatPr defaultRowHeight="15" x14ac:dyDescent="0.25"/>
  <cols>
    <col min="3" max="3" width="12.7109375" bestFit="1" customWidth="1"/>
    <col min="8" max="8" width="30.7109375" bestFit="1" customWidth="1"/>
  </cols>
  <sheetData>
    <row r="1" spans="2:14" x14ac:dyDescent="0.25">
      <c r="B1" t="s">
        <v>489</v>
      </c>
      <c r="C1" t="s">
        <v>490</v>
      </c>
      <c r="D1" t="s">
        <v>491</v>
      </c>
    </row>
    <row r="2" spans="2:14" x14ac:dyDescent="0.25">
      <c r="B2" s="7">
        <f>SUM(B3:B81)</f>
        <v>1054527</v>
      </c>
      <c r="C2" s="7">
        <f>SUM(C3:C81)</f>
        <v>968</v>
      </c>
      <c r="D2" s="7">
        <f>SUM(D3:D81)</f>
        <v>50131</v>
      </c>
      <c r="H2" s="147" t="s">
        <v>583</v>
      </c>
      <c r="I2" s="147"/>
    </row>
    <row r="3" spans="2:14" x14ac:dyDescent="0.25">
      <c r="B3">
        <v>635</v>
      </c>
      <c r="C3">
        <v>194</v>
      </c>
      <c r="D3">
        <v>22000</v>
      </c>
      <c r="H3" s="1" t="s">
        <v>564</v>
      </c>
      <c r="I3" s="1">
        <v>15500</v>
      </c>
      <c r="N3">
        <v>225000</v>
      </c>
    </row>
    <row r="4" spans="2:14" x14ac:dyDescent="0.25">
      <c r="B4">
        <v>635</v>
      </c>
      <c r="C4">
        <v>408</v>
      </c>
      <c r="D4">
        <v>3500</v>
      </c>
      <c r="H4" s="1" t="s">
        <v>564</v>
      </c>
      <c r="I4" s="1">
        <v>25000</v>
      </c>
      <c r="M4">
        <v>76100</v>
      </c>
      <c r="N4">
        <v>48497</v>
      </c>
    </row>
    <row r="5" spans="2:14" x14ac:dyDescent="0.25">
      <c r="B5">
        <v>24555</v>
      </c>
      <c r="C5">
        <v>190</v>
      </c>
      <c r="D5">
        <v>24631</v>
      </c>
      <c r="H5" s="1" t="s">
        <v>564</v>
      </c>
      <c r="I5" s="1">
        <v>25000</v>
      </c>
      <c r="N5">
        <f>SUM(N3:N4)</f>
        <v>273497</v>
      </c>
    </row>
    <row r="6" spans="2:14" x14ac:dyDescent="0.25">
      <c r="B6">
        <v>36000</v>
      </c>
      <c r="C6">
        <v>176</v>
      </c>
      <c r="H6" s="1" t="s">
        <v>565</v>
      </c>
      <c r="I6" s="1">
        <v>15000</v>
      </c>
      <c r="N6">
        <v>250000</v>
      </c>
    </row>
    <row r="7" spans="2:14" x14ac:dyDescent="0.25">
      <c r="B7">
        <v>3100</v>
      </c>
      <c r="H7" s="1" t="s">
        <v>566</v>
      </c>
      <c r="I7" s="1">
        <v>2000</v>
      </c>
      <c r="N7">
        <f>N5-N6</f>
        <v>23497</v>
      </c>
    </row>
    <row r="8" spans="2:14" x14ac:dyDescent="0.25">
      <c r="B8">
        <v>12000</v>
      </c>
      <c r="H8" s="1" t="s">
        <v>567</v>
      </c>
      <c r="I8" s="1">
        <v>2212</v>
      </c>
    </row>
    <row r="9" spans="2:14" x14ac:dyDescent="0.25">
      <c r="B9">
        <v>10000</v>
      </c>
      <c r="H9" s="1" t="s">
        <v>568</v>
      </c>
      <c r="I9" s="1">
        <v>7500</v>
      </c>
    </row>
    <row r="10" spans="2:14" x14ac:dyDescent="0.25">
      <c r="B10">
        <v>25000</v>
      </c>
      <c r="H10" s="1" t="s">
        <v>579</v>
      </c>
      <c r="I10" s="1">
        <v>4060</v>
      </c>
    </row>
    <row r="11" spans="2:14" x14ac:dyDescent="0.25">
      <c r="B11">
        <v>20500</v>
      </c>
      <c r="H11" s="1" t="s">
        <v>569</v>
      </c>
      <c r="I11" s="1">
        <v>963</v>
      </c>
    </row>
    <row r="12" spans="2:14" x14ac:dyDescent="0.25">
      <c r="B12">
        <v>22000</v>
      </c>
      <c r="H12" s="1" t="s">
        <v>570</v>
      </c>
      <c r="I12" s="1">
        <v>958</v>
      </c>
    </row>
    <row r="13" spans="2:14" x14ac:dyDescent="0.25">
      <c r="B13">
        <v>4500</v>
      </c>
      <c r="H13" s="1" t="s">
        <v>571</v>
      </c>
      <c r="I13" s="1">
        <v>5200</v>
      </c>
    </row>
    <row r="14" spans="2:14" x14ac:dyDescent="0.25">
      <c r="H14" s="1" t="s">
        <v>573</v>
      </c>
      <c r="I14" s="1">
        <v>5200</v>
      </c>
    </row>
    <row r="15" spans="2:14" x14ac:dyDescent="0.25">
      <c r="H15" s="1" t="s">
        <v>574</v>
      </c>
      <c r="I15" s="1">
        <v>4150</v>
      </c>
    </row>
    <row r="16" spans="2:14" x14ac:dyDescent="0.25">
      <c r="B16">
        <v>20000</v>
      </c>
      <c r="H16" s="1" t="s">
        <v>572</v>
      </c>
      <c r="I16" s="1">
        <v>3534</v>
      </c>
    </row>
    <row r="17" spans="2:10" x14ac:dyDescent="0.25">
      <c r="H17" s="1" t="s">
        <v>584</v>
      </c>
      <c r="I17" s="1">
        <v>479</v>
      </c>
    </row>
    <row r="18" spans="2:10" x14ac:dyDescent="0.25">
      <c r="H18" s="1" t="s">
        <v>575</v>
      </c>
      <c r="I18" s="1">
        <v>13600</v>
      </c>
      <c r="J18" t="s">
        <v>582</v>
      </c>
    </row>
    <row r="19" spans="2:10" x14ac:dyDescent="0.25">
      <c r="H19" s="1" t="s">
        <v>576</v>
      </c>
      <c r="I19" s="1">
        <v>4780</v>
      </c>
    </row>
    <row r="20" spans="2:10" x14ac:dyDescent="0.25">
      <c r="H20" s="1" t="s">
        <v>585</v>
      </c>
      <c r="I20" s="1">
        <v>1200</v>
      </c>
    </row>
    <row r="21" spans="2:10" x14ac:dyDescent="0.25">
      <c r="H21" s="1" t="s">
        <v>577</v>
      </c>
      <c r="I21" s="1">
        <v>23497</v>
      </c>
      <c r="J21" t="s">
        <v>578</v>
      </c>
    </row>
    <row r="22" spans="2:10" x14ac:dyDescent="0.25">
      <c r="H22" s="1" t="s">
        <v>580</v>
      </c>
      <c r="I22" s="1">
        <v>1200</v>
      </c>
    </row>
    <row r="23" spans="2:10" x14ac:dyDescent="0.25">
      <c r="H23" s="83" t="s">
        <v>581</v>
      </c>
      <c r="I23" s="83">
        <v>10000</v>
      </c>
    </row>
    <row r="24" spans="2:10" x14ac:dyDescent="0.25">
      <c r="H24" s="83" t="s">
        <v>586</v>
      </c>
      <c r="I24" s="83">
        <v>5000</v>
      </c>
    </row>
    <row r="25" spans="2:10" x14ac:dyDescent="0.25">
      <c r="B25">
        <v>49000</v>
      </c>
      <c r="H25" s="12" t="s">
        <v>64</v>
      </c>
      <c r="I25" s="12">
        <f>SUM(I3:I24)</f>
        <v>176033</v>
      </c>
    </row>
    <row r="26" spans="2:10" x14ac:dyDescent="0.25">
      <c r="B26">
        <v>30000</v>
      </c>
    </row>
    <row r="27" spans="2:10" x14ac:dyDescent="0.25">
      <c r="B27">
        <v>39500</v>
      </c>
    </row>
    <row r="28" spans="2:10" x14ac:dyDescent="0.25">
      <c r="B28">
        <v>8200</v>
      </c>
    </row>
    <row r="29" spans="2:10" x14ac:dyDescent="0.25">
      <c r="B29">
        <v>1000</v>
      </c>
    </row>
    <row r="30" spans="2:10" x14ac:dyDescent="0.25">
      <c r="B30">
        <v>3520</v>
      </c>
    </row>
    <row r="31" spans="2:10" x14ac:dyDescent="0.25">
      <c r="B31">
        <v>1770</v>
      </c>
    </row>
    <row r="32" spans="2:10" x14ac:dyDescent="0.25">
      <c r="B32">
        <v>1770</v>
      </c>
    </row>
    <row r="33" spans="2:2" x14ac:dyDescent="0.25">
      <c r="B33">
        <v>19000</v>
      </c>
    </row>
    <row r="34" spans="2:2" x14ac:dyDescent="0.25">
      <c r="B34">
        <v>500</v>
      </c>
    </row>
    <row r="35" spans="2:2" x14ac:dyDescent="0.25">
      <c r="B35">
        <v>19500</v>
      </c>
    </row>
    <row r="36" spans="2:2" x14ac:dyDescent="0.25">
      <c r="B36">
        <v>1900</v>
      </c>
    </row>
    <row r="37" spans="2:2" x14ac:dyDescent="0.25">
      <c r="B37">
        <v>3500</v>
      </c>
    </row>
    <row r="38" spans="2:2" x14ac:dyDescent="0.25">
      <c r="B38">
        <v>2500</v>
      </c>
    </row>
    <row r="39" spans="2:2" x14ac:dyDescent="0.25">
      <c r="B39">
        <v>1700</v>
      </c>
    </row>
    <row r="40" spans="2:2" x14ac:dyDescent="0.25">
      <c r="B40">
        <v>19000</v>
      </c>
    </row>
    <row r="41" spans="2:2" x14ac:dyDescent="0.25">
      <c r="B41">
        <v>10499</v>
      </c>
    </row>
    <row r="42" spans="2:2" x14ac:dyDescent="0.25">
      <c r="B42">
        <v>3300</v>
      </c>
    </row>
    <row r="43" spans="2:2" x14ac:dyDescent="0.25">
      <c r="B43">
        <v>14000</v>
      </c>
    </row>
    <row r="44" spans="2:2" x14ac:dyDescent="0.25">
      <c r="B44">
        <v>14941</v>
      </c>
    </row>
    <row r="45" spans="2:2" x14ac:dyDescent="0.25">
      <c r="B45">
        <v>944</v>
      </c>
    </row>
    <row r="46" spans="2:2" x14ac:dyDescent="0.25">
      <c r="B46">
        <v>6500</v>
      </c>
    </row>
    <row r="47" spans="2:2" x14ac:dyDescent="0.25">
      <c r="B47">
        <v>18000</v>
      </c>
    </row>
    <row r="48" spans="2:2" x14ac:dyDescent="0.25">
      <c r="B48">
        <v>1300</v>
      </c>
    </row>
    <row r="49" spans="2:2" x14ac:dyDescent="0.25">
      <c r="B49">
        <v>9000</v>
      </c>
    </row>
    <row r="50" spans="2:2" x14ac:dyDescent="0.25">
      <c r="B50">
        <v>15000</v>
      </c>
    </row>
    <row r="51" spans="2:2" x14ac:dyDescent="0.25">
      <c r="B51">
        <v>70000</v>
      </c>
    </row>
    <row r="52" spans="2:2" x14ac:dyDescent="0.25">
      <c r="B52">
        <v>32500</v>
      </c>
    </row>
    <row r="53" spans="2:2" x14ac:dyDescent="0.25">
      <c r="B53">
        <v>700</v>
      </c>
    </row>
    <row r="54" spans="2:2" x14ac:dyDescent="0.25">
      <c r="B54">
        <v>12000</v>
      </c>
    </row>
    <row r="55" spans="2:2" x14ac:dyDescent="0.25">
      <c r="B55">
        <v>4300</v>
      </c>
    </row>
    <row r="56" spans="2:2" x14ac:dyDescent="0.25">
      <c r="B56">
        <v>550</v>
      </c>
    </row>
    <row r="57" spans="2:2" x14ac:dyDescent="0.25">
      <c r="B57">
        <v>1400</v>
      </c>
    </row>
    <row r="58" spans="2:2" x14ac:dyDescent="0.25">
      <c r="B58">
        <v>700</v>
      </c>
    </row>
    <row r="59" spans="2:2" x14ac:dyDescent="0.25">
      <c r="B59">
        <v>20000</v>
      </c>
    </row>
    <row r="60" spans="2:2" x14ac:dyDescent="0.25">
      <c r="B60">
        <v>50000</v>
      </c>
    </row>
    <row r="61" spans="2:2" x14ac:dyDescent="0.25">
      <c r="B61">
        <v>10000</v>
      </c>
    </row>
    <row r="62" spans="2:2" x14ac:dyDescent="0.25">
      <c r="B62">
        <v>200</v>
      </c>
    </row>
    <row r="63" spans="2:2" x14ac:dyDescent="0.25">
      <c r="B63">
        <v>200</v>
      </c>
    </row>
    <row r="64" spans="2:2" x14ac:dyDescent="0.25">
      <c r="B64">
        <v>10000</v>
      </c>
    </row>
    <row r="65" spans="2:2" x14ac:dyDescent="0.25">
      <c r="B65">
        <v>700</v>
      </c>
    </row>
    <row r="66" spans="2:2" x14ac:dyDescent="0.25">
      <c r="B66">
        <v>3200</v>
      </c>
    </row>
    <row r="67" spans="2:2" x14ac:dyDescent="0.25">
      <c r="B67">
        <v>49000</v>
      </c>
    </row>
    <row r="68" spans="2:2" x14ac:dyDescent="0.25">
      <c r="B68">
        <v>50000</v>
      </c>
    </row>
    <row r="69" spans="2:2" x14ac:dyDescent="0.25">
      <c r="B69">
        <v>15000</v>
      </c>
    </row>
    <row r="70" spans="2:2" x14ac:dyDescent="0.25">
      <c r="B70">
        <v>520</v>
      </c>
    </row>
    <row r="71" spans="2:2" x14ac:dyDescent="0.25">
      <c r="B71">
        <v>45000</v>
      </c>
    </row>
    <row r="72" spans="2:2" x14ac:dyDescent="0.25">
      <c r="B72">
        <v>10000</v>
      </c>
    </row>
    <row r="73" spans="2:2" x14ac:dyDescent="0.25">
      <c r="B73">
        <v>1000</v>
      </c>
    </row>
    <row r="74" spans="2:2" x14ac:dyDescent="0.25">
      <c r="B74">
        <v>34300</v>
      </c>
    </row>
    <row r="75" spans="2:2" x14ac:dyDescent="0.25">
      <c r="B75">
        <v>1000</v>
      </c>
    </row>
    <row r="76" spans="2:2" x14ac:dyDescent="0.25">
      <c r="B76">
        <v>6000</v>
      </c>
    </row>
    <row r="77" spans="2:2" x14ac:dyDescent="0.25">
      <c r="B77">
        <v>11500</v>
      </c>
    </row>
    <row r="78" spans="2:2" x14ac:dyDescent="0.25">
      <c r="B78">
        <v>61118</v>
      </c>
    </row>
    <row r="79" spans="2:2" x14ac:dyDescent="0.25">
      <c r="B79">
        <v>370</v>
      </c>
    </row>
    <row r="80" spans="2:2" x14ac:dyDescent="0.25">
      <c r="B80">
        <v>45000</v>
      </c>
    </row>
    <row r="81" spans="2:2" x14ac:dyDescent="0.25">
      <c r="B81">
        <v>33500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H4" sqref="H4"/>
    </sheetView>
  </sheetViews>
  <sheetFormatPr defaultRowHeight="15" x14ac:dyDescent="0.25"/>
  <cols>
    <col min="2" max="2" width="26.85546875" style="65" customWidth="1"/>
    <col min="3" max="3" width="16.28515625" style="25" customWidth="1"/>
    <col min="4" max="4" width="19.5703125" style="9" customWidth="1"/>
    <col min="5" max="5" width="20.7109375" style="9" customWidth="1"/>
  </cols>
  <sheetData>
    <row r="2" spans="1:5" x14ac:dyDescent="0.25">
      <c r="A2" s="1"/>
      <c r="B2" s="66" t="s">
        <v>504</v>
      </c>
      <c r="C2" s="27" t="s">
        <v>517</v>
      </c>
      <c r="D2" s="2" t="s">
        <v>457</v>
      </c>
      <c r="E2" s="2" t="s">
        <v>518</v>
      </c>
    </row>
    <row r="3" spans="1:5" x14ac:dyDescent="0.25">
      <c r="A3" s="1"/>
      <c r="B3" s="66" t="s">
        <v>505</v>
      </c>
      <c r="C3" s="23"/>
      <c r="D3" s="5"/>
      <c r="E3" s="5"/>
    </row>
    <row r="4" spans="1:5" x14ac:dyDescent="0.25">
      <c r="A4" s="1">
        <v>1</v>
      </c>
      <c r="B4" s="67" t="s">
        <v>506</v>
      </c>
      <c r="C4" s="23">
        <v>134000</v>
      </c>
      <c r="D4" s="5" t="s">
        <v>524</v>
      </c>
      <c r="E4" s="5" t="s">
        <v>525</v>
      </c>
    </row>
    <row r="5" spans="1:5" x14ac:dyDescent="0.25">
      <c r="A5" s="1">
        <v>2</v>
      </c>
      <c r="B5" s="67" t="s">
        <v>507</v>
      </c>
      <c r="C5" s="23">
        <v>57000</v>
      </c>
      <c r="D5" s="5" t="s">
        <v>521</v>
      </c>
      <c r="E5" s="5" t="s">
        <v>526</v>
      </c>
    </row>
    <row r="6" spans="1:5" x14ac:dyDescent="0.25">
      <c r="A6" s="1">
        <v>3</v>
      </c>
      <c r="B6" s="67" t="s">
        <v>474</v>
      </c>
      <c r="C6" s="23">
        <v>120000</v>
      </c>
      <c r="D6" s="5" t="s">
        <v>527</v>
      </c>
      <c r="E6" s="5" t="s">
        <v>528</v>
      </c>
    </row>
    <row r="7" spans="1:5" x14ac:dyDescent="0.25">
      <c r="A7" s="1">
        <v>4</v>
      </c>
      <c r="B7" s="67" t="s">
        <v>508</v>
      </c>
      <c r="C7" s="23">
        <v>147400</v>
      </c>
      <c r="D7" s="5" t="s">
        <v>531</v>
      </c>
      <c r="E7" s="5" t="s">
        <v>529</v>
      </c>
    </row>
    <row r="8" spans="1:5" x14ac:dyDescent="0.25">
      <c r="A8" s="1">
        <v>5</v>
      </c>
      <c r="B8" s="67" t="s">
        <v>509</v>
      </c>
      <c r="C8" s="23">
        <v>145000</v>
      </c>
      <c r="D8" s="5" t="s">
        <v>532</v>
      </c>
      <c r="E8" s="5" t="s">
        <v>470</v>
      </c>
    </row>
    <row r="9" spans="1:5" x14ac:dyDescent="0.25">
      <c r="A9" s="1"/>
      <c r="B9" s="67"/>
      <c r="C9" s="23"/>
      <c r="D9" s="5"/>
      <c r="E9" s="5"/>
    </row>
    <row r="10" spans="1:5" x14ac:dyDescent="0.25">
      <c r="A10" s="1"/>
      <c r="B10" s="66" t="s">
        <v>510</v>
      </c>
      <c r="C10" s="23"/>
      <c r="D10" s="5"/>
      <c r="E10" s="5"/>
    </row>
    <row r="11" spans="1:5" x14ac:dyDescent="0.25">
      <c r="A11" s="1">
        <v>6</v>
      </c>
      <c r="B11" s="67" t="s">
        <v>511</v>
      </c>
      <c r="C11" s="23">
        <v>216000</v>
      </c>
      <c r="D11" s="5" t="s">
        <v>519</v>
      </c>
      <c r="E11" s="5" t="s">
        <v>520</v>
      </c>
    </row>
    <row r="12" spans="1:5" x14ac:dyDescent="0.25">
      <c r="A12" s="1">
        <v>7</v>
      </c>
      <c r="B12" s="67" t="s">
        <v>507</v>
      </c>
      <c r="C12" s="23">
        <v>140000</v>
      </c>
      <c r="D12" s="5" t="s">
        <v>521</v>
      </c>
      <c r="E12" s="5" t="s">
        <v>526</v>
      </c>
    </row>
    <row r="13" spans="1:5" x14ac:dyDescent="0.25">
      <c r="A13" s="1">
        <v>8</v>
      </c>
      <c r="B13" s="67" t="s">
        <v>512</v>
      </c>
      <c r="C13" s="23">
        <v>77000</v>
      </c>
      <c r="D13" s="5" t="s">
        <v>522</v>
      </c>
      <c r="E13" s="5" t="s">
        <v>523</v>
      </c>
    </row>
    <row r="14" spans="1:5" x14ac:dyDescent="0.25">
      <c r="A14" s="1">
        <v>9</v>
      </c>
      <c r="B14" s="67" t="s">
        <v>513</v>
      </c>
      <c r="C14" s="23">
        <v>40000</v>
      </c>
      <c r="D14" s="5" t="s">
        <v>519</v>
      </c>
      <c r="E14" s="5" t="s">
        <v>520</v>
      </c>
    </row>
    <row r="15" spans="1:5" x14ac:dyDescent="0.25">
      <c r="A15" s="1"/>
      <c r="B15" s="67"/>
      <c r="C15" s="23"/>
      <c r="D15" s="5"/>
      <c r="E15" s="5"/>
    </row>
    <row r="16" spans="1:5" x14ac:dyDescent="0.25">
      <c r="A16" s="1"/>
      <c r="B16" s="66" t="s">
        <v>514</v>
      </c>
      <c r="C16" s="23"/>
      <c r="D16" s="5"/>
      <c r="E16" s="5"/>
    </row>
    <row r="17" spans="1:5" x14ac:dyDescent="0.25">
      <c r="A17" s="1">
        <v>10</v>
      </c>
      <c r="B17" s="67" t="s">
        <v>515</v>
      </c>
      <c r="C17" s="23">
        <v>100000</v>
      </c>
      <c r="D17" s="5" t="s">
        <v>530</v>
      </c>
      <c r="E17" s="5" t="s">
        <v>470</v>
      </c>
    </row>
    <row r="18" spans="1:5" x14ac:dyDescent="0.25">
      <c r="A18" s="1">
        <v>11</v>
      </c>
      <c r="B18" s="67" t="s">
        <v>516</v>
      </c>
      <c r="C18" s="23">
        <v>100000</v>
      </c>
      <c r="D18" s="5" t="s">
        <v>530</v>
      </c>
      <c r="E18" s="5" t="s">
        <v>470</v>
      </c>
    </row>
    <row r="20" spans="1:5" x14ac:dyDescent="0.25">
      <c r="C20" s="25">
        <f>SUM(C4:C18)</f>
        <v>1276400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J12"/>
  <sheetViews>
    <sheetView workbookViewId="0">
      <selection activeCell="J13" sqref="J13"/>
    </sheetView>
  </sheetViews>
  <sheetFormatPr defaultRowHeight="15" x14ac:dyDescent="0.25"/>
  <sheetData>
    <row r="7" spans="6:10" x14ac:dyDescent="0.25">
      <c r="F7">
        <v>124128</v>
      </c>
      <c r="G7">
        <v>124128</v>
      </c>
      <c r="H7">
        <f>281*2</f>
        <v>562</v>
      </c>
    </row>
    <row r="8" spans="6:10" x14ac:dyDescent="0.25">
      <c r="F8">
        <v>1053</v>
      </c>
      <c r="G8">
        <v>1053</v>
      </c>
      <c r="H8">
        <f>56250*2</f>
        <v>112500</v>
      </c>
    </row>
    <row r="9" spans="6:10" x14ac:dyDescent="0.25">
      <c r="F9">
        <v>765</v>
      </c>
      <c r="G9">
        <v>765</v>
      </c>
      <c r="H9">
        <f>4725*2</f>
        <v>9450</v>
      </c>
    </row>
    <row r="10" spans="6:10" x14ac:dyDescent="0.25">
      <c r="F10">
        <v>28200</v>
      </c>
      <c r="G10">
        <f>21150*2</f>
        <v>42300</v>
      </c>
      <c r="H10">
        <f>4050*2</f>
        <v>8100</v>
      </c>
    </row>
    <row r="11" spans="6:10" x14ac:dyDescent="0.25">
      <c r="H11">
        <f>4725*2</f>
        <v>9450</v>
      </c>
    </row>
    <row r="12" spans="6:10" x14ac:dyDescent="0.25">
      <c r="F12">
        <f>SUM(F7:F11)</f>
        <v>154146</v>
      </c>
      <c r="G12">
        <f>SUM(G7:G11)</f>
        <v>168246</v>
      </c>
      <c r="H12">
        <f>SUM(H7:H11)</f>
        <v>140062</v>
      </c>
      <c r="I12">
        <f>G12-H12</f>
        <v>28184</v>
      </c>
      <c r="J12">
        <f>F12-H12</f>
        <v>14084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H15"/>
  <sheetViews>
    <sheetView workbookViewId="0">
      <selection activeCell="H16" sqref="H16"/>
    </sheetView>
  </sheetViews>
  <sheetFormatPr defaultRowHeight="15" x14ac:dyDescent="0.25"/>
  <sheetData>
    <row r="6" spans="8:8" x14ac:dyDescent="0.25">
      <c r="H6">
        <v>1905789</v>
      </c>
    </row>
    <row r="7" spans="8:8" x14ac:dyDescent="0.25">
      <c r="H7">
        <v>9329</v>
      </c>
    </row>
    <row r="8" spans="8:8" x14ac:dyDescent="0.25">
      <c r="H8">
        <v>3976</v>
      </c>
    </row>
    <row r="9" spans="8:8" x14ac:dyDescent="0.25">
      <c r="H9">
        <v>-14605</v>
      </c>
    </row>
    <row r="10" spans="8:8" x14ac:dyDescent="0.25">
      <c r="H10">
        <v>-19324</v>
      </c>
    </row>
    <row r="11" spans="8:8" x14ac:dyDescent="0.25">
      <c r="H11">
        <v>-3556</v>
      </c>
    </row>
    <row r="12" spans="8:8" x14ac:dyDescent="0.25">
      <c r="H12">
        <v>-2778</v>
      </c>
    </row>
    <row r="13" spans="8:8" x14ac:dyDescent="0.25">
      <c r="H13">
        <v>-6812</v>
      </c>
    </row>
    <row r="14" spans="8:8" x14ac:dyDescent="0.25">
      <c r="H14">
        <v>-10203</v>
      </c>
    </row>
    <row r="15" spans="8:8" x14ac:dyDescent="0.25">
      <c r="H15">
        <f>SUM(H6:H14)</f>
        <v>1861816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5"/>
  <sheetViews>
    <sheetView workbookViewId="0">
      <selection activeCell="I34" sqref="I34"/>
    </sheetView>
  </sheetViews>
  <sheetFormatPr defaultRowHeight="15" x14ac:dyDescent="0.25"/>
  <cols>
    <col min="2" max="2" width="9.140625" style="9"/>
    <col min="3" max="3" width="25.28515625" bestFit="1" customWidth="1"/>
    <col min="4" max="4" width="18" bestFit="1" customWidth="1"/>
    <col min="5" max="5" width="11.5703125" style="25" bestFit="1" customWidth="1"/>
    <col min="6" max="6" width="10.5703125" style="9" bestFit="1" customWidth="1"/>
    <col min="7" max="7" width="14.28515625" style="9" bestFit="1" customWidth="1"/>
  </cols>
  <sheetData>
    <row r="2" spans="2:11" ht="23.25" x14ac:dyDescent="0.35">
      <c r="B2" s="140" t="s">
        <v>79</v>
      </c>
      <c r="C2" s="141"/>
      <c r="D2" s="141"/>
      <c r="E2" s="141"/>
      <c r="F2" s="141"/>
      <c r="G2" s="141"/>
      <c r="H2" s="142"/>
    </row>
    <row r="3" spans="2:11" x14ac:dyDescent="0.25">
      <c r="B3" s="2" t="s">
        <v>0</v>
      </c>
      <c r="C3" s="2" t="s">
        <v>1</v>
      </c>
      <c r="D3" s="2" t="s">
        <v>2</v>
      </c>
      <c r="E3" s="22" t="s">
        <v>62</v>
      </c>
      <c r="F3" s="2" t="s">
        <v>63</v>
      </c>
      <c r="G3" s="2" t="s">
        <v>65</v>
      </c>
      <c r="H3" s="2" t="s">
        <v>68</v>
      </c>
    </row>
    <row r="4" spans="2:11" x14ac:dyDescent="0.25">
      <c r="B4" s="5">
        <v>1</v>
      </c>
      <c r="C4" s="1" t="s">
        <v>10</v>
      </c>
      <c r="D4" s="1" t="s">
        <v>52</v>
      </c>
      <c r="E4" s="23">
        <v>15000</v>
      </c>
      <c r="F4" s="5">
        <f>E4*28%</f>
        <v>4200</v>
      </c>
      <c r="G4" s="5" t="s">
        <v>66</v>
      </c>
      <c r="H4" s="1">
        <v>3814</v>
      </c>
    </row>
    <row r="5" spans="2:11" x14ac:dyDescent="0.25">
      <c r="B5" s="10">
        <v>2</v>
      </c>
      <c r="C5" s="1" t="s">
        <v>9</v>
      </c>
      <c r="D5" s="3" t="s">
        <v>54</v>
      </c>
      <c r="E5" s="23">
        <v>45000</v>
      </c>
      <c r="F5" s="5">
        <f t="shared" ref="F5:F10" si="0">E5*28%</f>
        <v>12600.000000000002</v>
      </c>
      <c r="G5" s="5" t="s">
        <v>67</v>
      </c>
      <c r="H5" s="1">
        <v>3814</v>
      </c>
    </row>
    <row r="6" spans="2:11" x14ac:dyDescent="0.25">
      <c r="B6" s="5">
        <v>3</v>
      </c>
      <c r="C6" s="1" t="s">
        <v>14</v>
      </c>
      <c r="D6" s="1" t="s">
        <v>48</v>
      </c>
      <c r="E6" s="23">
        <v>135000</v>
      </c>
      <c r="F6" s="5">
        <f t="shared" si="0"/>
        <v>37800</v>
      </c>
      <c r="G6" s="5" t="s">
        <v>66</v>
      </c>
      <c r="H6" s="1">
        <v>3814</v>
      </c>
    </row>
    <row r="7" spans="2:11" x14ac:dyDescent="0.25">
      <c r="B7" s="5">
        <v>4</v>
      </c>
      <c r="C7" s="1" t="s">
        <v>14</v>
      </c>
      <c r="D7" s="1" t="s">
        <v>48</v>
      </c>
      <c r="E7" s="23">
        <v>55000</v>
      </c>
      <c r="F7" s="5">
        <f t="shared" si="0"/>
        <v>15400.000000000002</v>
      </c>
      <c r="G7" s="5" t="s">
        <v>66</v>
      </c>
      <c r="H7" s="1">
        <v>3814</v>
      </c>
    </row>
    <row r="8" spans="2:11" x14ac:dyDescent="0.25">
      <c r="B8" s="5">
        <v>5</v>
      </c>
      <c r="C8" s="1" t="s">
        <v>15</v>
      </c>
      <c r="D8" s="1" t="s">
        <v>55</v>
      </c>
      <c r="E8" s="23">
        <v>35000</v>
      </c>
      <c r="F8" s="5">
        <f t="shared" si="0"/>
        <v>9800.0000000000018</v>
      </c>
      <c r="G8" s="5" t="s">
        <v>66</v>
      </c>
      <c r="H8" s="1">
        <v>3814</v>
      </c>
    </row>
    <row r="9" spans="2:11" x14ac:dyDescent="0.25">
      <c r="B9" s="10">
        <v>6</v>
      </c>
      <c r="C9" s="12" t="s">
        <v>16</v>
      </c>
      <c r="D9" s="1" t="s">
        <v>20</v>
      </c>
      <c r="E9" s="23">
        <v>15000</v>
      </c>
      <c r="F9" s="5">
        <f t="shared" si="0"/>
        <v>4200</v>
      </c>
      <c r="G9" s="5" t="s">
        <v>66</v>
      </c>
      <c r="H9" s="1">
        <v>3814</v>
      </c>
    </row>
    <row r="10" spans="2:11" x14ac:dyDescent="0.25">
      <c r="B10" s="10">
        <v>7</v>
      </c>
      <c r="C10" s="12" t="s">
        <v>13</v>
      </c>
      <c r="D10" s="1" t="s">
        <v>50</v>
      </c>
      <c r="E10" s="23">
        <v>45555</v>
      </c>
      <c r="F10" s="5">
        <f t="shared" si="0"/>
        <v>12755.400000000001</v>
      </c>
      <c r="G10" s="5" t="s">
        <v>66</v>
      </c>
      <c r="H10" s="1">
        <v>3814</v>
      </c>
    </row>
    <row r="11" spans="2:11" x14ac:dyDescent="0.25">
      <c r="C11" s="4"/>
      <c r="D11" s="6" t="s">
        <v>64</v>
      </c>
      <c r="E11" s="24">
        <f>SUM(E4:E10)</f>
        <v>345555</v>
      </c>
      <c r="F11" s="8">
        <f>SUM(F4:F10)</f>
        <v>96755.4</v>
      </c>
      <c r="J11" s="7">
        <f>F11/2</f>
        <v>48377.7</v>
      </c>
      <c r="K11" s="7">
        <f>F11-J11</f>
        <v>48377.7</v>
      </c>
    </row>
    <row r="12" spans="2:11" x14ac:dyDescent="0.25">
      <c r="C12" s="4"/>
      <c r="D12" s="7"/>
      <c r="E12" s="24"/>
      <c r="F12" s="8"/>
      <c r="J12" s="7"/>
      <c r="K12" s="7"/>
    </row>
    <row r="13" spans="2:11" ht="23.25" x14ac:dyDescent="0.35">
      <c r="B13" s="143" t="s">
        <v>80</v>
      </c>
      <c r="C13" s="143"/>
      <c r="D13" s="143"/>
      <c r="E13" s="143"/>
      <c r="F13" s="143"/>
      <c r="G13" s="143"/>
      <c r="H13" s="143"/>
      <c r="I13" s="143"/>
    </row>
    <row r="14" spans="2:11" x14ac:dyDescent="0.25">
      <c r="B14" s="2" t="s">
        <v>0</v>
      </c>
      <c r="C14" s="2" t="s">
        <v>1</v>
      </c>
      <c r="D14" s="2" t="s">
        <v>2</v>
      </c>
      <c r="E14" s="22" t="s">
        <v>62</v>
      </c>
      <c r="F14" s="2" t="s">
        <v>69</v>
      </c>
      <c r="G14" s="2" t="s">
        <v>65</v>
      </c>
      <c r="H14" s="2" t="s">
        <v>68</v>
      </c>
      <c r="I14" s="12" t="s">
        <v>74</v>
      </c>
    </row>
    <row r="15" spans="2:11" x14ac:dyDescent="0.25">
      <c r="B15" s="2"/>
      <c r="C15" s="12" t="s">
        <v>12</v>
      </c>
      <c r="D15" s="1" t="s">
        <v>46</v>
      </c>
      <c r="E15" s="22">
        <v>102000</v>
      </c>
      <c r="F15" s="2">
        <f>E15*5%</f>
        <v>5100</v>
      </c>
      <c r="G15" s="2" t="s">
        <v>72</v>
      </c>
      <c r="H15" s="2"/>
      <c r="I15" s="11">
        <v>0.05</v>
      </c>
      <c r="J15">
        <f>E15*4%</f>
        <v>4080</v>
      </c>
      <c r="K15">
        <f>E15*1%</f>
        <v>1020</v>
      </c>
    </row>
    <row r="16" spans="2:11" x14ac:dyDescent="0.25">
      <c r="B16" s="5"/>
      <c r="C16" s="12" t="s">
        <v>14</v>
      </c>
      <c r="D16" s="1" t="s">
        <v>48</v>
      </c>
      <c r="E16" s="23">
        <v>85015</v>
      </c>
      <c r="F16" s="5">
        <f>E16*12%</f>
        <v>10201.799999999999</v>
      </c>
      <c r="G16" s="5" t="s">
        <v>70</v>
      </c>
      <c r="H16" s="1">
        <v>4819</v>
      </c>
      <c r="I16" s="11">
        <v>0.12</v>
      </c>
      <c r="J16">
        <f>E16*8%</f>
        <v>6801.2</v>
      </c>
      <c r="K16">
        <f>E16*4%</f>
        <v>3400.6</v>
      </c>
    </row>
    <row r="17" spans="2:13" x14ac:dyDescent="0.25">
      <c r="B17" s="5"/>
      <c r="C17" s="12" t="s">
        <v>6</v>
      </c>
      <c r="D17" s="1" t="s">
        <v>36</v>
      </c>
      <c r="E17" s="23">
        <v>185150</v>
      </c>
      <c r="F17" s="5">
        <f>E17*12%</f>
        <v>22218</v>
      </c>
      <c r="G17" s="5" t="s">
        <v>70</v>
      </c>
      <c r="H17" s="1">
        <v>4819</v>
      </c>
      <c r="I17" s="11">
        <v>0.12</v>
      </c>
      <c r="J17">
        <f>E17*8%</f>
        <v>14812</v>
      </c>
      <c r="K17">
        <f>E17*4%</f>
        <v>7406</v>
      </c>
    </row>
    <row r="18" spans="2:13" x14ac:dyDescent="0.25">
      <c r="B18" s="5"/>
      <c r="C18" s="1" t="s">
        <v>10</v>
      </c>
      <c r="D18" s="1" t="s">
        <v>52</v>
      </c>
      <c r="E18" s="23">
        <v>185000</v>
      </c>
      <c r="F18" s="5">
        <f>E18*3%</f>
        <v>5550</v>
      </c>
      <c r="G18" s="5" t="s">
        <v>71</v>
      </c>
      <c r="H18" s="1">
        <v>7111</v>
      </c>
      <c r="I18" s="11">
        <v>0.03</v>
      </c>
      <c r="J18">
        <f>E18*1.5%</f>
        <v>2775</v>
      </c>
      <c r="K18">
        <f>E18*1.5%</f>
        <v>2775</v>
      </c>
    </row>
    <row r="19" spans="2:13" x14ac:dyDescent="0.25">
      <c r="B19" s="5"/>
      <c r="C19" s="12" t="s">
        <v>73</v>
      </c>
      <c r="D19" s="1"/>
      <c r="E19" s="23">
        <v>55000</v>
      </c>
      <c r="F19" s="2">
        <f>E19*5%</f>
        <v>2750</v>
      </c>
      <c r="G19" s="2" t="s">
        <v>72</v>
      </c>
      <c r="H19" s="1"/>
      <c r="I19" s="11">
        <v>0.05</v>
      </c>
      <c r="J19">
        <f>E19*4%</f>
        <v>2200</v>
      </c>
      <c r="K19">
        <f>E19*1%</f>
        <v>550</v>
      </c>
    </row>
    <row r="20" spans="2:13" x14ac:dyDescent="0.25">
      <c r="E20" s="24">
        <f>SUM(E15:E19)</f>
        <v>612165</v>
      </c>
      <c r="F20" s="8">
        <f>SUM(F15:F19)</f>
        <v>45819.8</v>
      </c>
      <c r="J20" s="7">
        <f>SUM(J15:J19)</f>
        <v>30668.2</v>
      </c>
      <c r="K20" s="7">
        <f>SUM(K15:K19)</f>
        <v>15151.6</v>
      </c>
      <c r="M20">
        <f>J20-20000-1000</f>
        <v>9668.2000000000007</v>
      </c>
    </row>
    <row r="21" spans="2:13" x14ac:dyDescent="0.25">
      <c r="E21" s="24"/>
      <c r="F21" s="8"/>
    </row>
    <row r="23" spans="2:13" ht="23.25" x14ac:dyDescent="0.35">
      <c r="B23" s="140" t="s">
        <v>81</v>
      </c>
      <c r="C23" s="141"/>
      <c r="D23" s="141"/>
      <c r="E23" s="141"/>
      <c r="F23" s="141"/>
      <c r="G23" s="141"/>
      <c r="H23" s="141"/>
      <c r="I23" s="142"/>
    </row>
    <row r="24" spans="2:13" x14ac:dyDescent="0.25">
      <c r="B24" s="2"/>
      <c r="C24" s="14" t="s">
        <v>7</v>
      </c>
      <c r="D24" s="14" t="s">
        <v>35</v>
      </c>
      <c r="E24" s="22">
        <v>115000</v>
      </c>
      <c r="F24" s="5">
        <f>E24*12%</f>
        <v>13800</v>
      </c>
      <c r="G24" s="5" t="s">
        <v>70</v>
      </c>
      <c r="H24" s="1">
        <v>4819</v>
      </c>
      <c r="I24" s="15">
        <v>0.12</v>
      </c>
    </row>
    <row r="25" spans="2:13" x14ac:dyDescent="0.25">
      <c r="B25" s="10"/>
      <c r="C25" s="12"/>
      <c r="D25" s="1"/>
      <c r="E25" s="23"/>
      <c r="F25" s="5"/>
      <c r="G25" s="5"/>
      <c r="H25" s="1"/>
      <c r="I25" s="11"/>
    </row>
    <row r="26" spans="2:13" x14ac:dyDescent="0.25">
      <c r="B26" s="10"/>
      <c r="C26" s="12"/>
      <c r="D26" s="1"/>
      <c r="E26" s="23"/>
      <c r="F26" s="5"/>
      <c r="G26" s="5"/>
      <c r="H26" s="1"/>
      <c r="I26" s="11"/>
    </row>
    <row r="27" spans="2:13" x14ac:dyDescent="0.25">
      <c r="B27" s="10"/>
      <c r="C27" s="12"/>
      <c r="D27" s="1"/>
      <c r="E27" s="23"/>
      <c r="F27" s="5"/>
      <c r="G27" s="5"/>
      <c r="H27" s="1"/>
      <c r="I27" s="11"/>
    </row>
    <row r="28" spans="2:13" x14ac:dyDescent="0.25">
      <c r="C28" s="4"/>
      <c r="D28" s="6"/>
      <c r="E28" s="24"/>
      <c r="F28" s="8"/>
      <c r="J28" s="7"/>
      <c r="K28" s="7"/>
    </row>
    <row r="32" spans="2:13" x14ac:dyDescent="0.25">
      <c r="B32" s="2" t="s">
        <v>139</v>
      </c>
      <c r="C32" s="12" t="s">
        <v>65</v>
      </c>
      <c r="D32" s="12" t="s">
        <v>140</v>
      </c>
      <c r="E32" s="27" t="s">
        <v>62</v>
      </c>
      <c r="F32" s="2" t="s">
        <v>69</v>
      </c>
      <c r="I32">
        <v>125000</v>
      </c>
    </row>
    <row r="33" spans="2:9" x14ac:dyDescent="0.25">
      <c r="B33" s="5">
        <v>5903</v>
      </c>
      <c r="C33" s="1" t="s">
        <v>137</v>
      </c>
      <c r="D33" s="11">
        <v>0.12</v>
      </c>
      <c r="E33" s="23">
        <v>400000</v>
      </c>
      <c r="F33" s="26">
        <f>E33*D33</f>
        <v>48000</v>
      </c>
      <c r="I33">
        <f>+I32*30%</f>
        <v>37500</v>
      </c>
    </row>
    <row r="34" spans="2:9" x14ac:dyDescent="0.25">
      <c r="B34" s="5">
        <v>4819</v>
      </c>
      <c r="C34" s="1" t="s">
        <v>70</v>
      </c>
      <c r="D34" s="11">
        <v>0.12</v>
      </c>
      <c r="E34" s="23">
        <v>200000</v>
      </c>
      <c r="F34" s="26">
        <f>E34*D34</f>
        <v>24000</v>
      </c>
    </row>
    <row r="35" spans="2:9" x14ac:dyDescent="0.25">
      <c r="B35" s="5">
        <v>6406</v>
      </c>
      <c r="C35" s="1" t="s">
        <v>138</v>
      </c>
      <c r="D35" s="11">
        <v>0.18</v>
      </c>
      <c r="E35" s="23">
        <v>400000</v>
      </c>
      <c r="F35" s="26">
        <f>E35*D35</f>
        <v>72000</v>
      </c>
    </row>
  </sheetData>
  <mergeCells count="3">
    <mergeCell ref="B2:H2"/>
    <mergeCell ref="B13:I13"/>
    <mergeCell ref="B23:I23"/>
  </mergeCells>
  <pageMargins left="0.7" right="0.7" top="0.75" bottom="0.75" header="0.3" footer="0.3"/>
  <pageSetup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17" sqref="F17"/>
    </sheetView>
  </sheetViews>
  <sheetFormatPr defaultRowHeight="15" x14ac:dyDescent="0.25"/>
  <cols>
    <col min="2" max="2" width="27.85546875" customWidth="1"/>
    <col min="3" max="5" width="17" bestFit="1" customWidth="1"/>
    <col min="6" max="6" width="13.5703125" bestFit="1" customWidth="1"/>
  </cols>
  <sheetData>
    <row r="1" spans="1:14" ht="23.25" x14ac:dyDescent="0.35">
      <c r="A1" s="20" t="s">
        <v>111</v>
      </c>
    </row>
    <row r="5" spans="1:14" x14ac:dyDescent="0.25">
      <c r="A5" s="13" t="s">
        <v>0</v>
      </c>
      <c r="B5" s="13" t="s">
        <v>1</v>
      </c>
      <c r="C5" s="13" t="s">
        <v>43</v>
      </c>
      <c r="D5" s="13" t="s">
        <v>2</v>
      </c>
      <c r="E5" s="13" t="s">
        <v>3</v>
      </c>
      <c r="F5" s="13" t="s">
        <v>4</v>
      </c>
    </row>
    <row r="6" spans="1:14" s="7" customFormat="1" x14ac:dyDescent="0.25">
      <c r="A6" s="16">
        <v>1</v>
      </c>
      <c r="B6" s="16" t="s">
        <v>75</v>
      </c>
      <c r="C6" s="16" t="s">
        <v>76</v>
      </c>
      <c r="D6" s="16" t="s">
        <v>77</v>
      </c>
      <c r="E6" s="19" t="s">
        <v>112</v>
      </c>
      <c r="F6" s="17" t="s">
        <v>91</v>
      </c>
      <c r="G6" s="2"/>
      <c r="H6" s="2"/>
      <c r="I6" s="2"/>
      <c r="J6" s="12"/>
    </row>
    <row r="7" spans="1:14" x14ac:dyDescent="0.25">
      <c r="A7">
        <v>2</v>
      </c>
      <c r="B7" t="s">
        <v>113</v>
      </c>
      <c r="E7" s="1" t="s">
        <v>114</v>
      </c>
      <c r="F7" s="18" t="s">
        <v>109</v>
      </c>
    </row>
    <row r="8" spans="1:14" x14ac:dyDescent="0.25">
      <c r="A8">
        <v>3</v>
      </c>
      <c r="B8" s="12" t="s">
        <v>104</v>
      </c>
      <c r="E8" s="12" t="s">
        <v>106</v>
      </c>
      <c r="F8" s="21" t="s">
        <v>217</v>
      </c>
      <c r="N8">
        <f>373+499+323+546</f>
        <v>1741</v>
      </c>
    </row>
    <row r="9" spans="1:14" x14ac:dyDescent="0.25">
      <c r="A9">
        <v>4</v>
      </c>
      <c r="B9" s="1" t="s">
        <v>92</v>
      </c>
      <c r="E9" t="s">
        <v>180</v>
      </c>
      <c r="F9" s="21" t="s">
        <v>119</v>
      </c>
    </row>
    <row r="10" spans="1:14" x14ac:dyDescent="0.25">
      <c r="A10">
        <v>5</v>
      </c>
      <c r="B10" t="s">
        <v>182</v>
      </c>
      <c r="E10" t="s">
        <v>183</v>
      </c>
      <c r="F10" s="21" t="s">
        <v>119</v>
      </c>
      <c r="L10">
        <f>15174104+10032541-18903401</f>
        <v>6303244</v>
      </c>
    </row>
    <row r="11" spans="1:14" x14ac:dyDescent="0.25">
      <c r="A11">
        <v>6</v>
      </c>
      <c r="B11" t="s">
        <v>219</v>
      </c>
      <c r="D11">
        <v>0</v>
      </c>
      <c r="E11" t="s">
        <v>118</v>
      </c>
      <c r="F11" s="21" t="s">
        <v>217</v>
      </c>
    </row>
    <row r="12" spans="1:14" x14ac:dyDescent="0.25">
      <c r="A12">
        <v>7</v>
      </c>
      <c r="B12" t="s">
        <v>6</v>
      </c>
      <c r="E12" s="1" t="s">
        <v>89</v>
      </c>
      <c r="F12" s="21" t="s">
        <v>220</v>
      </c>
    </row>
    <row r="13" spans="1:14" x14ac:dyDescent="0.25">
      <c r="A13">
        <v>8</v>
      </c>
      <c r="B13" t="s">
        <v>231</v>
      </c>
      <c r="D13" t="s">
        <v>131</v>
      </c>
      <c r="E13" s="12" t="s">
        <v>132</v>
      </c>
      <c r="F13" s="21" t="s">
        <v>119</v>
      </c>
      <c r="J13" s="7" t="s">
        <v>350</v>
      </c>
    </row>
    <row r="14" spans="1:14" x14ac:dyDescent="0.25">
      <c r="A14">
        <v>9</v>
      </c>
      <c r="B14" s="7" t="s">
        <v>327</v>
      </c>
      <c r="C14" s="7" t="s">
        <v>329</v>
      </c>
      <c r="D14" s="7" t="s">
        <v>328</v>
      </c>
      <c r="E14" s="7" t="s">
        <v>332</v>
      </c>
      <c r="F14" s="21" t="s">
        <v>331</v>
      </c>
      <c r="J14" s="7" t="s">
        <v>351</v>
      </c>
    </row>
    <row r="15" spans="1:14" x14ac:dyDescent="0.25">
      <c r="A15">
        <v>10</v>
      </c>
      <c r="B15" t="s">
        <v>364</v>
      </c>
      <c r="E15" t="s">
        <v>365</v>
      </c>
      <c r="F15" s="21" t="s">
        <v>119</v>
      </c>
      <c r="I15" s="28">
        <v>0.18</v>
      </c>
      <c r="J15">
        <v>26000</v>
      </c>
      <c r="K15">
        <f>SUM(J15:J19)</f>
        <v>206296</v>
      </c>
      <c r="L15" s="28">
        <v>0.1</v>
      </c>
      <c r="M15">
        <f>K15*L15</f>
        <v>20629.600000000002</v>
      </c>
    </row>
    <row r="16" spans="1:14" x14ac:dyDescent="0.25">
      <c r="A16">
        <v>11</v>
      </c>
      <c r="B16" t="s">
        <v>485</v>
      </c>
      <c r="D16" t="s">
        <v>229</v>
      </c>
      <c r="E16" t="s">
        <v>486</v>
      </c>
      <c r="F16" s="63" t="s">
        <v>115</v>
      </c>
      <c r="J16">
        <v>26746</v>
      </c>
    </row>
    <row r="17" spans="1:13" x14ac:dyDescent="0.25">
      <c r="A17">
        <v>12</v>
      </c>
      <c r="B17" t="s">
        <v>12</v>
      </c>
      <c r="D17" t="s">
        <v>46</v>
      </c>
      <c r="E17" t="s">
        <v>46</v>
      </c>
      <c r="F17" s="21" t="s">
        <v>563</v>
      </c>
      <c r="J17">
        <v>50650</v>
      </c>
    </row>
    <row r="18" spans="1:13" x14ac:dyDescent="0.25">
      <c r="A18">
        <v>13</v>
      </c>
      <c r="B18" t="s">
        <v>17</v>
      </c>
      <c r="D18" s="69" t="s">
        <v>33</v>
      </c>
      <c r="E18" s="69" t="s">
        <v>33</v>
      </c>
      <c r="F18" s="21" t="s">
        <v>119</v>
      </c>
      <c r="I18" t="s">
        <v>590</v>
      </c>
      <c r="J18">
        <v>51000</v>
      </c>
    </row>
    <row r="19" spans="1:13" x14ac:dyDescent="0.25">
      <c r="A19">
        <v>14</v>
      </c>
      <c r="B19" t="s">
        <v>552</v>
      </c>
      <c r="D19" s="74" t="s">
        <v>500</v>
      </c>
      <c r="E19" s="74" t="s">
        <v>500</v>
      </c>
      <c r="F19" s="21" t="s">
        <v>398</v>
      </c>
      <c r="J19">
        <v>51900</v>
      </c>
    </row>
    <row r="20" spans="1:13" x14ac:dyDescent="0.25">
      <c r="A20">
        <v>15</v>
      </c>
      <c r="B20" s="70" t="s">
        <v>381</v>
      </c>
      <c r="D20" s="70" t="s">
        <v>383</v>
      </c>
      <c r="E20" t="s">
        <v>589</v>
      </c>
      <c r="F20" s="21" t="s">
        <v>119</v>
      </c>
      <c r="I20" s="28">
        <v>0.28000000000000003</v>
      </c>
      <c r="J20">
        <v>33345</v>
      </c>
      <c r="K20">
        <f>SUM(J20:J23)</f>
        <v>96595</v>
      </c>
      <c r="L20" s="28">
        <v>0.15</v>
      </c>
      <c r="M20">
        <f>K20*L20</f>
        <v>14489.25</v>
      </c>
    </row>
    <row r="21" spans="1:13" x14ac:dyDescent="0.25">
      <c r="A21">
        <v>16</v>
      </c>
      <c r="B21" s="89" t="s">
        <v>221</v>
      </c>
      <c r="D21" s="77" t="s">
        <v>239</v>
      </c>
      <c r="E21" s="77" t="s">
        <v>602</v>
      </c>
      <c r="F21" s="21" t="s">
        <v>119</v>
      </c>
      <c r="J21">
        <v>16150</v>
      </c>
    </row>
    <row r="22" spans="1:13" x14ac:dyDescent="0.25">
      <c r="J22">
        <v>47100</v>
      </c>
    </row>
    <row r="24" spans="1:13" x14ac:dyDescent="0.25">
      <c r="J24" s="7" t="s">
        <v>352</v>
      </c>
    </row>
    <row r="25" spans="1:13" x14ac:dyDescent="0.25">
      <c r="I25" s="28">
        <v>0.18</v>
      </c>
      <c r="J25">
        <v>29600</v>
      </c>
      <c r="K25">
        <f>SUM(J25:J27)</f>
        <v>97600</v>
      </c>
      <c r="L25" s="28">
        <v>0.1</v>
      </c>
      <c r="M25">
        <f>K25*L25</f>
        <v>9760</v>
      </c>
    </row>
    <row r="26" spans="1:13" x14ac:dyDescent="0.25">
      <c r="J26">
        <v>21500</v>
      </c>
    </row>
    <row r="27" spans="1:13" x14ac:dyDescent="0.25">
      <c r="J27">
        <v>46500</v>
      </c>
    </row>
    <row r="28" spans="1:13" x14ac:dyDescent="0.25">
      <c r="I28" s="28">
        <v>0.28000000000000003</v>
      </c>
      <c r="J28">
        <v>48000</v>
      </c>
      <c r="K28">
        <f>SUM(J28:J30)</f>
        <v>88400</v>
      </c>
      <c r="L28" s="28">
        <v>0.15</v>
      </c>
      <c r="M28">
        <f>K28*L28</f>
        <v>13260</v>
      </c>
    </row>
    <row r="29" spans="1:13" x14ac:dyDescent="0.25">
      <c r="J29">
        <v>40400</v>
      </c>
    </row>
    <row r="30" spans="1:13" x14ac:dyDescent="0.25">
      <c r="L30" s="7" t="s">
        <v>64</v>
      </c>
      <c r="M30" s="7">
        <f>M15+M20+M25+M28</f>
        <v>58138.850000000006</v>
      </c>
    </row>
    <row r="31" spans="1:13" x14ac:dyDescent="0.25">
      <c r="L31" t="s">
        <v>353</v>
      </c>
      <c r="M31">
        <v>40000</v>
      </c>
    </row>
    <row r="32" spans="1:13" x14ac:dyDescent="0.25">
      <c r="L32" s="7" t="s">
        <v>354</v>
      </c>
      <c r="M32" s="7">
        <f>M30-M31</f>
        <v>18138.850000000006</v>
      </c>
    </row>
  </sheetData>
  <hyperlinks>
    <hyperlink ref="F6" r:id="rId1"/>
    <hyperlink ref="E6" r:id="rId2"/>
    <hyperlink ref="F7" r:id="rId3"/>
    <hyperlink ref="F12" r:id="rId4"/>
    <hyperlink ref="F10" r:id="rId5"/>
    <hyperlink ref="F13" r:id="rId6"/>
    <hyperlink ref="F11" r:id="rId7"/>
    <hyperlink ref="F14" r:id="rId8"/>
    <hyperlink ref="F9" r:id="rId9"/>
    <hyperlink ref="F8" r:id="rId10"/>
    <hyperlink ref="F15" r:id="rId11"/>
    <hyperlink ref="F16" r:id="rId12"/>
    <hyperlink ref="F17" r:id="rId13"/>
    <hyperlink ref="F18" r:id="rId14"/>
    <hyperlink ref="F19" r:id="rId15"/>
    <hyperlink ref="F20" r:id="rId16"/>
    <hyperlink ref="F21" r:id="rId17"/>
  </hyperlinks>
  <pageMargins left="0.7" right="0.7" top="0.75" bottom="0.75" header="0.3" footer="0.3"/>
  <pageSetup orientation="portrait" horizontalDpi="288" verticalDpi="288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79"/>
  <sheetViews>
    <sheetView topLeftCell="A61" workbookViewId="0">
      <selection activeCell="N78" sqref="N78"/>
    </sheetView>
  </sheetViews>
  <sheetFormatPr defaultRowHeight="15" x14ac:dyDescent="0.25"/>
  <cols>
    <col min="13" max="13" width="12.42578125" customWidth="1"/>
    <col min="14" max="14" width="14" customWidth="1"/>
    <col min="15" max="16" width="12.85546875" customWidth="1"/>
  </cols>
  <sheetData>
    <row r="2" spans="4:17" x14ac:dyDescent="0.25">
      <c r="D2">
        <f>SUM(D4:D80)</f>
        <v>46139</v>
      </c>
      <c r="F2">
        <f>SUM(F4:F80)</f>
        <v>46881</v>
      </c>
      <c r="G2">
        <f>SUM(G4:G80)</f>
        <v>0</v>
      </c>
      <c r="H2">
        <f>SUM(H4:H80)</f>
        <v>37451</v>
      </c>
    </row>
    <row r="3" spans="4:17" x14ac:dyDescent="0.25">
      <c r="D3" t="s">
        <v>141</v>
      </c>
      <c r="F3" t="s">
        <v>142</v>
      </c>
      <c r="H3" t="s">
        <v>143</v>
      </c>
    </row>
    <row r="4" spans="4:17" x14ac:dyDescent="0.25">
      <c r="D4">
        <v>1716</v>
      </c>
      <c r="F4">
        <v>398</v>
      </c>
      <c r="H4">
        <v>1323</v>
      </c>
    </row>
    <row r="5" spans="4:17" x14ac:dyDescent="0.25">
      <c r="D5">
        <v>722</v>
      </c>
      <c r="F5">
        <v>500</v>
      </c>
      <c r="H5">
        <v>1440</v>
      </c>
    </row>
    <row r="6" spans="4:17" x14ac:dyDescent="0.25">
      <c r="D6">
        <v>650</v>
      </c>
      <c r="F6">
        <v>2100</v>
      </c>
      <c r="H6">
        <v>504</v>
      </c>
      <c r="M6" s="7" t="s">
        <v>68</v>
      </c>
      <c r="N6" s="7" t="s">
        <v>65</v>
      </c>
      <c r="O6" s="7" t="s">
        <v>154</v>
      </c>
      <c r="P6" s="7" t="s">
        <v>157</v>
      </c>
      <c r="Q6" s="7" t="s">
        <v>140</v>
      </c>
    </row>
    <row r="7" spans="4:17" x14ac:dyDescent="0.25">
      <c r="D7">
        <v>1998</v>
      </c>
      <c r="F7">
        <v>600</v>
      </c>
      <c r="H7">
        <v>644</v>
      </c>
      <c r="M7">
        <v>3506</v>
      </c>
      <c r="N7" t="s">
        <v>144</v>
      </c>
      <c r="O7" t="s">
        <v>152</v>
      </c>
      <c r="P7" t="s">
        <v>161</v>
      </c>
      <c r="Q7" s="28">
        <v>0.18</v>
      </c>
    </row>
    <row r="8" spans="4:17" x14ac:dyDescent="0.25">
      <c r="D8">
        <v>936</v>
      </c>
      <c r="F8">
        <v>850</v>
      </c>
      <c r="H8">
        <v>740</v>
      </c>
      <c r="M8">
        <v>4823</v>
      </c>
      <c r="N8" t="s">
        <v>145</v>
      </c>
      <c r="O8" t="s">
        <v>151</v>
      </c>
      <c r="P8" t="s">
        <v>162</v>
      </c>
      <c r="Q8" s="28">
        <v>0.18</v>
      </c>
    </row>
    <row r="9" spans="4:17" x14ac:dyDescent="0.25">
      <c r="D9">
        <v>1260</v>
      </c>
      <c r="F9">
        <v>600</v>
      </c>
      <c r="H9">
        <v>700</v>
      </c>
      <c r="M9">
        <v>4008</v>
      </c>
      <c r="N9" t="s">
        <v>155</v>
      </c>
      <c r="O9" t="s">
        <v>153</v>
      </c>
      <c r="P9" t="s">
        <v>159</v>
      </c>
      <c r="Q9" s="28">
        <v>0.18</v>
      </c>
    </row>
    <row r="10" spans="4:17" x14ac:dyDescent="0.25">
      <c r="D10">
        <v>1500</v>
      </c>
      <c r="F10">
        <v>600</v>
      </c>
      <c r="H10">
        <v>440</v>
      </c>
      <c r="M10">
        <v>6406</v>
      </c>
      <c r="N10" t="s">
        <v>138</v>
      </c>
      <c r="O10" t="s">
        <v>151</v>
      </c>
      <c r="P10" t="s">
        <v>160</v>
      </c>
      <c r="Q10" s="28">
        <v>0.18</v>
      </c>
    </row>
    <row r="11" spans="4:17" x14ac:dyDescent="0.25">
      <c r="D11">
        <v>720</v>
      </c>
      <c r="F11">
        <v>500</v>
      </c>
      <c r="H11">
        <v>64</v>
      </c>
      <c r="M11">
        <v>3926</v>
      </c>
      <c r="N11" t="s">
        <v>156</v>
      </c>
      <c r="O11" t="s">
        <v>153</v>
      </c>
      <c r="P11" t="s">
        <v>158</v>
      </c>
      <c r="Q11" s="28">
        <v>0.18</v>
      </c>
    </row>
    <row r="13" spans="4:17" x14ac:dyDescent="0.25">
      <c r="D13">
        <v>320</v>
      </c>
      <c r="F13">
        <v>600</v>
      </c>
      <c r="H13">
        <v>750</v>
      </c>
      <c r="M13" t="s">
        <v>146</v>
      </c>
      <c r="N13">
        <v>200000</v>
      </c>
    </row>
    <row r="14" spans="4:17" x14ac:dyDescent="0.25">
      <c r="D14">
        <v>648</v>
      </c>
      <c r="F14">
        <v>600</v>
      </c>
      <c r="H14">
        <v>750</v>
      </c>
      <c r="M14" t="s">
        <v>147</v>
      </c>
      <c r="N14">
        <v>200000</v>
      </c>
    </row>
    <row r="15" spans="4:17" x14ac:dyDescent="0.25">
      <c r="D15">
        <v>540</v>
      </c>
      <c r="F15">
        <v>499</v>
      </c>
      <c r="H15">
        <v>750</v>
      </c>
      <c r="M15" t="s">
        <v>148</v>
      </c>
      <c r="N15">
        <v>50000</v>
      </c>
    </row>
    <row r="16" spans="4:17" x14ac:dyDescent="0.25">
      <c r="D16">
        <v>400</v>
      </c>
      <c r="F16">
        <v>500</v>
      </c>
      <c r="H16">
        <v>800</v>
      </c>
      <c r="M16" t="s">
        <v>149</v>
      </c>
      <c r="N16">
        <v>50000</v>
      </c>
    </row>
    <row r="17" spans="4:16" x14ac:dyDescent="0.25">
      <c r="D17">
        <v>750</v>
      </c>
      <c r="F17">
        <v>336</v>
      </c>
      <c r="H17">
        <v>450</v>
      </c>
      <c r="M17" t="s">
        <v>150</v>
      </c>
      <c r="N17">
        <v>250000</v>
      </c>
    </row>
    <row r="18" spans="4:16" x14ac:dyDescent="0.25">
      <c r="M18" t="s">
        <v>163</v>
      </c>
      <c r="N18">
        <v>150000</v>
      </c>
    </row>
    <row r="19" spans="4:16" x14ac:dyDescent="0.25">
      <c r="M19" t="s">
        <v>164</v>
      </c>
      <c r="N19">
        <v>100000</v>
      </c>
    </row>
    <row r="20" spans="4:16" x14ac:dyDescent="0.25">
      <c r="D20">
        <v>1800</v>
      </c>
      <c r="F20">
        <v>396</v>
      </c>
      <c r="H20">
        <v>1476</v>
      </c>
      <c r="M20" s="7" t="s">
        <v>64</v>
      </c>
      <c r="N20" s="7">
        <f>SUM(N13:N19)</f>
        <v>1000000</v>
      </c>
      <c r="O20" s="7"/>
      <c r="P20" s="7"/>
    </row>
    <row r="21" spans="4:16" x14ac:dyDescent="0.25">
      <c r="D21">
        <v>1500</v>
      </c>
      <c r="F21">
        <v>248</v>
      </c>
      <c r="H21">
        <v>400</v>
      </c>
    </row>
    <row r="22" spans="4:16" x14ac:dyDescent="0.25">
      <c r="D22">
        <v>1247</v>
      </c>
      <c r="F22">
        <v>248</v>
      </c>
      <c r="H22">
        <v>1800</v>
      </c>
    </row>
    <row r="23" spans="4:16" x14ac:dyDescent="0.25">
      <c r="D23">
        <v>500</v>
      </c>
      <c r="F23">
        <v>424</v>
      </c>
      <c r="H23">
        <v>198</v>
      </c>
    </row>
    <row r="24" spans="4:16" x14ac:dyDescent="0.25">
      <c r="D24">
        <v>500</v>
      </c>
      <c r="F24">
        <v>1501</v>
      </c>
      <c r="H24">
        <v>300</v>
      </c>
      <c r="L24">
        <f>25000*9%</f>
        <v>2250</v>
      </c>
    </row>
    <row r="25" spans="4:16" x14ac:dyDescent="0.25">
      <c r="D25">
        <v>1000</v>
      </c>
      <c r="F25">
        <v>500</v>
      </c>
      <c r="H25">
        <v>504</v>
      </c>
    </row>
    <row r="26" spans="4:16" x14ac:dyDescent="0.25">
      <c r="D26">
        <v>150</v>
      </c>
      <c r="F26">
        <v>450</v>
      </c>
      <c r="H26">
        <v>648</v>
      </c>
    </row>
    <row r="27" spans="4:16" x14ac:dyDescent="0.25">
      <c r="D27">
        <v>500</v>
      </c>
      <c r="F27">
        <v>500</v>
      </c>
      <c r="H27">
        <v>600</v>
      </c>
    </row>
    <row r="28" spans="4:16" x14ac:dyDescent="0.25">
      <c r="D28">
        <v>1499</v>
      </c>
      <c r="F28">
        <v>2100</v>
      </c>
      <c r="H28">
        <v>1240</v>
      </c>
    </row>
    <row r="29" spans="4:16" x14ac:dyDescent="0.25">
      <c r="D29">
        <v>600</v>
      </c>
      <c r="F29">
        <v>555</v>
      </c>
      <c r="H29">
        <v>600</v>
      </c>
    </row>
    <row r="30" spans="4:16" x14ac:dyDescent="0.25">
      <c r="D30">
        <v>1850</v>
      </c>
      <c r="F30">
        <v>600</v>
      </c>
      <c r="H30">
        <v>400</v>
      </c>
    </row>
    <row r="31" spans="4:16" x14ac:dyDescent="0.25">
      <c r="D31">
        <v>2174</v>
      </c>
      <c r="F31">
        <v>297</v>
      </c>
      <c r="H31">
        <v>500</v>
      </c>
    </row>
    <row r="32" spans="4:16" x14ac:dyDescent="0.25">
      <c r="D32">
        <v>600</v>
      </c>
      <c r="F32">
        <v>576</v>
      </c>
      <c r="H32">
        <v>500</v>
      </c>
    </row>
    <row r="33" spans="4:8" x14ac:dyDescent="0.25">
      <c r="D33">
        <v>500</v>
      </c>
      <c r="F33">
        <v>250</v>
      </c>
      <c r="H33">
        <v>500</v>
      </c>
    </row>
    <row r="34" spans="4:8" x14ac:dyDescent="0.25">
      <c r="D34">
        <v>600</v>
      </c>
      <c r="F34">
        <v>432</v>
      </c>
      <c r="H34">
        <v>280</v>
      </c>
    </row>
    <row r="35" spans="4:8" x14ac:dyDescent="0.25">
      <c r="D35">
        <v>500</v>
      </c>
      <c r="F35">
        <v>1244</v>
      </c>
      <c r="H35">
        <v>400</v>
      </c>
    </row>
    <row r="36" spans="4:8" x14ac:dyDescent="0.25">
      <c r="D36">
        <v>600</v>
      </c>
      <c r="F36">
        <v>80</v>
      </c>
      <c r="H36">
        <v>400</v>
      </c>
    </row>
    <row r="37" spans="4:8" x14ac:dyDescent="0.25">
      <c r="D37">
        <v>624</v>
      </c>
      <c r="F37">
        <v>750</v>
      </c>
      <c r="H37">
        <v>864</v>
      </c>
    </row>
    <row r="38" spans="4:8" x14ac:dyDescent="0.25">
      <c r="D38">
        <v>532</v>
      </c>
      <c r="F38">
        <v>396</v>
      </c>
      <c r="H38">
        <v>684</v>
      </c>
    </row>
    <row r="39" spans="4:8" x14ac:dyDescent="0.25">
      <c r="D39">
        <v>999</v>
      </c>
      <c r="F39">
        <v>600</v>
      </c>
      <c r="H39">
        <v>324</v>
      </c>
    </row>
    <row r="40" spans="4:8" x14ac:dyDescent="0.25">
      <c r="D40">
        <v>500</v>
      </c>
      <c r="F40">
        <v>500</v>
      </c>
      <c r="H40">
        <v>1620</v>
      </c>
    </row>
    <row r="41" spans="4:8" x14ac:dyDescent="0.25">
      <c r="D41">
        <v>925</v>
      </c>
      <c r="F41">
        <v>1512</v>
      </c>
      <c r="H41">
        <v>700</v>
      </c>
    </row>
    <row r="42" spans="4:8" x14ac:dyDescent="0.25">
      <c r="D42">
        <v>1500</v>
      </c>
      <c r="F42">
        <v>1098</v>
      </c>
      <c r="H42">
        <v>600</v>
      </c>
    </row>
    <row r="43" spans="4:8" x14ac:dyDescent="0.25">
      <c r="D43">
        <v>750</v>
      </c>
      <c r="F43">
        <v>528</v>
      </c>
      <c r="H43">
        <v>600</v>
      </c>
    </row>
    <row r="44" spans="4:8" x14ac:dyDescent="0.25">
      <c r="D44">
        <v>750</v>
      </c>
      <c r="F44">
        <v>240</v>
      </c>
      <c r="H44">
        <v>500</v>
      </c>
    </row>
    <row r="45" spans="4:8" x14ac:dyDescent="0.25">
      <c r="D45">
        <v>1543</v>
      </c>
      <c r="F45">
        <v>210</v>
      </c>
      <c r="H45">
        <v>160</v>
      </c>
    </row>
    <row r="46" spans="4:8" x14ac:dyDescent="0.25">
      <c r="D46">
        <v>500</v>
      </c>
      <c r="F46">
        <v>570</v>
      </c>
      <c r="H46">
        <v>500</v>
      </c>
    </row>
    <row r="47" spans="4:8" x14ac:dyDescent="0.25">
      <c r="D47">
        <v>600</v>
      </c>
      <c r="F47">
        <v>2100</v>
      </c>
      <c r="H47">
        <v>750</v>
      </c>
    </row>
    <row r="48" spans="4:8" x14ac:dyDescent="0.25">
      <c r="D48">
        <v>500</v>
      </c>
      <c r="F48">
        <v>360</v>
      </c>
      <c r="H48">
        <v>1368</v>
      </c>
    </row>
    <row r="49" spans="4:8" x14ac:dyDescent="0.25">
      <c r="D49">
        <v>600</v>
      </c>
      <c r="F49">
        <v>450</v>
      </c>
      <c r="H49">
        <v>600</v>
      </c>
    </row>
    <row r="50" spans="4:8" x14ac:dyDescent="0.25">
      <c r="D50">
        <v>2100</v>
      </c>
      <c r="F50">
        <v>200</v>
      </c>
      <c r="H50">
        <v>320</v>
      </c>
    </row>
    <row r="51" spans="4:8" x14ac:dyDescent="0.25">
      <c r="D51">
        <v>1250</v>
      </c>
      <c r="F51">
        <v>674</v>
      </c>
      <c r="H51">
        <v>1326</v>
      </c>
    </row>
    <row r="52" spans="4:8" x14ac:dyDescent="0.25">
      <c r="D52">
        <v>600</v>
      </c>
      <c r="F52">
        <v>405</v>
      </c>
      <c r="H52">
        <v>352</v>
      </c>
    </row>
    <row r="53" spans="4:8" x14ac:dyDescent="0.25">
      <c r="D53">
        <v>180</v>
      </c>
      <c r="F53">
        <v>1596</v>
      </c>
      <c r="H53">
        <v>352</v>
      </c>
    </row>
    <row r="54" spans="4:8" x14ac:dyDescent="0.25">
      <c r="D54">
        <v>396</v>
      </c>
      <c r="F54">
        <v>600</v>
      </c>
      <c r="H54">
        <v>2176</v>
      </c>
    </row>
    <row r="55" spans="4:8" x14ac:dyDescent="0.25">
      <c r="D55">
        <v>750</v>
      </c>
      <c r="F55">
        <v>468</v>
      </c>
      <c r="H55">
        <v>2176</v>
      </c>
    </row>
    <row r="56" spans="4:8" x14ac:dyDescent="0.25">
      <c r="D56">
        <v>500</v>
      </c>
      <c r="F56">
        <v>450</v>
      </c>
      <c r="H56">
        <v>400</v>
      </c>
    </row>
    <row r="57" spans="4:8" x14ac:dyDescent="0.25">
      <c r="D57">
        <v>360</v>
      </c>
      <c r="F57">
        <v>648</v>
      </c>
      <c r="H57">
        <v>680</v>
      </c>
    </row>
    <row r="58" spans="4:8" x14ac:dyDescent="0.25">
      <c r="D58">
        <v>500</v>
      </c>
      <c r="F58">
        <v>468</v>
      </c>
      <c r="H58">
        <v>298</v>
      </c>
    </row>
    <row r="59" spans="4:8" x14ac:dyDescent="0.25">
      <c r="D59">
        <v>450</v>
      </c>
      <c r="F59">
        <v>250</v>
      </c>
    </row>
    <row r="60" spans="4:8" x14ac:dyDescent="0.25">
      <c r="D60">
        <v>450</v>
      </c>
      <c r="F60">
        <v>500</v>
      </c>
    </row>
    <row r="61" spans="4:8" x14ac:dyDescent="0.25">
      <c r="F61">
        <v>400</v>
      </c>
    </row>
    <row r="62" spans="4:8" x14ac:dyDescent="0.25">
      <c r="F62">
        <v>1292</v>
      </c>
    </row>
    <row r="63" spans="4:8" x14ac:dyDescent="0.25">
      <c r="F63">
        <v>714</v>
      </c>
    </row>
    <row r="64" spans="4:8" x14ac:dyDescent="0.25">
      <c r="F64">
        <v>1080</v>
      </c>
    </row>
    <row r="65" spans="6:14" x14ac:dyDescent="0.25">
      <c r="F65">
        <v>96</v>
      </c>
    </row>
    <row r="66" spans="6:14" x14ac:dyDescent="0.25">
      <c r="F66">
        <v>396</v>
      </c>
    </row>
    <row r="67" spans="6:14" x14ac:dyDescent="0.25">
      <c r="F67">
        <v>500</v>
      </c>
    </row>
    <row r="68" spans="6:14" x14ac:dyDescent="0.25">
      <c r="F68">
        <v>360</v>
      </c>
    </row>
    <row r="69" spans="6:14" x14ac:dyDescent="0.25">
      <c r="F69">
        <v>675</v>
      </c>
    </row>
    <row r="70" spans="6:14" x14ac:dyDescent="0.25">
      <c r="F70">
        <v>350</v>
      </c>
      <c r="I70" s="1">
        <v>1</v>
      </c>
      <c r="J70" s="1" t="s">
        <v>554</v>
      </c>
      <c r="K70" s="1"/>
      <c r="L70" s="1"/>
      <c r="M70" s="1" t="s">
        <v>555</v>
      </c>
      <c r="N70" s="1">
        <v>9000</v>
      </c>
    </row>
    <row r="71" spans="6:14" x14ac:dyDescent="0.25">
      <c r="F71">
        <v>1194</v>
      </c>
      <c r="I71" s="1">
        <v>2</v>
      </c>
      <c r="J71" s="1" t="s">
        <v>556</v>
      </c>
      <c r="K71" s="1"/>
      <c r="L71" s="1"/>
      <c r="M71" s="1"/>
      <c r="N71" s="1">
        <v>5000</v>
      </c>
    </row>
    <row r="72" spans="6:14" x14ac:dyDescent="0.25">
      <c r="F72">
        <v>199</v>
      </c>
      <c r="I72" s="1">
        <v>3</v>
      </c>
      <c r="J72" s="1" t="s">
        <v>557</v>
      </c>
      <c r="K72" s="1"/>
      <c r="L72" s="1" t="s">
        <v>558</v>
      </c>
      <c r="M72" s="1"/>
      <c r="N72" s="1">
        <f>53000*9%</f>
        <v>4770</v>
      </c>
    </row>
    <row r="73" spans="6:14" x14ac:dyDescent="0.25">
      <c r="F73">
        <v>400</v>
      </c>
      <c r="I73" s="1">
        <v>4</v>
      </c>
      <c r="J73" s="1" t="s">
        <v>559</v>
      </c>
      <c r="K73" s="1"/>
      <c r="L73" s="1" t="s">
        <v>560</v>
      </c>
      <c r="M73" s="1"/>
      <c r="N73" s="1">
        <v>4500</v>
      </c>
    </row>
    <row r="74" spans="6:14" x14ac:dyDescent="0.25">
      <c r="F74">
        <v>756</v>
      </c>
      <c r="I74" s="1"/>
      <c r="J74" s="1"/>
      <c r="K74" s="1"/>
      <c r="L74" s="1"/>
      <c r="M74" s="1"/>
      <c r="N74" s="12">
        <f>SUM(N70:N73)</f>
        <v>23270</v>
      </c>
    </row>
    <row r="75" spans="6:14" x14ac:dyDescent="0.25">
      <c r="F75">
        <v>240</v>
      </c>
      <c r="L75" t="s">
        <v>353</v>
      </c>
      <c r="M75" t="s">
        <v>561</v>
      </c>
      <c r="N75" s="78">
        <v>23300</v>
      </c>
    </row>
    <row r="76" spans="6:14" x14ac:dyDescent="0.25">
      <c r="F76">
        <v>500</v>
      </c>
    </row>
    <row r="77" spans="6:14" x14ac:dyDescent="0.25">
      <c r="F77">
        <v>500</v>
      </c>
    </row>
    <row r="78" spans="6:14" x14ac:dyDescent="0.25">
      <c r="F78">
        <v>648</v>
      </c>
    </row>
    <row r="79" spans="6:14" x14ac:dyDescent="0.25">
      <c r="F79">
        <v>1924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7"/>
  <sheetViews>
    <sheetView workbookViewId="0">
      <selection activeCell="J18" sqref="J18"/>
    </sheetView>
  </sheetViews>
  <sheetFormatPr defaultRowHeight="15" x14ac:dyDescent="0.25"/>
  <cols>
    <col min="5" max="5" width="10.140625" bestFit="1" customWidth="1"/>
    <col min="10" max="10" width="29.42578125" bestFit="1" customWidth="1"/>
  </cols>
  <sheetData>
    <row r="6" spans="5:11" x14ac:dyDescent="0.25">
      <c r="E6" t="s">
        <v>165</v>
      </c>
      <c r="F6">
        <v>10000</v>
      </c>
      <c r="G6" t="s">
        <v>167</v>
      </c>
      <c r="J6" t="s">
        <v>170</v>
      </c>
      <c r="K6">
        <v>20420</v>
      </c>
    </row>
    <row r="7" spans="5:11" x14ac:dyDescent="0.25">
      <c r="E7" t="s">
        <v>166</v>
      </c>
      <c r="F7">
        <v>10421</v>
      </c>
      <c r="G7" t="s">
        <v>167</v>
      </c>
      <c r="J7" t="s">
        <v>173</v>
      </c>
      <c r="K7">
        <v>316</v>
      </c>
    </row>
    <row r="8" spans="5:11" x14ac:dyDescent="0.25">
      <c r="E8" t="s">
        <v>166</v>
      </c>
      <c r="F8">
        <v>7000</v>
      </c>
      <c r="G8" t="s">
        <v>167</v>
      </c>
      <c r="J8" t="s">
        <v>172</v>
      </c>
      <c r="K8">
        <v>5000</v>
      </c>
    </row>
    <row r="9" spans="5:11" x14ac:dyDescent="0.25">
      <c r="E9" t="s">
        <v>168</v>
      </c>
      <c r="F9">
        <v>1315</v>
      </c>
      <c r="G9" t="s">
        <v>169</v>
      </c>
      <c r="J9" t="s">
        <v>174</v>
      </c>
      <c r="K9">
        <v>2000</v>
      </c>
    </row>
    <row r="10" spans="5:11" x14ac:dyDescent="0.25">
      <c r="E10" s="7" t="s">
        <v>64</v>
      </c>
      <c r="F10" s="7">
        <f>SUM(F6:F9)</f>
        <v>28736</v>
      </c>
      <c r="J10" t="s">
        <v>171</v>
      </c>
      <c r="K10">
        <v>1000</v>
      </c>
    </row>
    <row r="11" spans="5:11" x14ac:dyDescent="0.25">
      <c r="J11" s="7" t="s">
        <v>64</v>
      </c>
      <c r="K11" s="7">
        <f>SUM(K6:K10)</f>
        <v>28736</v>
      </c>
    </row>
    <row r="16" spans="5:11" x14ac:dyDescent="0.25">
      <c r="E16" s="7" t="s">
        <v>175</v>
      </c>
    </row>
    <row r="17" spans="4:6" x14ac:dyDescent="0.25">
      <c r="D17" t="s">
        <v>176</v>
      </c>
      <c r="F17" t="s">
        <v>177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1"/>
  <sheetViews>
    <sheetView topLeftCell="A46" workbookViewId="0">
      <selection activeCell="K46" sqref="K46"/>
    </sheetView>
  </sheetViews>
  <sheetFormatPr defaultRowHeight="15" x14ac:dyDescent="0.25"/>
  <cols>
    <col min="4" max="4" width="11.140625" bestFit="1" customWidth="1"/>
    <col min="9" max="9" width="14.5703125" bestFit="1" customWidth="1"/>
    <col min="10" max="10" width="12.7109375" bestFit="1" customWidth="1"/>
    <col min="11" max="11" width="14.5703125" bestFit="1" customWidth="1"/>
  </cols>
  <sheetData>
    <row r="1" spans="3:12" x14ac:dyDescent="0.25">
      <c r="C1" s="144" t="s">
        <v>215</v>
      </c>
      <c r="D1" s="144"/>
      <c r="E1" s="144"/>
      <c r="F1" s="144"/>
      <c r="G1" s="144"/>
      <c r="H1" s="144"/>
      <c r="I1" s="144"/>
      <c r="J1" s="144"/>
      <c r="K1" s="144"/>
      <c r="L1" s="144"/>
    </row>
    <row r="2" spans="3:12" x14ac:dyDescent="0.25"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3:12" ht="23.25" x14ac:dyDescent="0.35">
      <c r="C3" s="140" t="s">
        <v>208</v>
      </c>
      <c r="D3" s="141"/>
      <c r="E3" s="141"/>
      <c r="F3" s="141"/>
      <c r="G3" s="141"/>
      <c r="H3" s="141"/>
      <c r="I3" s="141"/>
      <c r="J3" s="141"/>
      <c r="K3" s="141"/>
      <c r="L3" s="142"/>
    </row>
    <row r="4" spans="3:12" x14ac:dyDescent="0.25">
      <c r="C4" s="2" t="s">
        <v>0</v>
      </c>
      <c r="D4" s="2" t="s">
        <v>65</v>
      </c>
      <c r="E4" s="2" t="s">
        <v>68</v>
      </c>
      <c r="F4" s="2" t="s">
        <v>195</v>
      </c>
      <c r="G4" s="2" t="s">
        <v>197</v>
      </c>
      <c r="H4" s="2" t="s">
        <v>157</v>
      </c>
      <c r="I4" s="22" t="s">
        <v>62</v>
      </c>
      <c r="J4" s="2" t="s">
        <v>207</v>
      </c>
      <c r="K4" s="2" t="s">
        <v>196</v>
      </c>
      <c r="L4" s="2"/>
    </row>
    <row r="5" spans="3:12" x14ac:dyDescent="0.25">
      <c r="C5" s="5">
        <v>1</v>
      </c>
      <c r="D5" s="5" t="s">
        <v>66</v>
      </c>
      <c r="E5" s="1">
        <v>3814</v>
      </c>
      <c r="F5" s="1">
        <v>90</v>
      </c>
      <c r="G5" s="1" t="s">
        <v>205</v>
      </c>
      <c r="H5" s="1">
        <v>250</v>
      </c>
      <c r="I5" s="23">
        <f>H5*F5</f>
        <v>22500</v>
      </c>
      <c r="J5" s="26">
        <f>I5*18%</f>
        <v>4050</v>
      </c>
      <c r="K5" s="26">
        <f>I5+J5</f>
        <v>26550</v>
      </c>
      <c r="L5" s="1"/>
    </row>
    <row r="6" spans="3:12" x14ac:dyDescent="0.25">
      <c r="C6" s="10">
        <v>2</v>
      </c>
      <c r="D6" s="5" t="s">
        <v>144</v>
      </c>
      <c r="E6" s="1">
        <v>3506</v>
      </c>
      <c r="F6" s="1">
        <v>155</v>
      </c>
      <c r="G6" s="1" t="s">
        <v>198</v>
      </c>
      <c r="H6" s="1">
        <v>550</v>
      </c>
      <c r="I6" s="23">
        <f t="shared" ref="I6:I12" si="0">H6*F6</f>
        <v>85250</v>
      </c>
      <c r="J6" s="26">
        <f t="shared" ref="J6:J12" si="1">I6*18%</f>
        <v>15345</v>
      </c>
      <c r="K6" s="26">
        <f t="shared" ref="K6:K12" si="2">I6+J6</f>
        <v>100595</v>
      </c>
      <c r="L6" s="1"/>
    </row>
    <row r="7" spans="3:12" x14ac:dyDescent="0.25">
      <c r="C7" s="5">
        <v>3</v>
      </c>
      <c r="D7" s="5" t="s">
        <v>199</v>
      </c>
      <c r="E7" s="1"/>
      <c r="F7" s="1">
        <v>60</v>
      </c>
      <c r="G7" s="1" t="s">
        <v>205</v>
      </c>
      <c r="H7" s="1">
        <v>350</v>
      </c>
      <c r="I7" s="23">
        <f t="shared" si="0"/>
        <v>21000</v>
      </c>
      <c r="J7" s="26">
        <f t="shared" si="1"/>
        <v>3780</v>
      </c>
      <c r="K7" s="26">
        <f t="shared" si="2"/>
        <v>24780</v>
      </c>
      <c r="L7" s="1"/>
    </row>
    <row r="8" spans="3:12" x14ac:dyDescent="0.25">
      <c r="C8" s="5">
        <v>4</v>
      </c>
      <c r="D8" s="5" t="s">
        <v>200</v>
      </c>
      <c r="E8" s="1"/>
      <c r="F8" s="1">
        <v>175</v>
      </c>
      <c r="G8" s="1" t="s">
        <v>205</v>
      </c>
      <c r="H8" s="1">
        <v>245</v>
      </c>
      <c r="I8" s="23">
        <f t="shared" si="0"/>
        <v>42875</v>
      </c>
      <c r="J8" s="26">
        <f t="shared" si="1"/>
        <v>7717.5</v>
      </c>
      <c r="K8" s="26">
        <f t="shared" si="2"/>
        <v>50592.5</v>
      </c>
      <c r="L8" s="1"/>
    </row>
    <row r="9" spans="3:12" x14ac:dyDescent="0.25">
      <c r="C9" s="5">
        <v>5</v>
      </c>
      <c r="D9" s="5" t="s">
        <v>201</v>
      </c>
      <c r="E9" s="1">
        <v>4412</v>
      </c>
      <c r="F9" s="1">
        <v>720</v>
      </c>
      <c r="G9" s="1" t="s">
        <v>204</v>
      </c>
      <c r="H9" s="1">
        <v>925</v>
      </c>
      <c r="I9" s="23">
        <f t="shared" si="0"/>
        <v>666000</v>
      </c>
      <c r="J9" s="26">
        <f t="shared" si="1"/>
        <v>119880</v>
      </c>
      <c r="K9" s="26">
        <f t="shared" si="2"/>
        <v>785880</v>
      </c>
      <c r="L9" s="1"/>
    </row>
    <row r="10" spans="3:12" x14ac:dyDescent="0.25">
      <c r="C10" s="10">
        <v>6</v>
      </c>
      <c r="D10" s="5" t="s">
        <v>202</v>
      </c>
      <c r="E10" s="1">
        <v>1208</v>
      </c>
      <c r="F10" s="1">
        <v>55</v>
      </c>
      <c r="G10" s="1" t="s">
        <v>205</v>
      </c>
      <c r="H10" s="1">
        <v>275</v>
      </c>
      <c r="I10" s="23">
        <f t="shared" si="0"/>
        <v>15125</v>
      </c>
      <c r="J10" s="26">
        <f t="shared" si="1"/>
        <v>2722.5</v>
      </c>
      <c r="K10" s="26">
        <f t="shared" si="2"/>
        <v>17847.5</v>
      </c>
      <c r="L10" s="1"/>
    </row>
    <row r="11" spans="3:12" x14ac:dyDescent="0.25">
      <c r="C11" s="10">
        <v>7</v>
      </c>
      <c r="D11" s="5" t="s">
        <v>203</v>
      </c>
      <c r="E11" s="1">
        <v>7219</v>
      </c>
      <c r="F11" s="1">
        <v>130</v>
      </c>
      <c r="G11" s="1" t="s">
        <v>198</v>
      </c>
      <c r="H11" s="1">
        <v>125</v>
      </c>
      <c r="I11" s="23">
        <f t="shared" si="0"/>
        <v>16250</v>
      </c>
      <c r="J11" s="26">
        <f t="shared" si="1"/>
        <v>2925</v>
      </c>
      <c r="K11" s="26">
        <f t="shared" si="2"/>
        <v>19175</v>
      </c>
      <c r="L11" s="1"/>
    </row>
    <row r="12" spans="3:12" x14ac:dyDescent="0.25">
      <c r="C12" s="10">
        <v>8</v>
      </c>
      <c r="D12" s="5" t="s">
        <v>206</v>
      </c>
      <c r="E12" s="1">
        <v>7409</v>
      </c>
      <c r="F12" s="1">
        <v>76</v>
      </c>
      <c r="G12" s="1" t="s">
        <v>198</v>
      </c>
      <c r="H12" s="1">
        <v>408</v>
      </c>
      <c r="I12" s="23">
        <f t="shared" si="0"/>
        <v>31008</v>
      </c>
      <c r="J12" s="26">
        <f t="shared" si="1"/>
        <v>5581.44</v>
      </c>
      <c r="K12" s="26">
        <f t="shared" si="2"/>
        <v>36589.440000000002</v>
      </c>
      <c r="L12" s="1"/>
    </row>
    <row r="13" spans="3:12" x14ac:dyDescent="0.25">
      <c r="C13" s="5"/>
      <c r="D13" s="29"/>
      <c r="E13" s="12" t="s">
        <v>64</v>
      </c>
      <c r="F13" s="12"/>
      <c r="G13" s="12"/>
      <c r="H13" s="12"/>
      <c r="I13" s="27">
        <f>SUM(I5:I12)</f>
        <v>900008</v>
      </c>
      <c r="J13" s="27">
        <f>SUM(J5:J12)</f>
        <v>162001.44</v>
      </c>
      <c r="K13" s="27">
        <f>SUM(K5:K12)</f>
        <v>1062009.44</v>
      </c>
      <c r="L13" s="1"/>
    </row>
    <row r="15" spans="3:12" ht="23.25" x14ac:dyDescent="0.35">
      <c r="C15" s="140" t="s">
        <v>209</v>
      </c>
      <c r="D15" s="141"/>
      <c r="E15" s="141"/>
      <c r="F15" s="141"/>
      <c r="G15" s="141"/>
      <c r="H15" s="141"/>
      <c r="I15" s="141"/>
      <c r="J15" s="141"/>
      <c r="K15" s="141"/>
      <c r="L15" s="142"/>
    </row>
    <row r="16" spans="3:12" x14ac:dyDescent="0.25">
      <c r="C16" s="2" t="s">
        <v>0</v>
      </c>
      <c r="D16" s="2" t="s">
        <v>65</v>
      </c>
      <c r="E16" s="2" t="s">
        <v>68</v>
      </c>
      <c r="F16" s="2" t="s">
        <v>195</v>
      </c>
      <c r="G16" s="2" t="s">
        <v>197</v>
      </c>
      <c r="H16" s="2" t="s">
        <v>157</v>
      </c>
      <c r="I16" s="22" t="s">
        <v>62</v>
      </c>
      <c r="J16" s="2" t="s">
        <v>207</v>
      </c>
      <c r="K16" s="2" t="s">
        <v>196</v>
      </c>
      <c r="L16" s="2"/>
    </row>
    <row r="17" spans="3:12" x14ac:dyDescent="0.25">
      <c r="C17" s="5">
        <v>1</v>
      </c>
      <c r="D17" s="5" t="s">
        <v>66</v>
      </c>
      <c r="E17" s="1">
        <v>3814</v>
      </c>
      <c r="F17" s="1">
        <v>42</v>
      </c>
      <c r="G17" s="1" t="s">
        <v>205</v>
      </c>
      <c r="H17" s="1">
        <v>250</v>
      </c>
      <c r="I17" s="23">
        <f>H17*F17</f>
        <v>10500</v>
      </c>
      <c r="J17" s="26">
        <f>I17*18%</f>
        <v>1890</v>
      </c>
      <c r="K17" s="26">
        <f>I17+J17</f>
        <v>12390</v>
      </c>
      <c r="L17" s="1"/>
    </row>
    <row r="18" spans="3:12" x14ac:dyDescent="0.25">
      <c r="C18" s="10">
        <v>2</v>
      </c>
      <c r="D18" s="5" t="s">
        <v>144</v>
      </c>
      <c r="E18" s="1">
        <v>3506</v>
      </c>
      <c r="F18" s="1">
        <v>55</v>
      </c>
      <c r="G18" s="1" t="s">
        <v>198</v>
      </c>
      <c r="H18" s="1">
        <v>550</v>
      </c>
      <c r="I18" s="23">
        <f t="shared" ref="I18:I24" si="3">H18*F18</f>
        <v>30250</v>
      </c>
      <c r="J18" s="26">
        <f t="shared" ref="J18:J24" si="4">I18*18%</f>
        <v>5445</v>
      </c>
      <c r="K18" s="26">
        <f t="shared" ref="K18:K24" si="5">I18+J18</f>
        <v>35695</v>
      </c>
      <c r="L18" s="1"/>
    </row>
    <row r="19" spans="3:12" x14ac:dyDescent="0.25">
      <c r="C19" s="5">
        <v>3</v>
      </c>
      <c r="D19" s="5" t="s">
        <v>199</v>
      </c>
      <c r="E19" s="1"/>
      <c r="F19" s="1">
        <v>35</v>
      </c>
      <c r="G19" s="1" t="s">
        <v>205</v>
      </c>
      <c r="H19" s="1">
        <v>350</v>
      </c>
      <c r="I19" s="23">
        <f t="shared" si="3"/>
        <v>12250</v>
      </c>
      <c r="J19" s="26">
        <f t="shared" si="4"/>
        <v>2205</v>
      </c>
      <c r="K19" s="26">
        <f t="shared" si="5"/>
        <v>14455</v>
      </c>
      <c r="L19" s="1"/>
    </row>
    <row r="20" spans="3:12" x14ac:dyDescent="0.25">
      <c r="C20" s="5">
        <v>4</v>
      </c>
      <c r="D20" s="5" t="s">
        <v>200</v>
      </c>
      <c r="E20" s="1"/>
      <c r="F20" s="1">
        <v>85</v>
      </c>
      <c r="G20" s="1" t="s">
        <v>205</v>
      </c>
      <c r="H20" s="1">
        <v>245</v>
      </c>
      <c r="I20" s="23">
        <f t="shared" si="3"/>
        <v>20825</v>
      </c>
      <c r="J20" s="26">
        <f t="shared" si="4"/>
        <v>3748.5</v>
      </c>
      <c r="K20" s="26">
        <f t="shared" si="5"/>
        <v>24573.5</v>
      </c>
      <c r="L20" s="1"/>
    </row>
    <row r="21" spans="3:12" x14ac:dyDescent="0.25">
      <c r="C21" s="5">
        <v>5</v>
      </c>
      <c r="D21" s="5" t="s">
        <v>201</v>
      </c>
      <c r="E21" s="1">
        <v>4412</v>
      </c>
      <c r="F21" s="1">
        <v>440</v>
      </c>
      <c r="G21" s="1" t="s">
        <v>204</v>
      </c>
      <c r="H21" s="1">
        <v>925</v>
      </c>
      <c r="I21" s="23">
        <f t="shared" si="3"/>
        <v>407000</v>
      </c>
      <c r="J21" s="26">
        <f t="shared" si="4"/>
        <v>73260</v>
      </c>
      <c r="K21" s="26">
        <f t="shared" si="5"/>
        <v>480260</v>
      </c>
      <c r="L21" s="1"/>
    </row>
    <row r="22" spans="3:12" x14ac:dyDescent="0.25">
      <c r="C22" s="10">
        <v>6</v>
      </c>
      <c r="D22" s="5" t="s">
        <v>202</v>
      </c>
      <c r="E22" s="1">
        <v>1208</v>
      </c>
      <c r="F22" s="1">
        <v>15</v>
      </c>
      <c r="G22" s="1" t="s">
        <v>205</v>
      </c>
      <c r="H22" s="1">
        <v>275</v>
      </c>
      <c r="I22" s="23">
        <f t="shared" si="3"/>
        <v>4125</v>
      </c>
      <c r="J22" s="26">
        <f t="shared" si="4"/>
        <v>742.5</v>
      </c>
      <c r="K22" s="26">
        <f t="shared" si="5"/>
        <v>4867.5</v>
      </c>
      <c r="L22" s="1"/>
    </row>
    <row r="23" spans="3:12" x14ac:dyDescent="0.25">
      <c r="C23" s="10">
        <v>7</v>
      </c>
      <c r="D23" s="5" t="s">
        <v>203</v>
      </c>
      <c r="E23" s="1">
        <v>7219</v>
      </c>
      <c r="F23" s="1">
        <v>35</v>
      </c>
      <c r="G23" s="1" t="s">
        <v>198</v>
      </c>
      <c r="H23" s="1">
        <v>125</v>
      </c>
      <c r="I23" s="23">
        <f t="shared" si="3"/>
        <v>4375</v>
      </c>
      <c r="J23" s="26">
        <f t="shared" si="4"/>
        <v>787.5</v>
      </c>
      <c r="K23" s="26">
        <f t="shared" si="5"/>
        <v>5162.5</v>
      </c>
      <c r="L23" s="1"/>
    </row>
    <row r="24" spans="3:12" x14ac:dyDescent="0.25">
      <c r="C24" s="10">
        <v>8</v>
      </c>
      <c r="D24" s="5" t="s">
        <v>206</v>
      </c>
      <c r="E24" s="1">
        <v>7409</v>
      </c>
      <c r="F24" s="1">
        <v>26</v>
      </c>
      <c r="G24" s="1" t="s">
        <v>198</v>
      </c>
      <c r="H24" s="1">
        <v>420</v>
      </c>
      <c r="I24" s="23">
        <f t="shared" si="3"/>
        <v>10920</v>
      </c>
      <c r="J24" s="26">
        <f t="shared" si="4"/>
        <v>1965.6</v>
      </c>
      <c r="K24" s="26">
        <f t="shared" si="5"/>
        <v>12885.6</v>
      </c>
      <c r="L24" s="1"/>
    </row>
    <row r="25" spans="3:12" x14ac:dyDescent="0.25">
      <c r="C25" s="5"/>
      <c r="D25" s="29"/>
      <c r="E25" s="12" t="s">
        <v>64</v>
      </c>
      <c r="F25" s="12"/>
      <c r="G25" s="12"/>
      <c r="H25" s="12"/>
      <c r="I25" s="27">
        <f>SUM(I17:I24)</f>
        <v>500245</v>
      </c>
      <c r="J25" s="27">
        <f>SUM(J17:J24)</f>
        <v>90044.1</v>
      </c>
      <c r="K25" s="27">
        <f>SUM(K17:K24)</f>
        <v>590289.1</v>
      </c>
      <c r="L25" s="1"/>
    </row>
    <row r="28" spans="3:12" ht="23.25" x14ac:dyDescent="0.35">
      <c r="C28" s="140" t="s">
        <v>210</v>
      </c>
      <c r="D28" s="141"/>
      <c r="E28" s="141"/>
      <c r="F28" s="141"/>
      <c r="G28" s="141"/>
      <c r="H28" s="141"/>
      <c r="I28" s="141"/>
      <c r="J28" s="141"/>
      <c r="K28" s="141"/>
      <c r="L28" s="142"/>
    </row>
    <row r="29" spans="3:12" x14ac:dyDescent="0.25">
      <c r="C29" s="2" t="s">
        <v>0</v>
      </c>
      <c r="D29" s="2" t="s">
        <v>65</v>
      </c>
      <c r="E29" s="2" t="s">
        <v>68</v>
      </c>
      <c r="F29" s="2" t="s">
        <v>195</v>
      </c>
      <c r="G29" s="2" t="s">
        <v>197</v>
      </c>
      <c r="H29" s="2" t="s">
        <v>157</v>
      </c>
      <c r="I29" s="22" t="s">
        <v>62</v>
      </c>
      <c r="J29" s="2" t="s">
        <v>207</v>
      </c>
      <c r="K29" s="2" t="s">
        <v>196</v>
      </c>
      <c r="L29" s="2"/>
    </row>
    <row r="30" spans="3:12" x14ac:dyDescent="0.25">
      <c r="C30" s="5">
        <v>1</v>
      </c>
      <c r="D30" s="5" t="s">
        <v>201</v>
      </c>
      <c r="E30" s="1">
        <v>4412</v>
      </c>
      <c r="F30" s="1">
        <v>109.9</v>
      </c>
      <c r="G30" s="1" t="s">
        <v>204</v>
      </c>
      <c r="H30" s="1">
        <v>910</v>
      </c>
      <c r="I30" s="23">
        <f>H30*F30</f>
        <v>100009</v>
      </c>
      <c r="J30" s="26">
        <f>I30*18%</f>
        <v>18001.62</v>
      </c>
      <c r="K30" s="26">
        <f>I30+J30</f>
        <v>118010.62</v>
      </c>
      <c r="L30" s="1"/>
    </row>
    <row r="31" spans="3:12" x14ac:dyDescent="0.25">
      <c r="C31" s="5"/>
      <c r="D31" s="29"/>
      <c r="E31" s="12" t="s">
        <v>64</v>
      </c>
      <c r="F31" s="12"/>
      <c r="G31" s="12"/>
      <c r="H31" s="12"/>
      <c r="I31" s="27">
        <f>SUM(I30:I30)</f>
        <v>100009</v>
      </c>
      <c r="J31" s="27">
        <f>SUM(J30:J30)</f>
        <v>18001.62</v>
      </c>
      <c r="K31" s="27">
        <f>SUM(K30:K30)</f>
        <v>118010.62</v>
      </c>
      <c r="L31" s="1"/>
    </row>
    <row r="34" spans="3:12" ht="23.25" x14ac:dyDescent="0.35">
      <c r="C34" s="140" t="s">
        <v>211</v>
      </c>
      <c r="D34" s="141"/>
      <c r="E34" s="141"/>
      <c r="F34" s="141"/>
      <c r="G34" s="141"/>
      <c r="H34" s="141"/>
      <c r="I34" s="141"/>
      <c r="J34" s="141"/>
      <c r="K34" s="141"/>
      <c r="L34" s="142"/>
    </row>
    <row r="35" spans="3:12" x14ac:dyDescent="0.25">
      <c r="C35" s="2" t="s">
        <v>0</v>
      </c>
      <c r="D35" s="2" t="s">
        <v>65</v>
      </c>
      <c r="E35" s="2" t="s">
        <v>68</v>
      </c>
      <c r="F35" s="2" t="s">
        <v>195</v>
      </c>
      <c r="G35" s="2" t="s">
        <v>197</v>
      </c>
      <c r="H35" s="2" t="s">
        <v>157</v>
      </c>
      <c r="I35" s="22" t="s">
        <v>62</v>
      </c>
      <c r="J35" s="2" t="s">
        <v>207</v>
      </c>
      <c r="K35" s="2" t="s">
        <v>196</v>
      </c>
      <c r="L35" s="2"/>
    </row>
    <row r="36" spans="3:12" x14ac:dyDescent="0.25">
      <c r="C36" s="5">
        <v>1</v>
      </c>
      <c r="D36" s="5" t="s">
        <v>66</v>
      </c>
      <c r="E36" s="1">
        <v>3814</v>
      </c>
      <c r="F36" s="1">
        <v>42</v>
      </c>
      <c r="G36" s="1" t="s">
        <v>205</v>
      </c>
      <c r="H36" s="1">
        <v>250</v>
      </c>
      <c r="I36" s="23">
        <f>H36*F36</f>
        <v>10500</v>
      </c>
      <c r="J36" s="26">
        <f>I36*18%</f>
        <v>1890</v>
      </c>
      <c r="K36" s="26">
        <f>I36+J36</f>
        <v>12390</v>
      </c>
      <c r="L36" s="1"/>
    </row>
    <row r="37" spans="3:12" x14ac:dyDescent="0.25">
      <c r="C37" s="10">
        <v>2</v>
      </c>
      <c r="D37" s="5" t="s">
        <v>144</v>
      </c>
      <c r="E37" s="1">
        <v>3506</v>
      </c>
      <c r="F37" s="1">
        <v>55</v>
      </c>
      <c r="G37" s="1" t="s">
        <v>198</v>
      </c>
      <c r="H37" s="1">
        <v>550</v>
      </c>
      <c r="I37" s="23">
        <f t="shared" ref="I37:I43" si="6">H37*F37</f>
        <v>30250</v>
      </c>
      <c r="J37" s="26">
        <f t="shared" ref="J37:J43" si="7">I37*18%</f>
        <v>5445</v>
      </c>
      <c r="K37" s="26">
        <f t="shared" ref="K37:K43" si="8">I37+J37</f>
        <v>35695</v>
      </c>
      <c r="L37" s="1"/>
    </row>
    <row r="38" spans="3:12" x14ac:dyDescent="0.25">
      <c r="C38" s="5">
        <v>3</v>
      </c>
      <c r="D38" s="5" t="s">
        <v>199</v>
      </c>
      <c r="E38" s="1"/>
      <c r="F38" s="1">
        <v>35</v>
      </c>
      <c r="G38" s="1" t="s">
        <v>205</v>
      </c>
      <c r="H38" s="1">
        <v>350</v>
      </c>
      <c r="I38" s="23">
        <f t="shared" si="6"/>
        <v>12250</v>
      </c>
      <c r="J38" s="26">
        <f t="shared" si="7"/>
        <v>2205</v>
      </c>
      <c r="K38" s="26">
        <f t="shared" si="8"/>
        <v>14455</v>
      </c>
      <c r="L38" s="1"/>
    </row>
    <row r="39" spans="3:12" x14ac:dyDescent="0.25">
      <c r="C39" s="5">
        <v>4</v>
      </c>
      <c r="D39" s="5" t="s">
        <v>200</v>
      </c>
      <c r="E39" s="1"/>
      <c r="F39" s="1">
        <v>85</v>
      </c>
      <c r="G39" s="1" t="s">
        <v>205</v>
      </c>
      <c r="H39" s="1">
        <v>245</v>
      </c>
      <c r="I39" s="23">
        <f t="shared" si="6"/>
        <v>20825</v>
      </c>
      <c r="J39" s="26">
        <f t="shared" si="7"/>
        <v>3748.5</v>
      </c>
      <c r="K39" s="26">
        <f t="shared" si="8"/>
        <v>24573.5</v>
      </c>
      <c r="L39" s="1"/>
    </row>
    <row r="40" spans="3:12" x14ac:dyDescent="0.25">
      <c r="C40" s="5">
        <v>5</v>
      </c>
      <c r="D40" s="5" t="s">
        <v>201</v>
      </c>
      <c r="E40" s="1">
        <v>4412</v>
      </c>
      <c r="F40" s="1">
        <v>490</v>
      </c>
      <c r="G40" s="1" t="s">
        <v>204</v>
      </c>
      <c r="H40" s="1">
        <v>925</v>
      </c>
      <c r="I40" s="23">
        <f t="shared" si="6"/>
        <v>453250</v>
      </c>
      <c r="J40" s="26">
        <f t="shared" si="7"/>
        <v>81585</v>
      </c>
      <c r="K40" s="26">
        <f t="shared" si="8"/>
        <v>534835</v>
      </c>
      <c r="L40" s="1"/>
    </row>
    <row r="41" spans="3:12" x14ac:dyDescent="0.25">
      <c r="C41" s="10">
        <v>6</v>
      </c>
      <c r="D41" s="5" t="s">
        <v>202</v>
      </c>
      <c r="E41" s="1">
        <v>1208</v>
      </c>
      <c r="F41" s="1">
        <v>20</v>
      </c>
      <c r="G41" s="1" t="s">
        <v>205</v>
      </c>
      <c r="H41" s="1">
        <v>275</v>
      </c>
      <c r="I41" s="23">
        <f t="shared" si="6"/>
        <v>5500</v>
      </c>
      <c r="J41" s="26">
        <f t="shared" si="7"/>
        <v>990</v>
      </c>
      <c r="K41" s="26">
        <f t="shared" si="8"/>
        <v>6490</v>
      </c>
      <c r="L41" s="1"/>
    </row>
    <row r="42" spans="3:12" x14ac:dyDescent="0.25">
      <c r="C42" s="10">
        <v>7</v>
      </c>
      <c r="D42" s="5" t="s">
        <v>203</v>
      </c>
      <c r="E42" s="1">
        <v>7219</v>
      </c>
      <c r="F42" s="1">
        <v>40</v>
      </c>
      <c r="G42" s="1" t="s">
        <v>198</v>
      </c>
      <c r="H42" s="1">
        <v>125</v>
      </c>
      <c r="I42" s="23">
        <f t="shared" si="6"/>
        <v>5000</v>
      </c>
      <c r="J42" s="26">
        <f t="shared" si="7"/>
        <v>900</v>
      </c>
      <c r="K42" s="26">
        <f t="shared" si="8"/>
        <v>5900</v>
      </c>
      <c r="L42" s="1"/>
    </row>
    <row r="43" spans="3:12" x14ac:dyDescent="0.25">
      <c r="C43" s="10">
        <v>8</v>
      </c>
      <c r="D43" s="5" t="s">
        <v>206</v>
      </c>
      <c r="E43" s="1">
        <v>7409</v>
      </c>
      <c r="F43" s="1">
        <v>30</v>
      </c>
      <c r="G43" s="1" t="s">
        <v>198</v>
      </c>
      <c r="H43" s="1">
        <v>420</v>
      </c>
      <c r="I43" s="23">
        <f t="shared" si="6"/>
        <v>12600</v>
      </c>
      <c r="J43" s="26">
        <f t="shared" si="7"/>
        <v>2268</v>
      </c>
      <c r="K43" s="26">
        <f t="shared" si="8"/>
        <v>14868</v>
      </c>
      <c r="L43" s="1"/>
    </row>
    <row r="44" spans="3:12" x14ac:dyDescent="0.25">
      <c r="C44" s="5"/>
      <c r="D44" s="29"/>
      <c r="E44" s="12" t="s">
        <v>64</v>
      </c>
      <c r="F44" s="12"/>
      <c r="G44" s="12"/>
      <c r="H44" s="12"/>
      <c r="I44" s="27">
        <f>SUM(I36:I43)</f>
        <v>550175</v>
      </c>
      <c r="J44" s="27">
        <f>SUM(J36:J43)</f>
        <v>99031.5</v>
      </c>
      <c r="K44" s="27">
        <f>SUM(K36:K43)</f>
        <v>649206.5</v>
      </c>
      <c r="L44" s="1"/>
    </row>
    <row r="47" spans="3:12" ht="23.25" x14ac:dyDescent="0.35">
      <c r="C47" s="140" t="s">
        <v>212</v>
      </c>
      <c r="D47" s="141"/>
      <c r="E47" s="141"/>
      <c r="F47" s="141"/>
      <c r="G47" s="141"/>
      <c r="H47" s="141"/>
      <c r="I47" s="141"/>
      <c r="J47" s="141"/>
      <c r="K47" s="141"/>
      <c r="L47" s="142"/>
    </row>
    <row r="48" spans="3:12" x14ac:dyDescent="0.25">
      <c r="C48" s="2" t="s">
        <v>0</v>
      </c>
      <c r="D48" s="2" t="s">
        <v>65</v>
      </c>
      <c r="E48" s="2" t="s">
        <v>68</v>
      </c>
      <c r="F48" s="2" t="s">
        <v>195</v>
      </c>
      <c r="G48" s="2" t="s">
        <v>197</v>
      </c>
      <c r="H48" s="2" t="s">
        <v>157</v>
      </c>
      <c r="I48" s="22" t="s">
        <v>62</v>
      </c>
      <c r="J48" s="2" t="s">
        <v>207</v>
      </c>
      <c r="K48" s="2" t="s">
        <v>196</v>
      </c>
      <c r="L48" s="2"/>
    </row>
    <row r="49" spans="3:12" x14ac:dyDescent="0.25">
      <c r="C49" s="5">
        <v>1</v>
      </c>
      <c r="D49" s="5" t="s">
        <v>201</v>
      </c>
      <c r="E49" s="1">
        <v>4412</v>
      </c>
      <c r="F49" s="1">
        <v>109.9</v>
      </c>
      <c r="G49" s="1" t="s">
        <v>204</v>
      </c>
      <c r="H49" s="1">
        <v>910</v>
      </c>
      <c r="I49" s="23">
        <f>H49*F49</f>
        <v>100009</v>
      </c>
      <c r="J49" s="26">
        <f>I49*18%</f>
        <v>18001.62</v>
      </c>
      <c r="K49" s="26">
        <f>I49+J49</f>
        <v>118010.62</v>
      </c>
      <c r="L49" s="1"/>
    </row>
    <row r="50" spans="3:12" x14ac:dyDescent="0.25">
      <c r="C50" s="5"/>
      <c r="D50" s="29"/>
      <c r="E50" s="12" t="s">
        <v>64</v>
      </c>
      <c r="F50" s="12"/>
      <c r="G50" s="12"/>
      <c r="H50" s="12"/>
      <c r="I50" s="27">
        <f>SUM(I49:I49)</f>
        <v>100009</v>
      </c>
      <c r="J50" s="27">
        <f>SUM(J49:J49)</f>
        <v>18001.62</v>
      </c>
      <c r="K50" s="27">
        <f>SUM(K49:K49)</f>
        <v>118010.62</v>
      </c>
      <c r="L50" s="1"/>
    </row>
    <row r="53" spans="3:12" ht="23.25" x14ac:dyDescent="0.35">
      <c r="C53" s="140" t="s">
        <v>213</v>
      </c>
      <c r="D53" s="141"/>
      <c r="E53" s="141"/>
      <c r="F53" s="141"/>
      <c r="G53" s="141"/>
      <c r="H53" s="141"/>
      <c r="I53" s="141"/>
      <c r="J53" s="141"/>
      <c r="K53" s="141"/>
      <c r="L53" s="142"/>
    </row>
    <row r="54" spans="3:12" x14ac:dyDescent="0.25">
      <c r="C54" s="2" t="s">
        <v>0</v>
      </c>
      <c r="D54" s="2" t="s">
        <v>65</v>
      </c>
      <c r="E54" s="2" t="s">
        <v>68</v>
      </c>
      <c r="F54" s="2" t="s">
        <v>195</v>
      </c>
      <c r="G54" s="2" t="s">
        <v>197</v>
      </c>
      <c r="H54" s="2" t="s">
        <v>157</v>
      </c>
      <c r="I54" s="22" t="s">
        <v>62</v>
      </c>
      <c r="J54" s="2" t="s">
        <v>207</v>
      </c>
      <c r="K54" s="2" t="s">
        <v>196</v>
      </c>
      <c r="L54" s="2"/>
    </row>
    <row r="55" spans="3:12" x14ac:dyDescent="0.25">
      <c r="C55" s="5">
        <v>1</v>
      </c>
      <c r="D55" s="5" t="s">
        <v>201</v>
      </c>
      <c r="E55" s="1">
        <v>4412</v>
      </c>
      <c r="F55" s="1">
        <v>164.85</v>
      </c>
      <c r="G55" s="1" t="s">
        <v>204</v>
      </c>
      <c r="H55" s="1">
        <v>910</v>
      </c>
      <c r="I55" s="23">
        <f>H55*F55</f>
        <v>150013.5</v>
      </c>
      <c r="J55" s="26">
        <f>I55*18%</f>
        <v>27002.43</v>
      </c>
      <c r="K55" s="26">
        <f>I55+J55</f>
        <v>177015.93</v>
      </c>
      <c r="L55" s="1"/>
    </row>
    <row r="56" spans="3:12" x14ac:dyDescent="0.25">
      <c r="C56" s="5"/>
      <c r="D56" s="29"/>
      <c r="E56" s="12" t="s">
        <v>64</v>
      </c>
      <c r="F56" s="12"/>
      <c r="G56" s="12"/>
      <c r="H56" s="12"/>
      <c r="I56" s="27">
        <f>SUM(I55:I55)</f>
        <v>150013.5</v>
      </c>
      <c r="J56" s="27">
        <f>SUM(J55:J55)</f>
        <v>27002.43</v>
      </c>
      <c r="K56" s="27">
        <f>SUM(K55:K55)</f>
        <v>177015.93</v>
      </c>
      <c r="L56" s="1"/>
    </row>
    <row r="60" spans="3:12" ht="23.25" x14ac:dyDescent="0.35">
      <c r="C60" s="140" t="s">
        <v>214</v>
      </c>
      <c r="D60" s="141"/>
      <c r="E60" s="141"/>
      <c r="F60" s="141"/>
      <c r="G60" s="141"/>
      <c r="H60" s="141"/>
      <c r="I60" s="141"/>
      <c r="J60" s="141"/>
      <c r="K60" s="141"/>
      <c r="L60" s="142"/>
    </row>
    <row r="61" spans="3:12" x14ac:dyDescent="0.25">
      <c r="C61" s="2" t="s">
        <v>0</v>
      </c>
      <c r="D61" s="2" t="s">
        <v>65</v>
      </c>
      <c r="E61" s="2" t="s">
        <v>68</v>
      </c>
      <c r="F61" s="2" t="s">
        <v>195</v>
      </c>
      <c r="G61" s="2" t="s">
        <v>197</v>
      </c>
      <c r="H61" s="2" t="s">
        <v>157</v>
      </c>
      <c r="I61" s="22" t="s">
        <v>62</v>
      </c>
      <c r="J61" s="2" t="s">
        <v>207</v>
      </c>
      <c r="K61" s="2" t="s">
        <v>196</v>
      </c>
      <c r="L61" s="2"/>
    </row>
    <row r="62" spans="3:12" x14ac:dyDescent="0.25">
      <c r="C62" s="5">
        <v>1</v>
      </c>
      <c r="D62" s="5" t="s">
        <v>66</v>
      </c>
      <c r="E62" s="1">
        <v>3814</v>
      </c>
      <c r="F62" s="1">
        <v>15</v>
      </c>
      <c r="G62" s="1" t="s">
        <v>205</v>
      </c>
      <c r="H62" s="1">
        <v>250</v>
      </c>
      <c r="I62" s="23">
        <f t="shared" ref="I62:I67" si="9">H62*F62</f>
        <v>3750</v>
      </c>
      <c r="J62" s="26">
        <f t="shared" ref="J62:J67" si="10">I62*18%</f>
        <v>675</v>
      </c>
      <c r="K62" s="26">
        <f t="shared" ref="K62:K67" si="11">I62+J62</f>
        <v>4425</v>
      </c>
      <c r="L62" s="1"/>
    </row>
    <row r="63" spans="3:12" x14ac:dyDescent="0.25">
      <c r="C63" s="10">
        <v>2</v>
      </c>
      <c r="D63" s="5" t="s">
        <v>144</v>
      </c>
      <c r="E63" s="1">
        <v>3506</v>
      </c>
      <c r="F63" s="1">
        <v>20</v>
      </c>
      <c r="G63" s="1" t="s">
        <v>198</v>
      </c>
      <c r="H63" s="1">
        <v>550</v>
      </c>
      <c r="I63" s="23">
        <f t="shared" si="9"/>
        <v>11000</v>
      </c>
      <c r="J63" s="26">
        <f t="shared" si="10"/>
        <v>1980</v>
      </c>
      <c r="K63" s="26">
        <f t="shared" si="11"/>
        <v>12980</v>
      </c>
      <c r="L63" s="1"/>
    </row>
    <row r="64" spans="3:12" x14ac:dyDescent="0.25">
      <c r="C64" s="5">
        <v>3</v>
      </c>
      <c r="D64" s="5" t="s">
        <v>199</v>
      </c>
      <c r="E64" s="1"/>
      <c r="F64" s="1">
        <v>15</v>
      </c>
      <c r="G64" s="1" t="s">
        <v>205</v>
      </c>
      <c r="H64" s="1">
        <v>350</v>
      </c>
      <c r="I64" s="23">
        <f t="shared" si="9"/>
        <v>5250</v>
      </c>
      <c r="J64" s="26">
        <f t="shared" si="10"/>
        <v>945</v>
      </c>
      <c r="K64" s="26">
        <f t="shared" si="11"/>
        <v>6195</v>
      </c>
      <c r="L64" s="1"/>
    </row>
    <row r="65" spans="3:12" x14ac:dyDescent="0.25">
      <c r="C65" s="5">
        <v>4</v>
      </c>
      <c r="D65" s="5" t="s">
        <v>200</v>
      </c>
      <c r="E65" s="1"/>
      <c r="F65" s="1">
        <v>25</v>
      </c>
      <c r="G65" s="1" t="s">
        <v>205</v>
      </c>
      <c r="H65" s="1">
        <v>245</v>
      </c>
      <c r="I65" s="23">
        <f t="shared" si="9"/>
        <v>6125</v>
      </c>
      <c r="J65" s="26">
        <f t="shared" si="10"/>
        <v>1102.5</v>
      </c>
      <c r="K65" s="26">
        <f t="shared" si="11"/>
        <v>7227.5</v>
      </c>
      <c r="L65" s="1"/>
    </row>
    <row r="66" spans="3:12" x14ac:dyDescent="0.25">
      <c r="C66" s="5">
        <v>5</v>
      </c>
      <c r="D66" s="5" t="s">
        <v>201</v>
      </c>
      <c r="E66" s="1">
        <v>4412</v>
      </c>
      <c r="F66" s="1">
        <v>182</v>
      </c>
      <c r="G66" s="1" t="s">
        <v>204</v>
      </c>
      <c r="H66" s="1">
        <v>925</v>
      </c>
      <c r="I66" s="23">
        <f t="shared" si="9"/>
        <v>168350</v>
      </c>
      <c r="J66" s="26">
        <f t="shared" si="10"/>
        <v>30303</v>
      </c>
      <c r="K66" s="26">
        <f t="shared" si="11"/>
        <v>198653</v>
      </c>
      <c r="L66" s="1"/>
    </row>
    <row r="67" spans="3:12" x14ac:dyDescent="0.25">
      <c r="C67" s="10">
        <v>6</v>
      </c>
      <c r="D67" s="5" t="s">
        <v>202</v>
      </c>
      <c r="E67" s="1">
        <v>1208</v>
      </c>
      <c r="F67" s="1">
        <v>20</v>
      </c>
      <c r="G67" s="1" t="s">
        <v>205</v>
      </c>
      <c r="H67" s="1">
        <v>275</v>
      </c>
      <c r="I67" s="23">
        <f t="shared" si="9"/>
        <v>5500</v>
      </c>
      <c r="J67" s="26">
        <f t="shared" si="10"/>
        <v>990</v>
      </c>
      <c r="K67" s="26">
        <f t="shared" si="11"/>
        <v>6490</v>
      </c>
      <c r="L67" s="1"/>
    </row>
    <row r="68" spans="3:12" x14ac:dyDescent="0.25">
      <c r="C68" s="5"/>
      <c r="D68" s="29"/>
      <c r="E68" s="12" t="s">
        <v>64</v>
      </c>
      <c r="F68" s="12"/>
      <c r="G68" s="12"/>
      <c r="H68" s="12"/>
      <c r="I68" s="27">
        <f>SUM(I62:I67)</f>
        <v>199975</v>
      </c>
      <c r="J68" s="27">
        <f>SUM(J62:J67)</f>
        <v>35995.5</v>
      </c>
      <c r="K68" s="27">
        <f>SUM(K62:K67)</f>
        <v>235970.5</v>
      </c>
      <c r="L68" s="1"/>
    </row>
    <row r="71" spans="3:12" ht="15.75" x14ac:dyDescent="0.25">
      <c r="E71" s="30" t="s">
        <v>216</v>
      </c>
      <c r="F71" s="30"/>
      <c r="G71" s="30"/>
      <c r="H71" s="30"/>
      <c r="I71" s="31">
        <f>I68+I56+I50+I44+I31+I25+I13</f>
        <v>2500434.5</v>
      </c>
      <c r="J71" s="32">
        <f>I71*18%</f>
        <v>450078.20999999996</v>
      </c>
      <c r="K71" s="32">
        <f>I71+J71</f>
        <v>2950512.71</v>
      </c>
      <c r="L71" s="30"/>
    </row>
  </sheetData>
  <mergeCells count="8">
    <mergeCell ref="C60:L60"/>
    <mergeCell ref="C1:L2"/>
    <mergeCell ref="C3:L3"/>
    <mergeCell ref="C15:L15"/>
    <mergeCell ref="C28:L28"/>
    <mergeCell ref="C34:L34"/>
    <mergeCell ref="C47:L47"/>
    <mergeCell ref="C53:L5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C1" workbookViewId="0">
      <selection activeCell="U12" sqref="U12"/>
    </sheetView>
  </sheetViews>
  <sheetFormatPr defaultRowHeight="15" x14ac:dyDescent="0.25"/>
  <sheetData>
    <row r="1" spans="1:21" s="8" customFormat="1" x14ac:dyDescent="0.25">
      <c r="A1" s="33"/>
      <c r="B1" s="8" t="s">
        <v>240</v>
      </c>
      <c r="C1" s="8" t="s">
        <v>242</v>
      </c>
      <c r="D1" s="8" t="s">
        <v>243</v>
      </c>
      <c r="F1" s="8" t="s">
        <v>240</v>
      </c>
      <c r="G1" s="8" t="s">
        <v>241</v>
      </c>
      <c r="H1" s="8" t="s">
        <v>243</v>
      </c>
      <c r="J1" s="8" t="s">
        <v>240</v>
      </c>
      <c r="K1" s="8" t="s">
        <v>241</v>
      </c>
      <c r="L1" s="8" t="s">
        <v>243</v>
      </c>
      <c r="N1" s="8" t="s">
        <v>240</v>
      </c>
      <c r="O1" s="8" t="s">
        <v>241</v>
      </c>
      <c r="P1" s="8" t="s">
        <v>243</v>
      </c>
      <c r="R1" s="8" t="s">
        <v>240</v>
      </c>
      <c r="S1" s="8" t="s">
        <v>241</v>
      </c>
      <c r="T1" s="8" t="s">
        <v>243</v>
      </c>
    </row>
    <row r="2" spans="1:21" x14ac:dyDescent="0.25">
      <c r="B2">
        <v>151</v>
      </c>
      <c r="C2">
        <v>2831</v>
      </c>
      <c r="D2">
        <f>C2*18%</f>
        <v>509.58</v>
      </c>
      <c r="F2">
        <v>201</v>
      </c>
      <c r="G2">
        <v>3762</v>
      </c>
      <c r="H2">
        <f t="shared" ref="H2:H52" si="0">G2*18%</f>
        <v>677.16</v>
      </c>
      <c r="J2">
        <v>251</v>
      </c>
      <c r="K2">
        <v>1102</v>
      </c>
      <c r="L2">
        <f t="shared" ref="L2:L52" si="1">K2*18%</f>
        <v>198.35999999999999</v>
      </c>
      <c r="N2">
        <v>301</v>
      </c>
      <c r="O2">
        <v>3432</v>
      </c>
      <c r="P2">
        <f t="shared" ref="P2:P34" si="2">O2*18%</f>
        <v>617.76</v>
      </c>
      <c r="R2">
        <v>334</v>
      </c>
      <c r="S2">
        <v>7533</v>
      </c>
      <c r="T2">
        <f t="shared" ref="T2:T18" si="3">S2*18%</f>
        <v>1355.94</v>
      </c>
    </row>
    <row r="3" spans="1:21" x14ac:dyDescent="0.25">
      <c r="B3">
        <v>152</v>
      </c>
      <c r="C3">
        <v>2645</v>
      </c>
      <c r="D3">
        <f t="shared" ref="D3:D52" si="4">C3*18%</f>
        <v>476.09999999999997</v>
      </c>
      <c r="F3">
        <v>202</v>
      </c>
      <c r="G3">
        <v>990</v>
      </c>
      <c r="H3">
        <f t="shared" si="0"/>
        <v>178.2</v>
      </c>
      <c r="J3">
        <v>252</v>
      </c>
      <c r="K3">
        <v>1432</v>
      </c>
      <c r="L3">
        <f t="shared" si="1"/>
        <v>257.76</v>
      </c>
      <c r="N3">
        <v>302</v>
      </c>
      <c r="O3" s="34">
        <v>12350</v>
      </c>
      <c r="P3">
        <f t="shared" si="2"/>
        <v>2223</v>
      </c>
      <c r="R3">
        <v>335</v>
      </c>
      <c r="S3">
        <v>7533</v>
      </c>
      <c r="T3">
        <f t="shared" si="3"/>
        <v>1355.94</v>
      </c>
    </row>
    <row r="4" spans="1:21" x14ac:dyDescent="0.25">
      <c r="B4">
        <v>153</v>
      </c>
      <c r="C4">
        <v>1186</v>
      </c>
      <c r="D4">
        <f t="shared" si="4"/>
        <v>213.48</v>
      </c>
      <c r="F4">
        <v>203</v>
      </c>
      <c r="G4">
        <v>835</v>
      </c>
      <c r="H4">
        <f t="shared" si="0"/>
        <v>150.29999999999998</v>
      </c>
      <c r="J4">
        <v>253</v>
      </c>
      <c r="K4">
        <v>576</v>
      </c>
      <c r="L4">
        <f t="shared" si="1"/>
        <v>103.67999999999999</v>
      </c>
      <c r="N4">
        <v>303</v>
      </c>
      <c r="O4">
        <v>861</v>
      </c>
      <c r="P4">
        <f t="shared" si="2"/>
        <v>154.97999999999999</v>
      </c>
      <c r="R4">
        <v>336</v>
      </c>
      <c r="S4">
        <v>576</v>
      </c>
      <c r="T4">
        <f t="shared" si="3"/>
        <v>103.67999999999999</v>
      </c>
    </row>
    <row r="5" spans="1:21" x14ac:dyDescent="0.25">
      <c r="B5">
        <v>154</v>
      </c>
      <c r="C5">
        <v>1144</v>
      </c>
      <c r="D5">
        <f t="shared" si="4"/>
        <v>205.92</v>
      </c>
      <c r="F5">
        <v>204</v>
      </c>
      <c r="G5">
        <v>291</v>
      </c>
      <c r="H5">
        <f t="shared" si="0"/>
        <v>52.379999999999995</v>
      </c>
      <c r="J5">
        <v>254</v>
      </c>
      <c r="K5">
        <v>1263</v>
      </c>
      <c r="L5">
        <f t="shared" si="1"/>
        <v>227.34</v>
      </c>
      <c r="N5">
        <v>304</v>
      </c>
      <c r="O5">
        <v>1101</v>
      </c>
      <c r="P5">
        <f t="shared" si="2"/>
        <v>198.18</v>
      </c>
      <c r="R5">
        <v>337</v>
      </c>
      <c r="S5">
        <v>932</v>
      </c>
      <c r="T5">
        <f t="shared" si="3"/>
        <v>167.76</v>
      </c>
    </row>
    <row r="6" spans="1:21" x14ac:dyDescent="0.25">
      <c r="B6">
        <v>155</v>
      </c>
      <c r="C6">
        <v>2669</v>
      </c>
      <c r="D6">
        <f t="shared" si="4"/>
        <v>480.41999999999996</v>
      </c>
      <c r="F6">
        <v>205</v>
      </c>
      <c r="G6">
        <v>3119</v>
      </c>
      <c r="H6">
        <f t="shared" si="0"/>
        <v>561.41999999999996</v>
      </c>
      <c r="J6">
        <v>255</v>
      </c>
      <c r="K6">
        <v>3470</v>
      </c>
      <c r="L6">
        <f t="shared" si="1"/>
        <v>624.6</v>
      </c>
      <c r="N6">
        <v>305</v>
      </c>
      <c r="O6">
        <v>3618</v>
      </c>
      <c r="P6">
        <f t="shared" si="2"/>
        <v>651.24</v>
      </c>
      <c r="R6">
        <v>338</v>
      </c>
      <c r="S6">
        <v>538</v>
      </c>
      <c r="T6">
        <f t="shared" si="3"/>
        <v>96.84</v>
      </c>
    </row>
    <row r="7" spans="1:21" x14ac:dyDescent="0.25">
      <c r="B7">
        <v>156</v>
      </c>
      <c r="C7">
        <v>538</v>
      </c>
      <c r="D7">
        <f t="shared" si="4"/>
        <v>96.84</v>
      </c>
      <c r="F7">
        <v>206</v>
      </c>
      <c r="G7">
        <v>1110</v>
      </c>
      <c r="H7">
        <f t="shared" si="0"/>
        <v>199.79999999999998</v>
      </c>
      <c r="J7">
        <v>256</v>
      </c>
      <c r="K7">
        <v>3229</v>
      </c>
      <c r="L7">
        <f t="shared" si="1"/>
        <v>581.22</v>
      </c>
      <c r="N7">
        <v>306</v>
      </c>
      <c r="O7">
        <v>2681</v>
      </c>
      <c r="P7">
        <f t="shared" si="2"/>
        <v>482.58</v>
      </c>
      <c r="R7">
        <v>339</v>
      </c>
      <c r="S7" s="34">
        <v>7850</v>
      </c>
      <c r="T7">
        <f t="shared" si="3"/>
        <v>1413</v>
      </c>
      <c r="U7" s="34" t="s">
        <v>249</v>
      </c>
    </row>
    <row r="8" spans="1:21" x14ac:dyDescent="0.25">
      <c r="B8">
        <v>157</v>
      </c>
      <c r="C8">
        <v>2712</v>
      </c>
      <c r="D8">
        <f t="shared" si="4"/>
        <v>488.15999999999997</v>
      </c>
      <c r="F8">
        <v>207</v>
      </c>
      <c r="G8">
        <v>2461</v>
      </c>
      <c r="H8">
        <f t="shared" si="0"/>
        <v>442.97999999999996</v>
      </c>
      <c r="J8">
        <v>257</v>
      </c>
      <c r="K8">
        <v>576</v>
      </c>
      <c r="L8">
        <f t="shared" si="1"/>
        <v>103.67999999999999</v>
      </c>
      <c r="N8">
        <v>307</v>
      </c>
      <c r="O8">
        <v>4305</v>
      </c>
      <c r="P8">
        <f t="shared" si="2"/>
        <v>774.9</v>
      </c>
      <c r="R8">
        <v>340</v>
      </c>
      <c r="S8" s="34">
        <v>8160</v>
      </c>
      <c r="T8">
        <f t="shared" si="3"/>
        <v>1468.8</v>
      </c>
      <c r="U8" t="s">
        <v>251</v>
      </c>
    </row>
    <row r="9" spans="1:21" x14ac:dyDescent="0.25">
      <c r="B9">
        <v>158</v>
      </c>
      <c r="C9">
        <v>3228</v>
      </c>
      <c r="D9">
        <f t="shared" si="4"/>
        <v>581.04</v>
      </c>
      <c r="F9">
        <v>208</v>
      </c>
      <c r="G9">
        <v>983</v>
      </c>
      <c r="H9">
        <f t="shared" si="0"/>
        <v>176.94</v>
      </c>
      <c r="J9">
        <v>258</v>
      </c>
      <c r="K9">
        <v>1393</v>
      </c>
      <c r="L9">
        <f t="shared" si="1"/>
        <v>250.73999999999998</v>
      </c>
      <c r="N9">
        <v>308</v>
      </c>
      <c r="O9">
        <v>9533</v>
      </c>
      <c r="P9">
        <f t="shared" si="2"/>
        <v>1715.9399999999998</v>
      </c>
      <c r="R9">
        <v>341</v>
      </c>
      <c r="S9">
        <v>5453</v>
      </c>
      <c r="T9">
        <f t="shared" si="3"/>
        <v>981.54</v>
      </c>
    </row>
    <row r="10" spans="1:21" x14ac:dyDescent="0.25">
      <c r="B10">
        <v>159</v>
      </c>
      <c r="C10">
        <v>2186</v>
      </c>
      <c r="D10">
        <f t="shared" si="4"/>
        <v>393.47999999999996</v>
      </c>
      <c r="F10">
        <v>209</v>
      </c>
      <c r="G10">
        <v>2352</v>
      </c>
      <c r="H10">
        <f t="shared" si="0"/>
        <v>423.35999999999996</v>
      </c>
      <c r="J10">
        <v>259</v>
      </c>
      <c r="K10">
        <v>5381</v>
      </c>
      <c r="L10">
        <f t="shared" si="1"/>
        <v>968.57999999999993</v>
      </c>
      <c r="N10">
        <v>309</v>
      </c>
      <c r="O10">
        <v>2343</v>
      </c>
      <c r="P10">
        <f t="shared" si="2"/>
        <v>421.74</v>
      </c>
      <c r="R10">
        <v>342</v>
      </c>
      <c r="S10">
        <v>1102</v>
      </c>
      <c r="T10">
        <f t="shared" si="3"/>
        <v>198.35999999999999</v>
      </c>
    </row>
    <row r="11" spans="1:21" x14ac:dyDescent="0.25">
      <c r="B11">
        <v>160</v>
      </c>
      <c r="C11">
        <v>4955</v>
      </c>
      <c r="D11">
        <f t="shared" si="4"/>
        <v>891.9</v>
      </c>
      <c r="F11">
        <v>210</v>
      </c>
      <c r="G11">
        <v>1102</v>
      </c>
      <c r="H11">
        <f t="shared" si="0"/>
        <v>198.35999999999999</v>
      </c>
      <c r="J11">
        <v>260</v>
      </c>
      <c r="K11">
        <v>1376</v>
      </c>
      <c r="L11">
        <f t="shared" si="1"/>
        <v>247.67999999999998</v>
      </c>
      <c r="N11">
        <v>310</v>
      </c>
      <c r="O11">
        <v>5296</v>
      </c>
      <c r="P11">
        <f t="shared" si="2"/>
        <v>953.28</v>
      </c>
      <c r="R11">
        <v>343</v>
      </c>
      <c r="S11">
        <v>2428</v>
      </c>
      <c r="T11">
        <f t="shared" si="3"/>
        <v>437.03999999999996</v>
      </c>
    </row>
    <row r="12" spans="1:21" x14ac:dyDescent="0.25">
      <c r="B12">
        <v>161</v>
      </c>
      <c r="C12">
        <v>2687</v>
      </c>
      <c r="D12">
        <f t="shared" si="4"/>
        <v>483.65999999999997</v>
      </c>
      <c r="F12">
        <v>211</v>
      </c>
      <c r="G12">
        <v>331</v>
      </c>
      <c r="H12">
        <f t="shared" si="0"/>
        <v>59.58</v>
      </c>
      <c r="J12">
        <v>261</v>
      </c>
      <c r="K12">
        <v>10423</v>
      </c>
      <c r="L12">
        <f t="shared" si="1"/>
        <v>1876.1399999999999</v>
      </c>
      <c r="N12">
        <v>311</v>
      </c>
      <c r="O12">
        <v>13029</v>
      </c>
      <c r="P12">
        <f t="shared" si="2"/>
        <v>2345.2199999999998</v>
      </c>
      <c r="R12">
        <v>344</v>
      </c>
      <c r="S12" s="34">
        <v>12360</v>
      </c>
      <c r="T12">
        <f t="shared" si="3"/>
        <v>2224.7999999999997</v>
      </c>
      <c r="U12" t="s">
        <v>251</v>
      </c>
    </row>
    <row r="13" spans="1:21" x14ac:dyDescent="0.25">
      <c r="B13">
        <v>162</v>
      </c>
      <c r="C13">
        <v>2849</v>
      </c>
      <c r="D13">
        <f t="shared" si="4"/>
        <v>512.81999999999994</v>
      </c>
      <c r="F13">
        <v>212</v>
      </c>
      <c r="G13">
        <v>3336</v>
      </c>
      <c r="H13">
        <f t="shared" si="0"/>
        <v>600.48</v>
      </c>
      <c r="J13">
        <v>262</v>
      </c>
      <c r="K13" s="34">
        <v>7685</v>
      </c>
      <c r="L13">
        <f t="shared" si="1"/>
        <v>1383.3</v>
      </c>
      <c r="N13">
        <v>312</v>
      </c>
      <c r="O13">
        <v>2034</v>
      </c>
      <c r="P13">
        <f t="shared" si="2"/>
        <v>366.12</v>
      </c>
      <c r="R13">
        <v>345</v>
      </c>
      <c r="S13">
        <v>2373</v>
      </c>
      <c r="T13">
        <f t="shared" si="3"/>
        <v>427.14</v>
      </c>
    </row>
    <row r="14" spans="1:21" x14ac:dyDescent="0.25">
      <c r="B14">
        <v>163</v>
      </c>
      <c r="C14">
        <v>449</v>
      </c>
      <c r="D14">
        <f t="shared" si="4"/>
        <v>80.819999999999993</v>
      </c>
      <c r="F14">
        <v>213</v>
      </c>
      <c r="G14">
        <v>3767</v>
      </c>
      <c r="H14">
        <f t="shared" si="0"/>
        <v>678.06</v>
      </c>
      <c r="J14">
        <v>263</v>
      </c>
      <c r="K14">
        <v>881</v>
      </c>
      <c r="L14">
        <f t="shared" si="1"/>
        <v>158.57999999999998</v>
      </c>
      <c r="N14">
        <v>313</v>
      </c>
      <c r="O14">
        <v>2152</v>
      </c>
      <c r="P14">
        <f t="shared" si="2"/>
        <v>387.36</v>
      </c>
      <c r="R14">
        <v>346</v>
      </c>
      <c r="S14">
        <v>5297</v>
      </c>
      <c r="T14">
        <f t="shared" si="3"/>
        <v>953.45999999999992</v>
      </c>
    </row>
    <row r="15" spans="1:21" x14ac:dyDescent="0.25">
      <c r="B15">
        <v>164</v>
      </c>
      <c r="C15">
        <v>7817</v>
      </c>
      <c r="D15">
        <f t="shared" si="4"/>
        <v>1407.06</v>
      </c>
      <c r="F15">
        <v>214</v>
      </c>
      <c r="G15">
        <v>2352</v>
      </c>
      <c r="H15">
        <f t="shared" si="0"/>
        <v>423.35999999999996</v>
      </c>
      <c r="J15">
        <v>264</v>
      </c>
      <c r="K15">
        <v>220</v>
      </c>
      <c r="L15">
        <f t="shared" si="1"/>
        <v>39.6</v>
      </c>
      <c r="N15">
        <v>314</v>
      </c>
      <c r="O15">
        <v>938</v>
      </c>
      <c r="P15">
        <f t="shared" si="2"/>
        <v>168.84</v>
      </c>
      <c r="R15">
        <v>347</v>
      </c>
      <c r="S15">
        <v>2360</v>
      </c>
      <c r="T15">
        <f t="shared" si="3"/>
        <v>424.8</v>
      </c>
    </row>
    <row r="16" spans="1:21" x14ac:dyDescent="0.25">
      <c r="B16">
        <v>165</v>
      </c>
      <c r="C16">
        <v>2690</v>
      </c>
      <c r="D16">
        <f t="shared" si="4"/>
        <v>484.2</v>
      </c>
      <c r="F16">
        <v>215</v>
      </c>
      <c r="G16">
        <v>4203</v>
      </c>
      <c r="H16">
        <f t="shared" si="0"/>
        <v>756.54</v>
      </c>
      <c r="J16">
        <v>265</v>
      </c>
      <c r="K16">
        <v>1102</v>
      </c>
      <c r="L16">
        <f t="shared" si="1"/>
        <v>198.35999999999999</v>
      </c>
      <c r="N16">
        <v>315</v>
      </c>
      <c r="O16">
        <v>4305</v>
      </c>
      <c r="P16">
        <f t="shared" si="2"/>
        <v>774.9</v>
      </c>
      <c r="R16">
        <v>348</v>
      </c>
      <c r="S16">
        <v>3983</v>
      </c>
      <c r="T16">
        <f t="shared" si="3"/>
        <v>716.93999999999994</v>
      </c>
    </row>
    <row r="17" spans="2:21" x14ac:dyDescent="0.25">
      <c r="B17">
        <v>166</v>
      </c>
      <c r="C17">
        <v>1716</v>
      </c>
      <c r="D17">
        <f t="shared" si="4"/>
        <v>308.88</v>
      </c>
      <c r="F17">
        <v>216</v>
      </c>
      <c r="G17">
        <v>5296</v>
      </c>
      <c r="H17">
        <f t="shared" si="0"/>
        <v>953.28</v>
      </c>
      <c r="J17">
        <v>266</v>
      </c>
      <c r="K17">
        <v>1141</v>
      </c>
      <c r="L17">
        <f t="shared" si="1"/>
        <v>205.38</v>
      </c>
      <c r="N17">
        <v>316</v>
      </c>
      <c r="O17">
        <v>2746</v>
      </c>
      <c r="P17">
        <f t="shared" si="2"/>
        <v>494.28</v>
      </c>
      <c r="R17">
        <v>349</v>
      </c>
      <c r="S17" s="34">
        <v>13620</v>
      </c>
      <c r="T17">
        <f t="shared" si="3"/>
        <v>2451.6</v>
      </c>
      <c r="U17" t="s">
        <v>251</v>
      </c>
    </row>
    <row r="18" spans="2:21" x14ac:dyDescent="0.25">
      <c r="B18">
        <v>167</v>
      </c>
      <c r="C18" s="34">
        <v>7650</v>
      </c>
      <c r="D18">
        <f t="shared" si="4"/>
        <v>1377</v>
      </c>
      <c r="F18">
        <v>217</v>
      </c>
      <c r="G18">
        <v>10423</v>
      </c>
      <c r="H18">
        <f t="shared" si="0"/>
        <v>1876.1399999999999</v>
      </c>
      <c r="J18">
        <v>267</v>
      </c>
      <c r="K18">
        <v>5508</v>
      </c>
      <c r="L18">
        <f t="shared" si="1"/>
        <v>991.43999999999994</v>
      </c>
      <c r="N18">
        <v>317</v>
      </c>
      <c r="O18">
        <v>10369</v>
      </c>
      <c r="P18">
        <f t="shared" si="2"/>
        <v>1866.4199999999998</v>
      </c>
      <c r="R18">
        <v>350</v>
      </c>
      <c r="S18">
        <v>3746</v>
      </c>
      <c r="T18">
        <f t="shared" si="3"/>
        <v>674.28</v>
      </c>
    </row>
    <row r="19" spans="2:21" x14ac:dyDescent="0.25">
      <c r="B19">
        <v>168</v>
      </c>
      <c r="C19">
        <v>2030</v>
      </c>
      <c r="D19">
        <f t="shared" si="4"/>
        <v>365.4</v>
      </c>
      <c r="F19">
        <v>218</v>
      </c>
      <c r="G19">
        <v>1102</v>
      </c>
      <c r="H19">
        <f t="shared" si="0"/>
        <v>198.35999999999999</v>
      </c>
      <c r="J19">
        <v>268</v>
      </c>
      <c r="K19">
        <v>5296</v>
      </c>
      <c r="L19">
        <f t="shared" si="1"/>
        <v>953.28</v>
      </c>
      <c r="N19">
        <v>318</v>
      </c>
      <c r="O19">
        <v>5381</v>
      </c>
      <c r="P19">
        <f t="shared" si="2"/>
        <v>968.57999999999993</v>
      </c>
      <c r="S19" s="7">
        <f>SUM(S2:S18)</f>
        <v>85844</v>
      </c>
      <c r="T19" s="7">
        <f>SUM(T2:T18)</f>
        <v>15451.919999999998</v>
      </c>
    </row>
    <row r="20" spans="2:21" x14ac:dyDescent="0.25">
      <c r="B20">
        <v>169</v>
      </c>
      <c r="C20">
        <v>1885</v>
      </c>
      <c r="D20">
        <f t="shared" si="4"/>
        <v>339.3</v>
      </c>
      <c r="F20">
        <v>219</v>
      </c>
      <c r="G20">
        <v>3597</v>
      </c>
      <c r="H20">
        <f t="shared" si="0"/>
        <v>647.45999999999992</v>
      </c>
      <c r="J20">
        <v>269</v>
      </c>
      <c r="K20">
        <v>1305</v>
      </c>
      <c r="L20">
        <f t="shared" si="1"/>
        <v>234.89999999999998</v>
      </c>
      <c r="N20">
        <v>319</v>
      </c>
      <c r="O20">
        <v>1695</v>
      </c>
      <c r="P20">
        <f t="shared" si="2"/>
        <v>305.09999999999997</v>
      </c>
    </row>
    <row r="21" spans="2:21" x14ac:dyDescent="0.25">
      <c r="B21">
        <v>170</v>
      </c>
      <c r="C21" s="34">
        <v>12645</v>
      </c>
      <c r="D21">
        <f t="shared" si="4"/>
        <v>2276.1</v>
      </c>
      <c r="F21">
        <v>220</v>
      </c>
      <c r="G21">
        <v>3229</v>
      </c>
      <c r="H21">
        <f t="shared" si="0"/>
        <v>581.22</v>
      </c>
      <c r="J21">
        <v>270</v>
      </c>
      <c r="K21">
        <v>5376</v>
      </c>
      <c r="L21">
        <f t="shared" si="1"/>
        <v>967.68</v>
      </c>
      <c r="N21">
        <v>320</v>
      </c>
      <c r="O21">
        <v>3203</v>
      </c>
      <c r="P21">
        <f t="shared" si="2"/>
        <v>576.54</v>
      </c>
    </row>
    <row r="22" spans="2:21" x14ac:dyDescent="0.25">
      <c r="B22">
        <v>171</v>
      </c>
      <c r="C22">
        <v>3229</v>
      </c>
      <c r="D22">
        <f t="shared" si="4"/>
        <v>581.22</v>
      </c>
      <c r="F22">
        <v>221</v>
      </c>
      <c r="G22">
        <v>2120</v>
      </c>
      <c r="H22">
        <f t="shared" si="0"/>
        <v>381.59999999999997</v>
      </c>
      <c r="J22">
        <v>271</v>
      </c>
      <c r="K22">
        <v>2034</v>
      </c>
      <c r="L22">
        <f t="shared" si="1"/>
        <v>366.12</v>
      </c>
      <c r="N22">
        <v>321</v>
      </c>
      <c r="O22">
        <v>3229</v>
      </c>
      <c r="P22">
        <f t="shared" si="2"/>
        <v>581.22</v>
      </c>
    </row>
    <row r="23" spans="2:21" x14ac:dyDescent="0.25">
      <c r="B23">
        <v>172</v>
      </c>
      <c r="C23">
        <v>3821</v>
      </c>
      <c r="D23">
        <f t="shared" si="4"/>
        <v>687.78</v>
      </c>
      <c r="F23">
        <v>222</v>
      </c>
      <c r="G23">
        <v>1102</v>
      </c>
      <c r="H23">
        <f t="shared" si="0"/>
        <v>198.35999999999999</v>
      </c>
      <c r="J23">
        <v>272</v>
      </c>
      <c r="K23">
        <v>2111</v>
      </c>
      <c r="L23">
        <f t="shared" si="1"/>
        <v>379.97999999999996</v>
      </c>
      <c r="N23">
        <v>322</v>
      </c>
      <c r="O23">
        <v>1551</v>
      </c>
      <c r="P23">
        <f t="shared" si="2"/>
        <v>279.18</v>
      </c>
    </row>
    <row r="24" spans="2:21" x14ac:dyDescent="0.25">
      <c r="B24">
        <v>173</v>
      </c>
      <c r="C24">
        <v>5297</v>
      </c>
      <c r="D24">
        <f t="shared" si="4"/>
        <v>953.45999999999992</v>
      </c>
      <c r="F24">
        <v>223</v>
      </c>
      <c r="G24">
        <v>2352</v>
      </c>
      <c r="H24">
        <f t="shared" si="0"/>
        <v>423.35999999999996</v>
      </c>
      <c r="J24">
        <v>273</v>
      </c>
      <c r="K24">
        <v>746</v>
      </c>
      <c r="L24">
        <f t="shared" si="1"/>
        <v>134.28</v>
      </c>
      <c r="N24">
        <v>323</v>
      </c>
      <c r="O24">
        <v>5508</v>
      </c>
      <c r="P24">
        <f t="shared" si="2"/>
        <v>991.43999999999994</v>
      </c>
    </row>
    <row r="25" spans="2:21" x14ac:dyDescent="0.25">
      <c r="B25">
        <v>174</v>
      </c>
      <c r="C25">
        <v>2474</v>
      </c>
      <c r="D25">
        <f t="shared" si="4"/>
        <v>445.32</v>
      </c>
      <c r="F25">
        <v>224</v>
      </c>
      <c r="G25">
        <v>13220</v>
      </c>
      <c r="H25">
        <f t="shared" si="0"/>
        <v>2379.6</v>
      </c>
      <c r="J25">
        <v>274</v>
      </c>
      <c r="K25">
        <v>2686</v>
      </c>
      <c r="L25">
        <f t="shared" si="1"/>
        <v>483.47999999999996</v>
      </c>
      <c r="N25">
        <v>324</v>
      </c>
      <c r="O25">
        <v>5919</v>
      </c>
      <c r="P25">
        <f t="shared" si="2"/>
        <v>1065.42</v>
      </c>
    </row>
    <row r="26" spans="2:21" x14ac:dyDescent="0.25">
      <c r="B26">
        <v>175</v>
      </c>
      <c r="C26">
        <v>551</v>
      </c>
      <c r="D26">
        <f t="shared" si="4"/>
        <v>99.179999999999993</v>
      </c>
      <c r="F26">
        <v>225</v>
      </c>
      <c r="G26" s="34">
        <v>11250</v>
      </c>
      <c r="H26">
        <f t="shared" si="0"/>
        <v>2025</v>
      </c>
      <c r="J26">
        <v>275</v>
      </c>
      <c r="K26">
        <v>5643</v>
      </c>
      <c r="L26">
        <f t="shared" si="1"/>
        <v>1015.74</v>
      </c>
      <c r="N26">
        <v>325</v>
      </c>
      <c r="O26">
        <v>2102</v>
      </c>
      <c r="P26">
        <f t="shared" si="2"/>
        <v>378.36</v>
      </c>
    </row>
    <row r="27" spans="2:21" x14ac:dyDescent="0.25">
      <c r="B27">
        <v>176</v>
      </c>
      <c r="C27">
        <v>2381</v>
      </c>
      <c r="D27">
        <f t="shared" si="4"/>
        <v>428.58</v>
      </c>
      <c r="F27">
        <v>226</v>
      </c>
      <c r="G27">
        <v>1754</v>
      </c>
      <c r="H27">
        <f t="shared" si="0"/>
        <v>315.71999999999997</v>
      </c>
      <c r="J27">
        <v>276</v>
      </c>
      <c r="K27">
        <v>1102</v>
      </c>
      <c r="L27">
        <f t="shared" si="1"/>
        <v>198.35999999999999</v>
      </c>
      <c r="N27">
        <v>326</v>
      </c>
      <c r="O27">
        <v>1102</v>
      </c>
      <c r="P27">
        <f t="shared" si="2"/>
        <v>198.35999999999999</v>
      </c>
    </row>
    <row r="28" spans="2:21" x14ac:dyDescent="0.25">
      <c r="B28">
        <v>177</v>
      </c>
      <c r="C28">
        <v>3229</v>
      </c>
      <c r="D28">
        <f t="shared" si="4"/>
        <v>581.22</v>
      </c>
      <c r="F28">
        <v>227</v>
      </c>
      <c r="G28">
        <v>576</v>
      </c>
      <c r="H28">
        <f t="shared" si="0"/>
        <v>103.67999999999999</v>
      </c>
      <c r="J28">
        <v>277</v>
      </c>
      <c r="K28">
        <v>576</v>
      </c>
      <c r="L28">
        <f t="shared" si="1"/>
        <v>103.67999999999999</v>
      </c>
      <c r="N28">
        <v>327</v>
      </c>
      <c r="O28">
        <v>576</v>
      </c>
      <c r="P28">
        <f t="shared" si="2"/>
        <v>103.67999999999999</v>
      </c>
    </row>
    <row r="29" spans="2:21" x14ac:dyDescent="0.25">
      <c r="B29">
        <v>178</v>
      </c>
      <c r="C29">
        <v>695</v>
      </c>
      <c r="D29">
        <f t="shared" si="4"/>
        <v>125.1</v>
      </c>
      <c r="F29">
        <v>228</v>
      </c>
      <c r="G29">
        <v>1483</v>
      </c>
      <c r="H29">
        <f t="shared" si="0"/>
        <v>266.94</v>
      </c>
      <c r="J29">
        <v>278</v>
      </c>
      <c r="K29">
        <v>2873</v>
      </c>
      <c r="L29">
        <f t="shared" si="1"/>
        <v>517.14</v>
      </c>
      <c r="N29">
        <v>328</v>
      </c>
      <c r="O29">
        <v>646</v>
      </c>
      <c r="P29">
        <f t="shared" si="2"/>
        <v>116.28</v>
      </c>
    </row>
    <row r="30" spans="2:21" x14ac:dyDescent="0.25">
      <c r="B30">
        <v>179</v>
      </c>
      <c r="C30">
        <v>381</v>
      </c>
      <c r="D30">
        <f t="shared" si="4"/>
        <v>68.58</v>
      </c>
      <c r="F30">
        <v>229</v>
      </c>
      <c r="G30">
        <v>5381</v>
      </c>
      <c r="H30">
        <f t="shared" si="0"/>
        <v>968.57999999999993</v>
      </c>
      <c r="J30">
        <v>279</v>
      </c>
      <c r="K30">
        <v>1441</v>
      </c>
      <c r="L30">
        <f t="shared" si="1"/>
        <v>259.38</v>
      </c>
      <c r="N30">
        <v>329</v>
      </c>
      <c r="O30">
        <v>1614</v>
      </c>
      <c r="P30">
        <f t="shared" si="2"/>
        <v>290.52</v>
      </c>
    </row>
    <row r="31" spans="2:21" x14ac:dyDescent="0.25">
      <c r="B31">
        <v>180</v>
      </c>
      <c r="C31">
        <v>5296</v>
      </c>
      <c r="D31">
        <f t="shared" si="4"/>
        <v>953.28</v>
      </c>
      <c r="F31">
        <v>230</v>
      </c>
      <c r="G31">
        <v>2119</v>
      </c>
      <c r="H31">
        <f t="shared" si="0"/>
        <v>381.41999999999996</v>
      </c>
      <c r="J31">
        <v>280</v>
      </c>
      <c r="K31">
        <v>2119</v>
      </c>
      <c r="L31">
        <f t="shared" si="1"/>
        <v>381.41999999999996</v>
      </c>
      <c r="N31">
        <v>330</v>
      </c>
      <c r="O31">
        <v>2152</v>
      </c>
      <c r="P31">
        <f t="shared" si="2"/>
        <v>387.36</v>
      </c>
    </row>
    <row r="32" spans="2:21" x14ac:dyDescent="0.25">
      <c r="B32">
        <v>181</v>
      </c>
      <c r="C32">
        <v>1847</v>
      </c>
      <c r="D32">
        <f t="shared" si="4"/>
        <v>332.46</v>
      </c>
      <c r="F32">
        <v>231</v>
      </c>
      <c r="G32">
        <f>67.79*34</f>
        <v>2304.86</v>
      </c>
      <c r="H32">
        <f t="shared" si="0"/>
        <v>414.87479999999999</v>
      </c>
      <c r="J32">
        <v>281</v>
      </c>
      <c r="K32">
        <v>794</v>
      </c>
      <c r="L32">
        <f t="shared" si="1"/>
        <v>142.91999999999999</v>
      </c>
      <c r="N32">
        <v>331</v>
      </c>
      <c r="O32">
        <v>2618</v>
      </c>
      <c r="P32">
        <f t="shared" si="2"/>
        <v>471.24</v>
      </c>
    </row>
    <row r="33" spans="2:16" x14ac:dyDescent="0.25">
      <c r="B33">
        <v>182</v>
      </c>
      <c r="C33">
        <v>538</v>
      </c>
      <c r="D33">
        <f t="shared" si="4"/>
        <v>96.84</v>
      </c>
      <c r="F33">
        <v>232</v>
      </c>
      <c r="G33">
        <v>830.4</v>
      </c>
      <c r="H33">
        <f t="shared" si="0"/>
        <v>149.47199999999998</v>
      </c>
      <c r="J33">
        <v>282</v>
      </c>
      <c r="K33">
        <v>10169</v>
      </c>
      <c r="L33">
        <f t="shared" si="1"/>
        <v>1830.4199999999998</v>
      </c>
      <c r="N33">
        <v>332</v>
      </c>
      <c r="O33">
        <v>5085</v>
      </c>
      <c r="P33">
        <f t="shared" si="2"/>
        <v>915.3</v>
      </c>
    </row>
    <row r="34" spans="2:16" x14ac:dyDescent="0.25">
      <c r="B34">
        <v>183</v>
      </c>
      <c r="C34">
        <v>2275</v>
      </c>
      <c r="D34">
        <f t="shared" si="4"/>
        <v>409.5</v>
      </c>
      <c r="F34">
        <v>233</v>
      </c>
      <c r="G34">
        <v>5296.5</v>
      </c>
      <c r="H34">
        <f t="shared" si="0"/>
        <v>953.37</v>
      </c>
      <c r="J34">
        <v>283</v>
      </c>
      <c r="K34">
        <v>576</v>
      </c>
      <c r="L34">
        <f t="shared" si="1"/>
        <v>103.67999999999999</v>
      </c>
      <c r="N34">
        <v>333</v>
      </c>
      <c r="O34">
        <v>2576</v>
      </c>
      <c r="P34">
        <f t="shared" si="2"/>
        <v>463.68</v>
      </c>
    </row>
    <row r="35" spans="2:16" x14ac:dyDescent="0.25">
      <c r="B35">
        <v>184</v>
      </c>
      <c r="C35">
        <v>2373</v>
      </c>
      <c r="D35">
        <f t="shared" si="4"/>
        <v>427.14</v>
      </c>
      <c r="F35">
        <v>234</v>
      </c>
      <c r="G35">
        <v>576.24</v>
      </c>
      <c r="H35">
        <f t="shared" si="0"/>
        <v>103.72319999999999</v>
      </c>
      <c r="J35">
        <v>284</v>
      </c>
      <c r="K35" s="34">
        <v>9641</v>
      </c>
      <c r="L35">
        <f t="shared" si="1"/>
        <v>1735.3799999999999</v>
      </c>
      <c r="O35" s="7">
        <f>SUM(O2:O34)</f>
        <v>126050</v>
      </c>
      <c r="P35" s="7">
        <f>SUM(P2:P34)</f>
        <v>22689.000000000004</v>
      </c>
    </row>
    <row r="36" spans="2:16" x14ac:dyDescent="0.25">
      <c r="B36">
        <v>185</v>
      </c>
      <c r="C36">
        <v>3618</v>
      </c>
      <c r="D36">
        <f t="shared" si="4"/>
        <v>651.24</v>
      </c>
      <c r="F36">
        <v>235</v>
      </c>
      <c r="G36">
        <v>3229</v>
      </c>
      <c r="H36">
        <f t="shared" si="0"/>
        <v>581.22</v>
      </c>
      <c r="J36">
        <v>285</v>
      </c>
      <c r="K36">
        <v>1043</v>
      </c>
      <c r="L36">
        <f t="shared" si="1"/>
        <v>187.73999999999998</v>
      </c>
      <c r="N36" t="s">
        <v>216</v>
      </c>
      <c r="O36" s="7">
        <f>C53+G53+K53+O35</f>
        <v>610332</v>
      </c>
      <c r="P36" s="7">
        <f>D53+H53+L53+P35</f>
        <v>109859.76000000001</v>
      </c>
    </row>
    <row r="37" spans="2:16" x14ac:dyDescent="0.25">
      <c r="B37">
        <v>186</v>
      </c>
      <c r="C37">
        <v>4381</v>
      </c>
      <c r="D37">
        <f t="shared" si="4"/>
        <v>788.57999999999993</v>
      </c>
      <c r="F37">
        <v>236</v>
      </c>
      <c r="G37">
        <v>3635</v>
      </c>
      <c r="H37">
        <f t="shared" si="0"/>
        <v>654.29999999999995</v>
      </c>
      <c r="J37">
        <v>286</v>
      </c>
      <c r="K37">
        <v>2763</v>
      </c>
      <c r="L37">
        <f t="shared" si="1"/>
        <v>497.34</v>
      </c>
    </row>
    <row r="38" spans="2:16" x14ac:dyDescent="0.25">
      <c r="B38">
        <v>187</v>
      </c>
      <c r="C38">
        <v>3593</v>
      </c>
      <c r="D38">
        <f t="shared" si="4"/>
        <v>646.74</v>
      </c>
      <c r="F38">
        <v>237</v>
      </c>
      <c r="G38">
        <v>5296</v>
      </c>
      <c r="H38">
        <f t="shared" si="0"/>
        <v>953.28</v>
      </c>
      <c r="J38">
        <v>287</v>
      </c>
      <c r="K38">
        <v>6356</v>
      </c>
      <c r="L38">
        <f t="shared" si="1"/>
        <v>1144.08</v>
      </c>
      <c r="P38" t="s">
        <v>244</v>
      </c>
    </row>
    <row r="39" spans="2:16" x14ac:dyDescent="0.25">
      <c r="O39" t="s">
        <v>245</v>
      </c>
      <c r="P39" t="s">
        <v>246</v>
      </c>
    </row>
    <row r="40" spans="2:16" x14ac:dyDescent="0.25">
      <c r="B40">
        <v>188</v>
      </c>
      <c r="C40">
        <v>2373</v>
      </c>
      <c r="D40">
        <f t="shared" si="4"/>
        <v>427.14</v>
      </c>
      <c r="F40">
        <v>238</v>
      </c>
      <c r="G40">
        <v>3229</v>
      </c>
      <c r="H40">
        <f t="shared" si="0"/>
        <v>581.22</v>
      </c>
      <c r="J40">
        <v>288</v>
      </c>
      <c r="K40">
        <v>220</v>
      </c>
      <c r="L40">
        <f t="shared" si="1"/>
        <v>39.6</v>
      </c>
      <c r="N40" t="s">
        <v>150</v>
      </c>
      <c r="O40">
        <v>118000</v>
      </c>
      <c r="P40">
        <v>118000</v>
      </c>
    </row>
    <row r="41" spans="2:16" x14ac:dyDescent="0.25">
      <c r="B41">
        <v>189</v>
      </c>
      <c r="C41">
        <v>1102</v>
      </c>
      <c r="D41">
        <f t="shared" si="4"/>
        <v>198.35999999999999</v>
      </c>
      <c r="F41">
        <v>239</v>
      </c>
      <c r="G41">
        <v>2729</v>
      </c>
      <c r="H41">
        <f t="shared" si="0"/>
        <v>491.21999999999997</v>
      </c>
      <c r="J41">
        <v>289</v>
      </c>
      <c r="K41">
        <v>1101</v>
      </c>
      <c r="L41">
        <f t="shared" si="1"/>
        <v>198.18</v>
      </c>
      <c r="N41" t="s">
        <v>247</v>
      </c>
      <c r="O41">
        <v>105912</v>
      </c>
      <c r="P41">
        <v>105912</v>
      </c>
    </row>
    <row r="42" spans="2:16" x14ac:dyDescent="0.25">
      <c r="B42">
        <v>190</v>
      </c>
      <c r="C42">
        <v>1911</v>
      </c>
      <c r="D42">
        <f t="shared" si="4"/>
        <v>343.97999999999996</v>
      </c>
      <c r="F42">
        <v>240</v>
      </c>
      <c r="G42" s="34">
        <v>9325</v>
      </c>
      <c r="H42">
        <f t="shared" si="0"/>
        <v>1678.5</v>
      </c>
      <c r="J42">
        <v>290</v>
      </c>
      <c r="K42">
        <v>2152</v>
      </c>
      <c r="L42">
        <f t="shared" si="1"/>
        <v>387.36</v>
      </c>
      <c r="N42" t="s">
        <v>248</v>
      </c>
      <c r="O42">
        <v>118933</v>
      </c>
      <c r="P42">
        <v>118933</v>
      </c>
    </row>
    <row r="43" spans="2:16" x14ac:dyDescent="0.25">
      <c r="B43">
        <v>191</v>
      </c>
      <c r="C43">
        <v>1491</v>
      </c>
      <c r="D43">
        <f t="shared" si="4"/>
        <v>268.38</v>
      </c>
      <c r="F43">
        <v>241</v>
      </c>
      <c r="G43" s="34">
        <v>8560</v>
      </c>
      <c r="H43">
        <f t="shared" si="0"/>
        <v>1540.8</v>
      </c>
      <c r="J43">
        <v>291</v>
      </c>
      <c r="K43">
        <v>1902</v>
      </c>
      <c r="L43">
        <f t="shared" si="1"/>
        <v>342.36</v>
      </c>
      <c r="O43" s="7">
        <f>SUM(O40:O42)</f>
        <v>342845</v>
      </c>
      <c r="P43" s="7">
        <f>SUM(P40:P42)</f>
        <v>342845</v>
      </c>
    </row>
    <row r="44" spans="2:16" x14ac:dyDescent="0.25">
      <c r="B44">
        <v>192</v>
      </c>
      <c r="C44">
        <v>2372</v>
      </c>
      <c r="D44">
        <f t="shared" si="4"/>
        <v>426.96</v>
      </c>
      <c r="F44">
        <v>242</v>
      </c>
      <c r="G44">
        <v>577</v>
      </c>
      <c r="H44">
        <f t="shared" si="0"/>
        <v>103.86</v>
      </c>
      <c r="J44">
        <v>292</v>
      </c>
      <c r="K44">
        <v>3229</v>
      </c>
      <c r="L44">
        <f t="shared" si="1"/>
        <v>581.22</v>
      </c>
    </row>
    <row r="45" spans="2:16" x14ac:dyDescent="0.25">
      <c r="B45">
        <v>193</v>
      </c>
      <c r="C45">
        <v>10423</v>
      </c>
      <c r="D45">
        <f t="shared" si="4"/>
        <v>1876.1399999999999</v>
      </c>
      <c r="F45">
        <v>243</v>
      </c>
      <c r="G45">
        <v>875</v>
      </c>
      <c r="H45">
        <f t="shared" si="0"/>
        <v>157.5</v>
      </c>
      <c r="J45">
        <v>293</v>
      </c>
      <c r="K45">
        <v>5296</v>
      </c>
      <c r="L45">
        <f t="shared" si="1"/>
        <v>953.28</v>
      </c>
      <c r="N45" t="s">
        <v>150</v>
      </c>
      <c r="O45">
        <v>121287</v>
      </c>
      <c r="P45">
        <v>121287</v>
      </c>
    </row>
    <row r="46" spans="2:16" x14ac:dyDescent="0.25">
      <c r="B46">
        <v>194</v>
      </c>
      <c r="C46">
        <v>5296</v>
      </c>
      <c r="D46">
        <f t="shared" si="4"/>
        <v>953.28</v>
      </c>
      <c r="F46">
        <v>244</v>
      </c>
      <c r="G46">
        <v>5381</v>
      </c>
      <c r="H46">
        <f t="shared" si="0"/>
        <v>968.57999999999993</v>
      </c>
      <c r="J46">
        <v>294</v>
      </c>
      <c r="K46">
        <v>576</v>
      </c>
      <c r="L46">
        <f t="shared" si="1"/>
        <v>103.67999999999999</v>
      </c>
    </row>
    <row r="47" spans="2:16" x14ac:dyDescent="0.25">
      <c r="B47">
        <v>195</v>
      </c>
      <c r="C47">
        <v>3766</v>
      </c>
      <c r="D47">
        <f t="shared" si="4"/>
        <v>677.88</v>
      </c>
      <c r="F47">
        <v>245</v>
      </c>
      <c r="G47">
        <v>5296</v>
      </c>
      <c r="H47">
        <f t="shared" si="0"/>
        <v>953.28</v>
      </c>
      <c r="J47">
        <v>295</v>
      </c>
      <c r="K47">
        <v>6767</v>
      </c>
      <c r="L47">
        <f t="shared" si="1"/>
        <v>1218.06</v>
      </c>
    </row>
    <row r="48" spans="2:16" x14ac:dyDescent="0.25">
      <c r="B48">
        <v>196</v>
      </c>
      <c r="C48">
        <v>4203</v>
      </c>
      <c r="D48">
        <f t="shared" si="4"/>
        <v>756.54</v>
      </c>
      <c r="F48">
        <v>246</v>
      </c>
      <c r="G48">
        <v>10423</v>
      </c>
      <c r="H48">
        <f t="shared" si="0"/>
        <v>1876.1399999999999</v>
      </c>
      <c r="J48">
        <v>296</v>
      </c>
      <c r="K48">
        <v>3618</v>
      </c>
      <c r="L48">
        <f t="shared" si="1"/>
        <v>651.24</v>
      </c>
    </row>
    <row r="49" spans="2:12" x14ac:dyDescent="0.25">
      <c r="B49">
        <v>197</v>
      </c>
      <c r="C49">
        <v>1602</v>
      </c>
      <c r="D49">
        <f t="shared" si="4"/>
        <v>288.36</v>
      </c>
      <c r="F49">
        <v>247</v>
      </c>
      <c r="G49">
        <v>2393</v>
      </c>
      <c r="H49">
        <f t="shared" si="0"/>
        <v>430.74</v>
      </c>
      <c r="J49">
        <v>297</v>
      </c>
      <c r="K49">
        <v>3767</v>
      </c>
      <c r="L49">
        <f t="shared" si="1"/>
        <v>678.06</v>
      </c>
    </row>
    <row r="50" spans="2:12" x14ac:dyDescent="0.25">
      <c r="B50">
        <v>198</v>
      </c>
      <c r="C50">
        <v>5296</v>
      </c>
      <c r="D50">
        <f t="shared" si="4"/>
        <v>953.28</v>
      </c>
      <c r="F50">
        <v>248</v>
      </c>
      <c r="G50">
        <v>5381</v>
      </c>
      <c r="H50">
        <f t="shared" si="0"/>
        <v>968.57999999999993</v>
      </c>
      <c r="J50">
        <v>298</v>
      </c>
      <c r="K50">
        <v>1152</v>
      </c>
      <c r="L50">
        <f t="shared" si="1"/>
        <v>207.35999999999999</v>
      </c>
    </row>
    <row r="51" spans="2:12" x14ac:dyDescent="0.25">
      <c r="B51">
        <v>199</v>
      </c>
      <c r="C51">
        <v>3229</v>
      </c>
      <c r="D51">
        <f t="shared" si="4"/>
        <v>581.22</v>
      </c>
      <c r="F51">
        <v>249</v>
      </c>
      <c r="G51">
        <v>1441</v>
      </c>
      <c r="H51">
        <f t="shared" si="0"/>
        <v>259.38</v>
      </c>
      <c r="J51">
        <v>299</v>
      </c>
      <c r="K51">
        <v>5508</v>
      </c>
      <c r="L51">
        <f t="shared" si="1"/>
        <v>991.43999999999994</v>
      </c>
    </row>
    <row r="52" spans="2:12" x14ac:dyDescent="0.25">
      <c r="B52">
        <v>200</v>
      </c>
      <c r="C52">
        <v>1102</v>
      </c>
      <c r="D52">
        <f t="shared" si="4"/>
        <v>198.35999999999999</v>
      </c>
      <c r="F52">
        <v>250</v>
      </c>
      <c r="G52">
        <v>4924</v>
      </c>
      <c r="H52">
        <f t="shared" si="0"/>
        <v>886.31999999999994</v>
      </c>
      <c r="J52">
        <v>300</v>
      </c>
      <c r="K52">
        <v>3229</v>
      </c>
      <c r="L52">
        <f t="shared" si="1"/>
        <v>581.22</v>
      </c>
    </row>
    <row r="53" spans="2:12" x14ac:dyDescent="0.25">
      <c r="C53" s="7">
        <f>SUM(C2:C52)</f>
        <v>156657</v>
      </c>
      <c r="D53" s="7">
        <f>SUM(D2:D52)</f>
        <v>28198.260000000002</v>
      </c>
      <c r="G53" s="7">
        <f>SUM(G2:G52)</f>
        <v>177700</v>
      </c>
      <c r="H53" s="7">
        <f>SUM(H2:H52)</f>
        <v>31986.000000000004</v>
      </c>
      <c r="K53" s="7">
        <f>SUM(K2:K52)</f>
        <v>149925</v>
      </c>
      <c r="L53" s="7">
        <f>SUM(L2:L52)</f>
        <v>26986.500000000007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7"/>
  <sheetViews>
    <sheetView topLeftCell="A10" workbookViewId="0">
      <selection activeCell="G46" sqref="G46"/>
    </sheetView>
  </sheetViews>
  <sheetFormatPr defaultRowHeight="15" x14ac:dyDescent="0.25"/>
  <sheetData>
    <row r="2" spans="2:32" x14ac:dyDescent="0.25">
      <c r="B2" t="s">
        <v>252</v>
      </c>
      <c r="F2" t="s">
        <v>254</v>
      </c>
      <c r="J2" t="s">
        <v>255</v>
      </c>
      <c r="N2" t="s">
        <v>256</v>
      </c>
      <c r="R2" t="s">
        <v>248</v>
      </c>
      <c r="V2" t="s">
        <v>150</v>
      </c>
      <c r="Z2" t="s">
        <v>163</v>
      </c>
      <c r="AD2" t="s">
        <v>164</v>
      </c>
    </row>
    <row r="3" spans="2:32" x14ac:dyDescent="0.25">
      <c r="B3">
        <v>225</v>
      </c>
      <c r="C3">
        <v>12500</v>
      </c>
      <c r="D3">
        <f>C3*5%</f>
        <v>625</v>
      </c>
      <c r="F3">
        <v>268</v>
      </c>
      <c r="G3">
        <v>12750</v>
      </c>
      <c r="H3">
        <f>G3*5%</f>
        <v>637.5</v>
      </c>
      <c r="N3">
        <v>331</v>
      </c>
      <c r="O3">
        <v>26250</v>
      </c>
      <c r="P3">
        <f t="shared" ref="P3:P33" si="0">O3*5%</f>
        <v>1312.5</v>
      </c>
      <c r="R3">
        <v>362</v>
      </c>
      <c r="S3">
        <v>40800</v>
      </c>
      <c r="T3">
        <f t="shared" ref="T3:T34" si="1">S3*5%</f>
        <v>2040</v>
      </c>
      <c r="V3">
        <v>394</v>
      </c>
      <c r="W3">
        <v>33000</v>
      </c>
      <c r="X3">
        <f t="shared" ref="X3:X31" si="2">W3*5%</f>
        <v>1650</v>
      </c>
      <c r="Z3">
        <v>423</v>
      </c>
      <c r="AA3">
        <v>41250</v>
      </c>
      <c r="AB3">
        <f>AA3*5%</f>
        <v>2062.5</v>
      </c>
      <c r="AD3">
        <v>443</v>
      </c>
      <c r="AE3">
        <v>20000</v>
      </c>
      <c r="AF3">
        <f t="shared" ref="AF3:AF46" si="3">AE3*5%</f>
        <v>1000</v>
      </c>
    </row>
    <row r="4" spans="2:32" x14ac:dyDescent="0.25">
      <c r="B4">
        <v>226</v>
      </c>
      <c r="C4">
        <v>14000</v>
      </c>
      <c r="D4">
        <f t="shared" ref="D4:D45" si="4">C4*5%</f>
        <v>700</v>
      </c>
      <c r="F4">
        <v>269</v>
      </c>
      <c r="G4">
        <v>30800</v>
      </c>
      <c r="H4">
        <f t="shared" ref="H4:H34" si="5">G4*5%</f>
        <v>1540</v>
      </c>
      <c r="J4">
        <v>301</v>
      </c>
      <c r="K4">
        <v>7000</v>
      </c>
      <c r="L4">
        <f t="shared" ref="L4:L33" si="6">K4*5%</f>
        <v>350</v>
      </c>
      <c r="N4">
        <v>332</v>
      </c>
      <c r="O4">
        <v>42250</v>
      </c>
      <c r="P4">
        <f t="shared" si="0"/>
        <v>2112.5</v>
      </c>
      <c r="R4">
        <v>363</v>
      </c>
      <c r="S4">
        <v>43200</v>
      </c>
      <c r="T4">
        <f t="shared" si="1"/>
        <v>2160</v>
      </c>
      <c r="V4">
        <v>395</v>
      </c>
      <c r="W4">
        <v>40300</v>
      </c>
      <c r="X4">
        <f t="shared" si="2"/>
        <v>2015</v>
      </c>
      <c r="Z4">
        <v>424</v>
      </c>
      <c r="AA4">
        <v>41250</v>
      </c>
      <c r="AB4">
        <f>AA4*5%</f>
        <v>2062.5</v>
      </c>
      <c r="AD4">
        <v>444</v>
      </c>
      <c r="AE4">
        <v>14000</v>
      </c>
      <c r="AF4">
        <f t="shared" si="3"/>
        <v>700</v>
      </c>
    </row>
    <row r="5" spans="2:32" x14ac:dyDescent="0.25">
      <c r="B5">
        <v>227</v>
      </c>
      <c r="C5">
        <v>7000</v>
      </c>
      <c r="D5">
        <f t="shared" si="4"/>
        <v>350</v>
      </c>
      <c r="F5">
        <v>270</v>
      </c>
      <c r="G5">
        <v>11000</v>
      </c>
      <c r="H5">
        <f t="shared" si="5"/>
        <v>550</v>
      </c>
      <c r="J5">
        <v>302</v>
      </c>
      <c r="K5">
        <v>37500</v>
      </c>
      <c r="L5">
        <f t="shared" si="6"/>
        <v>1875</v>
      </c>
      <c r="N5">
        <v>333</v>
      </c>
      <c r="O5">
        <v>45000</v>
      </c>
      <c r="P5">
        <f t="shared" si="0"/>
        <v>2250</v>
      </c>
      <c r="R5">
        <v>364</v>
      </c>
      <c r="S5">
        <v>43200</v>
      </c>
      <c r="T5">
        <f t="shared" si="1"/>
        <v>2160</v>
      </c>
      <c r="V5">
        <v>396</v>
      </c>
      <c r="W5">
        <v>5500</v>
      </c>
      <c r="X5">
        <f t="shared" si="2"/>
        <v>275</v>
      </c>
      <c r="Z5">
        <v>425</v>
      </c>
      <c r="AA5" t="s">
        <v>253</v>
      </c>
      <c r="AD5">
        <v>445</v>
      </c>
      <c r="AE5">
        <v>1060</v>
      </c>
      <c r="AF5">
        <f t="shared" si="3"/>
        <v>53</v>
      </c>
    </row>
    <row r="6" spans="2:32" x14ac:dyDescent="0.25">
      <c r="B6">
        <v>228</v>
      </c>
      <c r="C6">
        <v>51300</v>
      </c>
      <c r="D6">
        <f t="shared" si="4"/>
        <v>2565</v>
      </c>
      <c r="F6">
        <v>271</v>
      </c>
      <c r="G6">
        <v>95000</v>
      </c>
      <c r="H6">
        <f t="shared" si="5"/>
        <v>4750</v>
      </c>
      <c r="J6">
        <v>303</v>
      </c>
      <c r="K6">
        <v>12500</v>
      </c>
      <c r="L6">
        <f t="shared" si="6"/>
        <v>625</v>
      </c>
      <c r="N6">
        <v>334</v>
      </c>
      <c r="O6">
        <v>28000</v>
      </c>
      <c r="P6">
        <f t="shared" si="0"/>
        <v>1400</v>
      </c>
      <c r="R6">
        <v>365</v>
      </c>
      <c r="S6">
        <v>27000</v>
      </c>
      <c r="T6">
        <f t="shared" si="1"/>
        <v>1350</v>
      </c>
      <c r="V6">
        <v>397</v>
      </c>
      <c r="W6">
        <v>34500</v>
      </c>
      <c r="X6">
        <f t="shared" si="2"/>
        <v>1725</v>
      </c>
      <c r="Z6">
        <v>440</v>
      </c>
      <c r="AA6">
        <v>13050</v>
      </c>
      <c r="AB6">
        <f>AA6*5%</f>
        <v>652.5</v>
      </c>
      <c r="AD6">
        <v>446</v>
      </c>
      <c r="AE6">
        <v>7000</v>
      </c>
      <c r="AF6">
        <f t="shared" si="3"/>
        <v>350</v>
      </c>
    </row>
    <row r="7" spans="2:32" x14ac:dyDescent="0.25">
      <c r="B7">
        <v>229</v>
      </c>
      <c r="C7" t="s">
        <v>253</v>
      </c>
      <c r="F7">
        <v>272</v>
      </c>
      <c r="G7">
        <v>95000</v>
      </c>
      <c r="H7">
        <f t="shared" si="5"/>
        <v>4750</v>
      </c>
      <c r="J7">
        <v>304</v>
      </c>
      <c r="K7">
        <v>8500</v>
      </c>
      <c r="L7">
        <f t="shared" si="6"/>
        <v>425</v>
      </c>
      <c r="N7">
        <v>335</v>
      </c>
      <c r="O7">
        <v>21000</v>
      </c>
      <c r="P7">
        <f t="shared" si="0"/>
        <v>1050</v>
      </c>
      <c r="R7">
        <v>366</v>
      </c>
      <c r="S7">
        <v>18000</v>
      </c>
      <c r="T7">
        <f t="shared" si="1"/>
        <v>900</v>
      </c>
      <c r="V7">
        <v>398</v>
      </c>
      <c r="W7">
        <v>9000</v>
      </c>
      <c r="X7">
        <f t="shared" si="2"/>
        <v>450</v>
      </c>
      <c r="Z7">
        <v>441</v>
      </c>
      <c r="AA7">
        <v>81595</v>
      </c>
      <c r="AB7">
        <f>AA7*5%</f>
        <v>4079.75</v>
      </c>
      <c r="AD7">
        <v>447</v>
      </c>
      <c r="AE7">
        <v>44800</v>
      </c>
      <c r="AF7">
        <f t="shared" si="3"/>
        <v>2240</v>
      </c>
    </row>
    <row r="8" spans="2:32" x14ac:dyDescent="0.25">
      <c r="B8">
        <v>230</v>
      </c>
      <c r="C8">
        <v>57500</v>
      </c>
      <c r="D8">
        <f t="shared" si="4"/>
        <v>2875</v>
      </c>
      <c r="F8">
        <v>273</v>
      </c>
      <c r="G8">
        <v>90000</v>
      </c>
      <c r="H8">
        <f t="shared" si="5"/>
        <v>4500</v>
      </c>
      <c r="J8">
        <v>305</v>
      </c>
      <c r="K8">
        <v>15000</v>
      </c>
      <c r="L8">
        <f t="shared" si="6"/>
        <v>750</v>
      </c>
      <c r="N8">
        <v>336</v>
      </c>
      <c r="O8">
        <v>26250</v>
      </c>
      <c r="P8">
        <f t="shared" si="0"/>
        <v>1312.5</v>
      </c>
      <c r="R8">
        <v>367</v>
      </c>
      <c r="S8">
        <v>18000</v>
      </c>
      <c r="T8">
        <f t="shared" si="1"/>
        <v>900</v>
      </c>
      <c r="V8">
        <v>399</v>
      </c>
      <c r="W8">
        <v>38000</v>
      </c>
      <c r="X8">
        <f t="shared" si="2"/>
        <v>1900</v>
      </c>
      <c r="Z8">
        <v>442</v>
      </c>
      <c r="AA8">
        <v>18590</v>
      </c>
      <c r="AB8">
        <f>AA8*5%</f>
        <v>929.5</v>
      </c>
      <c r="AD8">
        <v>448</v>
      </c>
      <c r="AE8">
        <v>25800</v>
      </c>
      <c r="AF8">
        <f t="shared" si="3"/>
        <v>1290</v>
      </c>
    </row>
    <row r="9" spans="2:32" x14ac:dyDescent="0.25">
      <c r="B9">
        <v>231</v>
      </c>
      <c r="C9">
        <v>43500</v>
      </c>
      <c r="D9">
        <f t="shared" si="4"/>
        <v>2175</v>
      </c>
      <c r="F9">
        <v>274</v>
      </c>
      <c r="G9">
        <v>90000</v>
      </c>
      <c r="H9">
        <f t="shared" si="5"/>
        <v>4500</v>
      </c>
      <c r="J9">
        <v>306</v>
      </c>
      <c r="K9">
        <v>39850</v>
      </c>
      <c r="L9">
        <f t="shared" si="6"/>
        <v>1992.5</v>
      </c>
      <c r="N9">
        <v>337</v>
      </c>
      <c r="O9">
        <v>26250</v>
      </c>
      <c r="P9">
        <f t="shared" si="0"/>
        <v>1312.5</v>
      </c>
      <c r="R9">
        <v>368</v>
      </c>
      <c r="S9">
        <v>22000</v>
      </c>
      <c r="T9">
        <f t="shared" si="1"/>
        <v>1100</v>
      </c>
      <c r="V9">
        <v>400</v>
      </c>
      <c r="W9">
        <v>7000</v>
      </c>
      <c r="X9">
        <f t="shared" si="2"/>
        <v>350</v>
      </c>
      <c r="AD9">
        <v>449</v>
      </c>
      <c r="AE9">
        <v>27950</v>
      </c>
      <c r="AF9">
        <f t="shared" si="3"/>
        <v>1397.5</v>
      </c>
    </row>
    <row r="10" spans="2:32" x14ac:dyDescent="0.25">
      <c r="B10">
        <v>232</v>
      </c>
      <c r="C10">
        <v>88500</v>
      </c>
      <c r="D10">
        <f t="shared" si="4"/>
        <v>4425</v>
      </c>
      <c r="F10">
        <v>275</v>
      </c>
      <c r="G10">
        <v>13000</v>
      </c>
      <c r="H10">
        <f t="shared" si="5"/>
        <v>650</v>
      </c>
      <c r="J10">
        <v>307</v>
      </c>
      <c r="K10">
        <v>5700</v>
      </c>
      <c r="L10">
        <f t="shared" si="6"/>
        <v>285</v>
      </c>
      <c r="N10">
        <v>338</v>
      </c>
      <c r="O10">
        <v>36000</v>
      </c>
      <c r="P10">
        <f t="shared" si="0"/>
        <v>1800</v>
      </c>
      <c r="R10">
        <v>369</v>
      </c>
      <c r="S10">
        <v>10500</v>
      </c>
      <c r="T10">
        <f t="shared" si="1"/>
        <v>525</v>
      </c>
      <c r="V10">
        <v>401</v>
      </c>
      <c r="W10">
        <v>38750</v>
      </c>
      <c r="X10">
        <f t="shared" si="2"/>
        <v>1937.5</v>
      </c>
      <c r="AD10">
        <v>450</v>
      </c>
      <c r="AE10">
        <v>30400</v>
      </c>
      <c r="AF10">
        <f t="shared" si="3"/>
        <v>1520</v>
      </c>
    </row>
    <row r="11" spans="2:32" x14ac:dyDescent="0.25">
      <c r="B11">
        <v>233</v>
      </c>
      <c r="C11">
        <v>88500</v>
      </c>
      <c r="D11">
        <f t="shared" si="4"/>
        <v>4425</v>
      </c>
      <c r="F11">
        <v>276</v>
      </c>
      <c r="G11">
        <v>6600</v>
      </c>
      <c r="H11">
        <f t="shared" si="5"/>
        <v>330</v>
      </c>
      <c r="J11">
        <v>308</v>
      </c>
      <c r="K11">
        <v>75600</v>
      </c>
      <c r="L11">
        <f t="shared" si="6"/>
        <v>3780</v>
      </c>
      <c r="N11">
        <v>339</v>
      </c>
      <c r="O11">
        <v>36000</v>
      </c>
      <c r="P11">
        <f t="shared" si="0"/>
        <v>1800</v>
      </c>
      <c r="R11">
        <v>370</v>
      </c>
      <c r="S11">
        <v>6000</v>
      </c>
      <c r="T11">
        <f t="shared" si="1"/>
        <v>300</v>
      </c>
      <c r="V11">
        <v>402</v>
      </c>
      <c r="W11">
        <v>38750</v>
      </c>
      <c r="X11">
        <f t="shared" si="2"/>
        <v>1937.5</v>
      </c>
      <c r="Z11" s="35">
        <v>1E-3</v>
      </c>
      <c r="AD11">
        <v>451</v>
      </c>
      <c r="AE11">
        <v>11000</v>
      </c>
      <c r="AF11">
        <f t="shared" si="3"/>
        <v>550</v>
      </c>
    </row>
    <row r="12" spans="2:32" x14ac:dyDescent="0.25">
      <c r="B12">
        <v>234</v>
      </c>
      <c r="C12">
        <v>75000</v>
      </c>
      <c r="D12">
        <f t="shared" si="4"/>
        <v>3750</v>
      </c>
      <c r="F12">
        <v>277</v>
      </c>
      <c r="G12">
        <v>11500</v>
      </c>
      <c r="H12">
        <f t="shared" si="5"/>
        <v>575</v>
      </c>
      <c r="J12">
        <v>309</v>
      </c>
      <c r="K12">
        <v>92500</v>
      </c>
      <c r="L12">
        <f t="shared" si="6"/>
        <v>4625</v>
      </c>
      <c r="N12">
        <v>340</v>
      </c>
      <c r="O12">
        <v>40000</v>
      </c>
      <c r="P12">
        <f t="shared" si="0"/>
        <v>2000</v>
      </c>
      <c r="R12">
        <v>371</v>
      </c>
      <c r="S12">
        <v>13200</v>
      </c>
      <c r="T12">
        <f t="shared" si="1"/>
        <v>660</v>
      </c>
      <c r="V12">
        <v>403</v>
      </c>
      <c r="W12">
        <v>30000</v>
      </c>
      <c r="X12">
        <f t="shared" si="2"/>
        <v>1500</v>
      </c>
      <c r="Z12">
        <v>426</v>
      </c>
      <c r="AA12">
        <v>90000</v>
      </c>
      <c r="AB12">
        <f>AA12*Z11</f>
        <v>90</v>
      </c>
      <c r="AD12">
        <v>452</v>
      </c>
      <c r="AE12">
        <v>55500</v>
      </c>
      <c r="AF12">
        <f t="shared" si="3"/>
        <v>2775</v>
      </c>
    </row>
    <row r="13" spans="2:32" x14ac:dyDescent="0.25">
      <c r="B13">
        <v>235</v>
      </c>
      <c r="C13">
        <v>75000</v>
      </c>
      <c r="D13">
        <f t="shared" si="4"/>
        <v>3750</v>
      </c>
      <c r="F13">
        <v>278</v>
      </c>
      <c r="G13">
        <v>2160</v>
      </c>
      <c r="H13">
        <f t="shared" si="5"/>
        <v>108</v>
      </c>
      <c r="J13">
        <v>310</v>
      </c>
      <c r="K13">
        <v>92500</v>
      </c>
      <c r="L13">
        <f t="shared" si="6"/>
        <v>4625</v>
      </c>
      <c r="N13">
        <v>341</v>
      </c>
      <c r="O13">
        <v>30400</v>
      </c>
      <c r="P13">
        <f t="shared" si="0"/>
        <v>1520</v>
      </c>
      <c r="R13">
        <v>372</v>
      </c>
      <c r="S13">
        <v>8100</v>
      </c>
      <c r="T13">
        <f t="shared" si="1"/>
        <v>405</v>
      </c>
      <c r="V13">
        <v>404</v>
      </c>
      <c r="W13">
        <v>30000</v>
      </c>
      <c r="X13">
        <f t="shared" si="2"/>
        <v>1500</v>
      </c>
      <c r="Z13">
        <v>427</v>
      </c>
      <c r="AA13">
        <v>98000</v>
      </c>
      <c r="AB13">
        <f>AA13*0.1%</f>
        <v>98</v>
      </c>
      <c r="AD13">
        <v>453</v>
      </c>
      <c r="AE13">
        <v>72000</v>
      </c>
      <c r="AF13">
        <f t="shared" si="3"/>
        <v>3600</v>
      </c>
    </row>
    <row r="14" spans="2:32" x14ac:dyDescent="0.25">
      <c r="B14">
        <v>236</v>
      </c>
      <c r="C14">
        <v>13500</v>
      </c>
      <c r="D14">
        <f t="shared" si="4"/>
        <v>675</v>
      </c>
      <c r="F14">
        <v>279</v>
      </c>
      <c r="G14">
        <v>60400</v>
      </c>
      <c r="H14">
        <f t="shared" si="5"/>
        <v>3020</v>
      </c>
      <c r="J14">
        <v>311</v>
      </c>
      <c r="K14">
        <v>82000</v>
      </c>
      <c r="L14">
        <f t="shared" si="6"/>
        <v>4100</v>
      </c>
      <c r="N14">
        <v>342</v>
      </c>
      <c r="O14">
        <v>42900</v>
      </c>
      <c r="P14">
        <f t="shared" si="0"/>
        <v>2145</v>
      </c>
      <c r="R14">
        <v>373</v>
      </c>
      <c r="S14">
        <v>1400</v>
      </c>
      <c r="T14">
        <f t="shared" si="1"/>
        <v>70</v>
      </c>
      <c r="V14">
        <v>405</v>
      </c>
      <c r="W14">
        <v>28000</v>
      </c>
      <c r="X14">
        <f t="shared" si="2"/>
        <v>1400</v>
      </c>
      <c r="Z14">
        <v>428</v>
      </c>
      <c r="AA14">
        <v>95000</v>
      </c>
      <c r="AB14">
        <f t="shared" ref="AB14:AB25" si="7">AA14*0.1%</f>
        <v>95</v>
      </c>
      <c r="AD14">
        <v>454</v>
      </c>
      <c r="AE14">
        <v>52500</v>
      </c>
      <c r="AF14">
        <f t="shared" si="3"/>
        <v>2625</v>
      </c>
    </row>
    <row r="15" spans="2:32" x14ac:dyDescent="0.25">
      <c r="B15">
        <v>237</v>
      </c>
      <c r="C15">
        <v>13000</v>
      </c>
      <c r="D15">
        <f t="shared" si="4"/>
        <v>650</v>
      </c>
      <c r="F15">
        <v>280</v>
      </c>
      <c r="G15">
        <v>12500</v>
      </c>
      <c r="H15">
        <f t="shared" si="5"/>
        <v>625</v>
      </c>
      <c r="J15">
        <v>312</v>
      </c>
      <c r="K15">
        <v>84500</v>
      </c>
      <c r="L15">
        <f t="shared" si="6"/>
        <v>4225</v>
      </c>
      <c r="N15">
        <v>343</v>
      </c>
      <c r="O15">
        <v>17800</v>
      </c>
      <c r="P15">
        <f t="shared" si="0"/>
        <v>890</v>
      </c>
      <c r="R15">
        <v>374</v>
      </c>
      <c r="S15">
        <v>2660</v>
      </c>
      <c r="T15">
        <f t="shared" si="1"/>
        <v>133</v>
      </c>
      <c r="V15">
        <v>406</v>
      </c>
      <c r="W15">
        <v>28000</v>
      </c>
      <c r="X15">
        <f t="shared" si="2"/>
        <v>1400</v>
      </c>
      <c r="Z15">
        <v>429</v>
      </c>
      <c r="AA15">
        <v>99000</v>
      </c>
      <c r="AB15">
        <f t="shared" si="7"/>
        <v>99</v>
      </c>
      <c r="AD15">
        <v>455</v>
      </c>
      <c r="AE15">
        <v>74000</v>
      </c>
      <c r="AF15">
        <f t="shared" si="3"/>
        <v>3700</v>
      </c>
    </row>
    <row r="16" spans="2:32" x14ac:dyDescent="0.25">
      <c r="B16">
        <v>238</v>
      </c>
      <c r="C16">
        <v>54000</v>
      </c>
      <c r="D16">
        <f t="shared" si="4"/>
        <v>2700</v>
      </c>
      <c r="F16">
        <v>281</v>
      </c>
      <c r="G16" t="s">
        <v>253</v>
      </c>
      <c r="J16">
        <v>313</v>
      </c>
      <c r="K16">
        <v>90000</v>
      </c>
      <c r="L16">
        <f t="shared" si="6"/>
        <v>4500</v>
      </c>
      <c r="N16">
        <v>344</v>
      </c>
      <c r="O16">
        <v>28700</v>
      </c>
      <c r="P16">
        <f t="shared" si="0"/>
        <v>1435</v>
      </c>
      <c r="R16">
        <v>375</v>
      </c>
      <c r="S16">
        <v>1800</v>
      </c>
      <c r="T16">
        <f t="shared" si="1"/>
        <v>90</v>
      </c>
      <c r="V16">
        <v>407</v>
      </c>
      <c r="W16">
        <v>8000</v>
      </c>
      <c r="X16">
        <f t="shared" si="2"/>
        <v>400</v>
      </c>
      <c r="Z16">
        <v>430</v>
      </c>
      <c r="AA16">
        <v>89100</v>
      </c>
      <c r="AB16">
        <f t="shared" si="7"/>
        <v>89.100000000000009</v>
      </c>
      <c r="AD16">
        <v>456</v>
      </c>
      <c r="AE16">
        <v>61000</v>
      </c>
      <c r="AF16">
        <f t="shared" si="3"/>
        <v>3050</v>
      </c>
    </row>
    <row r="17" spans="2:32" x14ac:dyDescent="0.25">
      <c r="B17">
        <v>239</v>
      </c>
      <c r="C17">
        <v>15650</v>
      </c>
      <c r="D17">
        <f t="shared" si="4"/>
        <v>782.5</v>
      </c>
      <c r="F17">
        <v>282</v>
      </c>
      <c r="G17">
        <v>20400</v>
      </c>
      <c r="H17">
        <f t="shared" si="5"/>
        <v>1020</v>
      </c>
      <c r="J17">
        <v>314</v>
      </c>
      <c r="K17">
        <v>92000</v>
      </c>
      <c r="L17">
        <f t="shared" si="6"/>
        <v>4600</v>
      </c>
      <c r="N17">
        <v>345</v>
      </c>
      <c r="O17">
        <v>18200</v>
      </c>
      <c r="P17">
        <f t="shared" si="0"/>
        <v>910</v>
      </c>
      <c r="R17">
        <v>376</v>
      </c>
      <c r="S17">
        <v>3500</v>
      </c>
      <c r="T17">
        <f t="shared" si="1"/>
        <v>175</v>
      </c>
      <c r="V17">
        <v>408</v>
      </c>
      <c r="W17">
        <v>43750</v>
      </c>
      <c r="X17">
        <f t="shared" si="2"/>
        <v>2187.5</v>
      </c>
      <c r="Z17">
        <v>431</v>
      </c>
      <c r="AA17">
        <v>99000</v>
      </c>
      <c r="AB17">
        <f t="shared" si="7"/>
        <v>99</v>
      </c>
      <c r="AD17">
        <v>457</v>
      </c>
      <c r="AE17">
        <v>80000</v>
      </c>
      <c r="AF17">
        <f t="shared" si="3"/>
        <v>4000</v>
      </c>
    </row>
    <row r="18" spans="2:32" x14ac:dyDescent="0.25">
      <c r="B18">
        <v>240</v>
      </c>
      <c r="C18">
        <v>3600</v>
      </c>
      <c r="D18">
        <f t="shared" si="4"/>
        <v>180</v>
      </c>
      <c r="F18">
        <v>283</v>
      </c>
      <c r="G18">
        <v>42600</v>
      </c>
      <c r="H18">
        <f t="shared" si="5"/>
        <v>2130</v>
      </c>
      <c r="J18">
        <v>315</v>
      </c>
      <c r="K18">
        <v>72000</v>
      </c>
      <c r="L18">
        <f t="shared" si="6"/>
        <v>3600</v>
      </c>
      <c r="N18">
        <v>346</v>
      </c>
      <c r="O18">
        <v>42000</v>
      </c>
      <c r="P18">
        <f t="shared" si="0"/>
        <v>2100</v>
      </c>
      <c r="R18">
        <v>377</v>
      </c>
      <c r="S18">
        <v>27500</v>
      </c>
      <c r="T18">
        <f t="shared" si="1"/>
        <v>1375</v>
      </c>
      <c r="V18">
        <v>409</v>
      </c>
      <c r="W18">
        <v>43750</v>
      </c>
      <c r="X18">
        <f t="shared" si="2"/>
        <v>2187.5</v>
      </c>
      <c r="Z18">
        <v>432</v>
      </c>
      <c r="AA18">
        <v>91850</v>
      </c>
      <c r="AB18">
        <f t="shared" si="7"/>
        <v>91.850000000000009</v>
      </c>
      <c r="AD18">
        <v>458</v>
      </c>
      <c r="AE18">
        <v>43000</v>
      </c>
      <c r="AF18">
        <f t="shared" si="3"/>
        <v>2150</v>
      </c>
    </row>
    <row r="19" spans="2:32" x14ac:dyDescent="0.25">
      <c r="B19">
        <v>241</v>
      </c>
      <c r="C19">
        <v>15150</v>
      </c>
      <c r="D19">
        <f t="shared" si="4"/>
        <v>757.5</v>
      </c>
      <c r="F19">
        <v>284</v>
      </c>
      <c r="G19">
        <v>76500</v>
      </c>
      <c r="H19">
        <f t="shared" si="5"/>
        <v>3825</v>
      </c>
      <c r="J19">
        <v>316</v>
      </c>
      <c r="K19">
        <v>70000</v>
      </c>
      <c r="L19">
        <f t="shared" si="6"/>
        <v>3500</v>
      </c>
      <c r="N19">
        <v>347</v>
      </c>
      <c r="O19">
        <v>42000</v>
      </c>
      <c r="P19">
        <f t="shared" si="0"/>
        <v>2100</v>
      </c>
      <c r="R19">
        <v>378</v>
      </c>
      <c r="S19">
        <v>46080</v>
      </c>
      <c r="T19">
        <f t="shared" si="1"/>
        <v>2304</v>
      </c>
      <c r="V19">
        <v>410</v>
      </c>
      <c r="W19">
        <v>11000</v>
      </c>
      <c r="X19">
        <f t="shared" si="2"/>
        <v>550</v>
      </c>
      <c r="Z19">
        <v>433</v>
      </c>
      <c r="AA19">
        <v>76000</v>
      </c>
      <c r="AB19">
        <f t="shared" si="7"/>
        <v>76</v>
      </c>
      <c r="AD19">
        <v>459</v>
      </c>
      <c r="AE19">
        <v>14000</v>
      </c>
      <c r="AF19">
        <f t="shared" si="3"/>
        <v>700</v>
      </c>
    </row>
    <row r="20" spans="2:32" x14ac:dyDescent="0.25">
      <c r="B20">
        <v>242</v>
      </c>
      <c r="C20">
        <v>28000</v>
      </c>
      <c r="D20">
        <f t="shared" si="4"/>
        <v>1400</v>
      </c>
      <c r="F20">
        <v>285</v>
      </c>
      <c r="G20">
        <v>11000</v>
      </c>
      <c r="H20">
        <f t="shared" si="5"/>
        <v>550</v>
      </c>
      <c r="J20">
        <v>317</v>
      </c>
      <c r="K20">
        <v>36000</v>
      </c>
      <c r="L20">
        <f t="shared" si="6"/>
        <v>1800</v>
      </c>
      <c r="N20">
        <v>348</v>
      </c>
      <c r="O20">
        <v>48000</v>
      </c>
      <c r="P20">
        <f t="shared" si="0"/>
        <v>2400</v>
      </c>
      <c r="R20">
        <v>379</v>
      </c>
      <c r="S20">
        <v>20500</v>
      </c>
      <c r="T20">
        <f t="shared" si="1"/>
        <v>1025</v>
      </c>
      <c r="V20">
        <v>411</v>
      </c>
      <c r="W20">
        <v>49000</v>
      </c>
      <c r="X20">
        <f t="shared" si="2"/>
        <v>2450</v>
      </c>
      <c r="Z20">
        <v>434</v>
      </c>
      <c r="AA20">
        <v>76000</v>
      </c>
      <c r="AB20">
        <f t="shared" si="7"/>
        <v>76</v>
      </c>
      <c r="AD20">
        <v>460</v>
      </c>
      <c r="AE20" t="s">
        <v>257</v>
      </c>
    </row>
    <row r="21" spans="2:32" x14ac:dyDescent="0.25">
      <c r="B21">
        <v>243</v>
      </c>
      <c r="C21">
        <v>7000</v>
      </c>
      <c r="D21">
        <f t="shared" si="4"/>
        <v>350</v>
      </c>
      <c r="F21">
        <v>286</v>
      </c>
      <c r="G21">
        <v>11000</v>
      </c>
      <c r="H21">
        <f t="shared" si="5"/>
        <v>550</v>
      </c>
      <c r="J21">
        <v>318</v>
      </c>
      <c r="K21">
        <v>11300</v>
      </c>
      <c r="L21">
        <f t="shared" si="6"/>
        <v>565</v>
      </c>
      <c r="N21">
        <v>349</v>
      </c>
      <c r="O21">
        <v>40000</v>
      </c>
      <c r="P21">
        <f t="shared" si="0"/>
        <v>2000</v>
      </c>
      <c r="R21">
        <v>380</v>
      </c>
      <c r="S21">
        <v>18000</v>
      </c>
      <c r="T21">
        <f t="shared" si="1"/>
        <v>900</v>
      </c>
      <c r="V21">
        <v>412</v>
      </c>
      <c r="W21">
        <v>49000</v>
      </c>
      <c r="X21">
        <f t="shared" si="2"/>
        <v>2450</v>
      </c>
      <c r="Z21">
        <v>435</v>
      </c>
      <c r="AA21">
        <v>76000</v>
      </c>
      <c r="AB21">
        <f t="shared" si="7"/>
        <v>76</v>
      </c>
      <c r="AD21">
        <v>461</v>
      </c>
      <c r="AE21">
        <v>67500</v>
      </c>
      <c r="AF21">
        <f t="shared" si="3"/>
        <v>3375</v>
      </c>
    </row>
    <row r="22" spans="2:32" x14ac:dyDescent="0.25">
      <c r="B22">
        <v>244</v>
      </c>
      <c r="C22">
        <v>16200</v>
      </c>
      <c r="D22">
        <f t="shared" si="4"/>
        <v>810</v>
      </c>
      <c r="F22">
        <v>287</v>
      </c>
      <c r="G22">
        <v>24495</v>
      </c>
      <c r="H22">
        <f t="shared" si="5"/>
        <v>1224.75</v>
      </c>
      <c r="J22">
        <v>319</v>
      </c>
      <c r="K22">
        <v>16250</v>
      </c>
      <c r="L22">
        <f t="shared" si="6"/>
        <v>812.5</v>
      </c>
      <c r="N22">
        <v>350</v>
      </c>
      <c r="O22">
        <v>40000</v>
      </c>
      <c r="P22">
        <f t="shared" si="0"/>
        <v>2000</v>
      </c>
      <c r="R22">
        <v>381</v>
      </c>
      <c r="S22">
        <v>40500</v>
      </c>
      <c r="T22">
        <f t="shared" si="1"/>
        <v>2025</v>
      </c>
      <c r="V22">
        <v>413</v>
      </c>
      <c r="W22">
        <v>43800</v>
      </c>
      <c r="X22">
        <f t="shared" si="2"/>
        <v>2190</v>
      </c>
      <c r="Z22">
        <v>436</v>
      </c>
      <c r="AA22">
        <v>76000</v>
      </c>
      <c r="AB22">
        <f t="shared" si="7"/>
        <v>76</v>
      </c>
      <c r="AD22">
        <v>462</v>
      </c>
      <c r="AE22">
        <v>9000</v>
      </c>
      <c r="AF22">
        <f t="shared" si="3"/>
        <v>450</v>
      </c>
    </row>
    <row r="23" spans="2:32" x14ac:dyDescent="0.25">
      <c r="B23">
        <v>245</v>
      </c>
      <c r="C23">
        <v>48000</v>
      </c>
      <c r="D23">
        <f t="shared" si="4"/>
        <v>2400</v>
      </c>
      <c r="F23">
        <v>288</v>
      </c>
      <c r="G23">
        <v>25600</v>
      </c>
      <c r="H23">
        <f t="shared" si="5"/>
        <v>1280</v>
      </c>
      <c r="J23">
        <v>320</v>
      </c>
      <c r="K23">
        <v>28000</v>
      </c>
      <c r="L23">
        <f t="shared" si="6"/>
        <v>1400</v>
      </c>
      <c r="N23">
        <v>351</v>
      </c>
      <c r="O23">
        <v>40000</v>
      </c>
      <c r="P23">
        <f t="shared" si="0"/>
        <v>2000</v>
      </c>
      <c r="R23">
        <v>382</v>
      </c>
      <c r="S23">
        <v>66000</v>
      </c>
      <c r="T23">
        <f t="shared" si="1"/>
        <v>3300</v>
      </c>
      <c r="V23">
        <v>414</v>
      </c>
      <c r="W23">
        <v>43840</v>
      </c>
      <c r="X23">
        <f t="shared" si="2"/>
        <v>2192</v>
      </c>
      <c r="Z23">
        <v>437</v>
      </c>
      <c r="AA23">
        <v>45600</v>
      </c>
      <c r="AB23">
        <f t="shared" si="7"/>
        <v>45.6</v>
      </c>
      <c r="AD23">
        <v>463</v>
      </c>
      <c r="AE23">
        <v>30000</v>
      </c>
      <c r="AF23">
        <f t="shared" si="3"/>
        <v>1500</v>
      </c>
    </row>
    <row r="24" spans="2:32" x14ac:dyDescent="0.25">
      <c r="B24">
        <v>246</v>
      </c>
      <c r="C24">
        <v>44500</v>
      </c>
      <c r="D24">
        <f t="shared" si="4"/>
        <v>2225</v>
      </c>
      <c r="F24">
        <v>289</v>
      </c>
      <c r="G24">
        <v>36100</v>
      </c>
      <c r="H24">
        <f t="shared" si="5"/>
        <v>1805</v>
      </c>
      <c r="J24">
        <v>321</v>
      </c>
      <c r="K24">
        <v>13000</v>
      </c>
      <c r="L24">
        <f t="shared" si="6"/>
        <v>650</v>
      </c>
      <c r="N24">
        <v>352</v>
      </c>
      <c r="O24">
        <v>35000</v>
      </c>
      <c r="P24">
        <f t="shared" si="0"/>
        <v>1750</v>
      </c>
      <c r="R24">
        <v>383</v>
      </c>
      <c r="S24">
        <v>52800</v>
      </c>
      <c r="T24">
        <f t="shared" si="1"/>
        <v>2640</v>
      </c>
      <c r="V24">
        <v>415</v>
      </c>
      <c r="W24">
        <v>9000</v>
      </c>
      <c r="X24">
        <f t="shared" si="2"/>
        <v>450</v>
      </c>
      <c r="Z24">
        <v>438</v>
      </c>
      <c r="AA24">
        <v>80000</v>
      </c>
      <c r="AB24">
        <f t="shared" si="7"/>
        <v>80</v>
      </c>
      <c r="AD24">
        <v>464</v>
      </c>
      <c r="AE24">
        <v>27500</v>
      </c>
      <c r="AF24">
        <f t="shared" si="3"/>
        <v>1375</v>
      </c>
    </row>
    <row r="25" spans="2:32" x14ac:dyDescent="0.25">
      <c r="B25">
        <v>247</v>
      </c>
      <c r="C25">
        <v>90000</v>
      </c>
      <c r="D25">
        <f t="shared" si="4"/>
        <v>4500</v>
      </c>
      <c r="F25">
        <v>290</v>
      </c>
      <c r="G25">
        <v>15000</v>
      </c>
      <c r="H25">
        <f t="shared" si="5"/>
        <v>750</v>
      </c>
      <c r="J25">
        <v>322</v>
      </c>
      <c r="K25">
        <v>14500</v>
      </c>
      <c r="L25">
        <f t="shared" si="6"/>
        <v>725</v>
      </c>
      <c r="N25">
        <v>353</v>
      </c>
      <c r="O25">
        <v>22500</v>
      </c>
      <c r="P25">
        <f t="shared" si="0"/>
        <v>1125</v>
      </c>
      <c r="R25">
        <v>384</v>
      </c>
      <c r="S25">
        <v>50000</v>
      </c>
      <c r="T25">
        <f t="shared" si="1"/>
        <v>2500</v>
      </c>
      <c r="V25">
        <v>416</v>
      </c>
      <c r="W25">
        <v>35200</v>
      </c>
      <c r="X25">
        <f t="shared" si="2"/>
        <v>1760</v>
      </c>
      <c r="Z25">
        <v>439</v>
      </c>
      <c r="AA25">
        <v>45000</v>
      </c>
      <c r="AB25">
        <f t="shared" si="7"/>
        <v>45</v>
      </c>
      <c r="AD25">
        <v>465</v>
      </c>
      <c r="AE25">
        <v>8000</v>
      </c>
      <c r="AF25">
        <f t="shared" si="3"/>
        <v>400</v>
      </c>
    </row>
    <row r="26" spans="2:32" x14ac:dyDescent="0.25">
      <c r="B26">
        <v>248</v>
      </c>
      <c r="C26">
        <v>84500</v>
      </c>
      <c r="D26">
        <f t="shared" si="4"/>
        <v>4225</v>
      </c>
      <c r="F26">
        <v>291</v>
      </c>
      <c r="G26">
        <v>8000</v>
      </c>
      <c r="H26">
        <f t="shared" si="5"/>
        <v>400</v>
      </c>
      <c r="J26">
        <v>323</v>
      </c>
      <c r="K26">
        <v>1800</v>
      </c>
      <c r="L26">
        <f t="shared" si="6"/>
        <v>90</v>
      </c>
      <c r="N26">
        <v>354</v>
      </c>
      <c r="O26">
        <v>34500</v>
      </c>
      <c r="P26">
        <f t="shared" si="0"/>
        <v>1725</v>
      </c>
      <c r="R26">
        <v>385</v>
      </c>
      <c r="S26">
        <v>20200</v>
      </c>
      <c r="T26">
        <f t="shared" si="1"/>
        <v>1010</v>
      </c>
      <c r="V26">
        <v>417</v>
      </c>
      <c r="W26">
        <v>45000</v>
      </c>
      <c r="X26">
        <f t="shared" si="2"/>
        <v>2250</v>
      </c>
      <c r="AA26" s="7">
        <f>SUM(AA3:AA25)</f>
        <v>1332285</v>
      </c>
      <c r="AB26" s="7">
        <f>SUM(AB3:AB25)</f>
        <v>10923.300000000001</v>
      </c>
      <c r="AD26">
        <v>466</v>
      </c>
      <c r="AE26">
        <v>14000</v>
      </c>
      <c r="AF26">
        <f t="shared" si="3"/>
        <v>700</v>
      </c>
    </row>
    <row r="27" spans="2:32" x14ac:dyDescent="0.25">
      <c r="B27">
        <v>249</v>
      </c>
      <c r="C27">
        <v>90500</v>
      </c>
      <c r="D27">
        <f t="shared" si="4"/>
        <v>4525</v>
      </c>
      <c r="F27">
        <v>292</v>
      </c>
      <c r="G27">
        <v>10000</v>
      </c>
      <c r="H27">
        <f t="shared" si="5"/>
        <v>500</v>
      </c>
      <c r="J27">
        <v>324</v>
      </c>
      <c r="K27">
        <v>23500</v>
      </c>
      <c r="L27">
        <f t="shared" si="6"/>
        <v>1175</v>
      </c>
      <c r="N27">
        <v>355</v>
      </c>
      <c r="O27">
        <v>27135</v>
      </c>
      <c r="P27">
        <f t="shared" si="0"/>
        <v>1356.75</v>
      </c>
      <c r="R27">
        <v>386</v>
      </c>
      <c r="S27">
        <v>30710</v>
      </c>
      <c r="T27">
        <f t="shared" si="1"/>
        <v>1535.5</v>
      </c>
      <c r="V27">
        <v>418</v>
      </c>
      <c r="W27" t="s">
        <v>253</v>
      </c>
      <c r="AA27" s="7"/>
      <c r="AB27" s="7"/>
      <c r="AD27">
        <v>467</v>
      </c>
      <c r="AE27">
        <v>50000</v>
      </c>
      <c r="AF27">
        <f t="shared" si="3"/>
        <v>2500</v>
      </c>
    </row>
    <row r="28" spans="2:32" x14ac:dyDescent="0.25">
      <c r="B28">
        <v>250</v>
      </c>
      <c r="C28" t="s">
        <v>253</v>
      </c>
      <c r="F28">
        <v>293</v>
      </c>
      <c r="G28">
        <v>17800</v>
      </c>
      <c r="H28">
        <f t="shared" si="5"/>
        <v>890</v>
      </c>
      <c r="J28">
        <v>325</v>
      </c>
      <c r="K28">
        <v>20400</v>
      </c>
      <c r="L28">
        <f t="shared" si="6"/>
        <v>1020</v>
      </c>
      <c r="N28">
        <v>356</v>
      </c>
      <c r="O28">
        <v>14000</v>
      </c>
      <c r="P28">
        <f t="shared" si="0"/>
        <v>700</v>
      </c>
      <c r="R28">
        <v>387</v>
      </c>
      <c r="S28">
        <v>3520</v>
      </c>
      <c r="T28">
        <f t="shared" si="1"/>
        <v>176</v>
      </c>
      <c r="V28">
        <v>419</v>
      </c>
      <c r="W28">
        <v>25750</v>
      </c>
      <c r="X28">
        <f t="shared" si="2"/>
        <v>1287.5</v>
      </c>
      <c r="AD28">
        <v>468</v>
      </c>
      <c r="AE28">
        <v>75000</v>
      </c>
      <c r="AF28">
        <f t="shared" si="3"/>
        <v>3750</v>
      </c>
    </row>
    <row r="29" spans="2:32" x14ac:dyDescent="0.25">
      <c r="B29">
        <v>251</v>
      </c>
      <c r="C29">
        <v>57500</v>
      </c>
      <c r="D29">
        <f t="shared" si="4"/>
        <v>2875</v>
      </c>
      <c r="F29">
        <v>294</v>
      </c>
      <c r="G29">
        <v>30000</v>
      </c>
      <c r="H29">
        <f t="shared" si="5"/>
        <v>1500</v>
      </c>
      <c r="J29">
        <v>326</v>
      </c>
      <c r="K29">
        <v>26000</v>
      </c>
      <c r="L29">
        <f t="shared" si="6"/>
        <v>1300</v>
      </c>
      <c r="N29">
        <v>357</v>
      </c>
      <c r="O29">
        <v>42000</v>
      </c>
      <c r="P29">
        <f t="shared" si="0"/>
        <v>2100</v>
      </c>
      <c r="R29">
        <v>388</v>
      </c>
      <c r="S29">
        <v>38000</v>
      </c>
      <c r="T29">
        <f t="shared" si="1"/>
        <v>1900</v>
      </c>
      <c r="V29">
        <v>420</v>
      </c>
      <c r="W29">
        <v>25750</v>
      </c>
      <c r="X29">
        <f t="shared" si="2"/>
        <v>1287.5</v>
      </c>
      <c r="AD29">
        <v>469</v>
      </c>
      <c r="AE29">
        <v>14000</v>
      </c>
      <c r="AF29">
        <f t="shared" si="3"/>
        <v>700</v>
      </c>
    </row>
    <row r="30" spans="2:32" x14ac:dyDescent="0.25">
      <c r="B30">
        <v>252</v>
      </c>
      <c r="C30">
        <v>2200</v>
      </c>
      <c r="D30">
        <f t="shared" si="4"/>
        <v>110</v>
      </c>
      <c r="F30">
        <v>295</v>
      </c>
      <c r="G30">
        <v>70500</v>
      </c>
      <c r="H30">
        <f t="shared" si="5"/>
        <v>3525</v>
      </c>
      <c r="J30">
        <v>327</v>
      </c>
      <c r="K30">
        <v>44000</v>
      </c>
      <c r="L30">
        <f t="shared" si="6"/>
        <v>2200</v>
      </c>
      <c r="N30">
        <v>358</v>
      </c>
      <c r="O30">
        <v>42000</v>
      </c>
      <c r="P30">
        <f t="shared" si="0"/>
        <v>2100</v>
      </c>
      <c r="R30">
        <v>389</v>
      </c>
      <c r="S30">
        <v>46000</v>
      </c>
      <c r="T30">
        <f t="shared" si="1"/>
        <v>2300</v>
      </c>
      <c r="V30">
        <v>421</v>
      </c>
      <c r="W30">
        <v>24000</v>
      </c>
      <c r="X30">
        <f t="shared" si="2"/>
        <v>1200</v>
      </c>
      <c r="AD30">
        <v>470</v>
      </c>
      <c r="AE30">
        <v>39185</v>
      </c>
      <c r="AF30">
        <f t="shared" si="3"/>
        <v>1959.25</v>
      </c>
    </row>
    <row r="31" spans="2:32" x14ac:dyDescent="0.25">
      <c r="B31">
        <v>253</v>
      </c>
      <c r="C31">
        <v>8000</v>
      </c>
      <c r="D31">
        <f t="shared" si="4"/>
        <v>400</v>
      </c>
      <c r="F31">
        <v>296</v>
      </c>
      <c r="G31">
        <v>25670</v>
      </c>
      <c r="H31">
        <f t="shared" si="5"/>
        <v>1283.5</v>
      </c>
      <c r="J31">
        <v>328</v>
      </c>
      <c r="K31">
        <v>40000</v>
      </c>
      <c r="L31">
        <f t="shared" si="6"/>
        <v>2000</v>
      </c>
      <c r="N31">
        <v>359</v>
      </c>
      <c r="O31">
        <v>3060</v>
      </c>
      <c r="P31">
        <f t="shared" si="0"/>
        <v>153</v>
      </c>
      <c r="R31">
        <v>390</v>
      </c>
      <c r="S31">
        <v>14400</v>
      </c>
      <c r="T31">
        <f t="shared" si="1"/>
        <v>720</v>
      </c>
      <c r="V31">
        <v>422</v>
      </c>
      <c r="W31">
        <v>2800</v>
      </c>
      <c r="X31">
        <f t="shared" si="2"/>
        <v>140</v>
      </c>
      <c r="AD31">
        <v>471</v>
      </c>
      <c r="AE31">
        <v>7000</v>
      </c>
      <c r="AF31">
        <f t="shared" si="3"/>
        <v>350</v>
      </c>
    </row>
    <row r="32" spans="2:32" x14ac:dyDescent="0.25">
      <c r="B32">
        <v>254</v>
      </c>
      <c r="C32">
        <v>71900</v>
      </c>
      <c r="D32">
        <f t="shared" si="4"/>
        <v>3595</v>
      </c>
      <c r="F32">
        <v>297</v>
      </c>
      <c r="G32">
        <v>14000</v>
      </c>
      <c r="H32">
        <f t="shared" si="5"/>
        <v>700</v>
      </c>
      <c r="J32">
        <v>329</v>
      </c>
      <c r="K32">
        <v>40000</v>
      </c>
      <c r="L32">
        <f t="shared" si="6"/>
        <v>2000</v>
      </c>
      <c r="N32">
        <v>360</v>
      </c>
      <c r="O32">
        <v>40800</v>
      </c>
      <c r="P32">
        <f t="shared" si="0"/>
        <v>2040</v>
      </c>
      <c r="R32">
        <v>391</v>
      </c>
      <c r="S32">
        <v>27090</v>
      </c>
      <c r="T32">
        <f t="shared" si="1"/>
        <v>1354.5</v>
      </c>
      <c r="W32" s="7">
        <f>SUM(W3:W31)</f>
        <v>820440</v>
      </c>
      <c r="X32" s="7">
        <f>SUM(X3:X31)</f>
        <v>41022</v>
      </c>
      <c r="AD32">
        <v>472</v>
      </c>
      <c r="AE32">
        <v>15000</v>
      </c>
      <c r="AF32">
        <f t="shared" si="3"/>
        <v>750</v>
      </c>
    </row>
    <row r="33" spans="2:32" x14ac:dyDescent="0.25">
      <c r="B33">
        <v>255</v>
      </c>
      <c r="C33">
        <v>3900</v>
      </c>
      <c r="D33">
        <f t="shared" si="4"/>
        <v>195</v>
      </c>
      <c r="F33">
        <v>298</v>
      </c>
      <c r="G33">
        <v>78000</v>
      </c>
      <c r="H33">
        <f t="shared" si="5"/>
        <v>3900</v>
      </c>
      <c r="J33">
        <v>330</v>
      </c>
      <c r="K33">
        <v>40000</v>
      </c>
      <c r="L33">
        <f t="shared" si="6"/>
        <v>2000</v>
      </c>
      <c r="N33">
        <v>361</v>
      </c>
      <c r="O33">
        <v>40800</v>
      </c>
      <c r="P33">
        <f t="shared" si="0"/>
        <v>2040</v>
      </c>
      <c r="R33">
        <v>392</v>
      </c>
      <c r="S33">
        <v>14000</v>
      </c>
      <c r="T33">
        <f t="shared" si="1"/>
        <v>700</v>
      </c>
      <c r="AD33">
        <v>473</v>
      </c>
      <c r="AE33">
        <v>55000</v>
      </c>
      <c r="AF33">
        <f t="shared" si="3"/>
        <v>2750</v>
      </c>
    </row>
    <row r="34" spans="2:32" x14ac:dyDescent="0.25">
      <c r="B34">
        <v>256</v>
      </c>
      <c r="C34">
        <v>7500</v>
      </c>
      <c r="D34">
        <f t="shared" si="4"/>
        <v>375</v>
      </c>
      <c r="F34">
        <v>299</v>
      </c>
      <c r="G34">
        <v>16500</v>
      </c>
      <c r="H34">
        <f t="shared" si="5"/>
        <v>825</v>
      </c>
      <c r="K34" s="7">
        <f>SUM(K4:K33)</f>
        <v>1231900</v>
      </c>
      <c r="L34" s="7">
        <f>SUM(L4:L33)</f>
        <v>61595</v>
      </c>
      <c r="O34" s="7">
        <f>SUM(O3:O33)</f>
        <v>1018795</v>
      </c>
      <c r="P34" s="7">
        <f>SUM(P3:P33)</f>
        <v>50939.75</v>
      </c>
      <c r="R34">
        <v>393</v>
      </c>
      <c r="S34">
        <v>58725</v>
      </c>
      <c r="T34">
        <f t="shared" si="1"/>
        <v>2936.25</v>
      </c>
      <c r="AD34">
        <v>474</v>
      </c>
      <c r="AE34">
        <v>56000</v>
      </c>
      <c r="AF34">
        <f t="shared" si="3"/>
        <v>2800</v>
      </c>
    </row>
    <row r="35" spans="2:32" x14ac:dyDescent="0.25">
      <c r="B35">
        <v>257</v>
      </c>
      <c r="C35">
        <v>16275</v>
      </c>
      <c r="D35">
        <f t="shared" si="4"/>
        <v>813.75</v>
      </c>
      <c r="F35">
        <v>300</v>
      </c>
      <c r="G35" t="s">
        <v>253</v>
      </c>
      <c r="S35" s="7">
        <f>SUM(S3:S34)</f>
        <v>833385</v>
      </c>
      <c r="T35" s="7">
        <f>SUM(T3:T34)</f>
        <v>41669.25</v>
      </c>
      <c r="AD35">
        <v>475</v>
      </c>
      <c r="AE35">
        <v>52500</v>
      </c>
      <c r="AF35">
        <f t="shared" si="3"/>
        <v>2625</v>
      </c>
    </row>
    <row r="36" spans="2:32" x14ac:dyDescent="0.25">
      <c r="B36">
        <v>258</v>
      </c>
      <c r="C36">
        <v>21250</v>
      </c>
      <c r="D36">
        <f t="shared" si="4"/>
        <v>1062.5</v>
      </c>
      <c r="G36" s="7">
        <f>SUM(G3:G35)</f>
        <v>1063875</v>
      </c>
      <c r="H36" s="7">
        <f>SUM(H3:H35)</f>
        <v>53193.75</v>
      </c>
      <c r="AD36">
        <v>476</v>
      </c>
      <c r="AE36">
        <v>1440</v>
      </c>
      <c r="AF36">
        <f t="shared" si="3"/>
        <v>72</v>
      </c>
    </row>
    <row r="37" spans="2:32" x14ac:dyDescent="0.25">
      <c r="B37">
        <v>259</v>
      </c>
      <c r="C37">
        <v>16800</v>
      </c>
      <c r="D37">
        <f t="shared" si="4"/>
        <v>840</v>
      </c>
      <c r="AD37">
        <v>477</v>
      </c>
      <c r="AE37">
        <v>14000</v>
      </c>
      <c r="AF37">
        <f t="shared" si="3"/>
        <v>700</v>
      </c>
    </row>
    <row r="38" spans="2:32" x14ac:dyDescent="0.25">
      <c r="B38">
        <v>260</v>
      </c>
      <c r="C38">
        <v>9400</v>
      </c>
      <c r="D38">
        <f t="shared" si="4"/>
        <v>470</v>
      </c>
      <c r="AD38">
        <v>478</v>
      </c>
      <c r="AE38">
        <v>17000</v>
      </c>
      <c r="AF38">
        <f t="shared" si="3"/>
        <v>850</v>
      </c>
    </row>
    <row r="39" spans="2:32" x14ac:dyDescent="0.25">
      <c r="B39">
        <v>261</v>
      </c>
      <c r="C39">
        <v>540</v>
      </c>
      <c r="D39">
        <f t="shared" si="4"/>
        <v>27</v>
      </c>
      <c r="AD39">
        <v>479</v>
      </c>
      <c r="AE39">
        <v>83500</v>
      </c>
      <c r="AF39">
        <f t="shared" si="3"/>
        <v>4175</v>
      </c>
    </row>
    <row r="40" spans="2:32" x14ac:dyDescent="0.25">
      <c r="B40">
        <v>262</v>
      </c>
      <c r="C40">
        <v>8100</v>
      </c>
      <c r="D40">
        <f t="shared" si="4"/>
        <v>405</v>
      </c>
      <c r="AD40">
        <v>480</v>
      </c>
      <c r="AE40">
        <v>67500</v>
      </c>
      <c r="AF40">
        <f t="shared" si="3"/>
        <v>3375</v>
      </c>
    </row>
    <row r="41" spans="2:32" x14ac:dyDescent="0.25">
      <c r="B41">
        <v>263</v>
      </c>
      <c r="C41">
        <v>50600</v>
      </c>
      <c r="D41">
        <f t="shared" si="4"/>
        <v>2530</v>
      </c>
      <c r="AD41">
        <v>481</v>
      </c>
      <c r="AE41">
        <v>13200</v>
      </c>
      <c r="AF41">
        <f t="shared" si="3"/>
        <v>660</v>
      </c>
    </row>
    <row r="42" spans="2:32" x14ac:dyDescent="0.25">
      <c r="B42">
        <v>264</v>
      </c>
      <c r="C42">
        <v>1600</v>
      </c>
      <c r="D42">
        <f t="shared" si="4"/>
        <v>80</v>
      </c>
      <c r="AD42">
        <v>482</v>
      </c>
      <c r="AE42">
        <v>18000</v>
      </c>
      <c r="AF42">
        <f t="shared" si="3"/>
        <v>900</v>
      </c>
    </row>
    <row r="43" spans="2:32" x14ac:dyDescent="0.25">
      <c r="B43">
        <v>265</v>
      </c>
      <c r="C43">
        <v>24000</v>
      </c>
      <c r="D43">
        <f t="shared" si="4"/>
        <v>1200</v>
      </c>
      <c r="AD43">
        <v>483</v>
      </c>
      <c r="AE43">
        <v>50700</v>
      </c>
      <c r="AF43">
        <f t="shared" si="3"/>
        <v>2535</v>
      </c>
    </row>
    <row r="44" spans="2:32" x14ac:dyDescent="0.25">
      <c r="B44">
        <v>266</v>
      </c>
      <c r="C44">
        <v>5500</v>
      </c>
      <c r="D44">
        <f t="shared" si="4"/>
        <v>275</v>
      </c>
      <c r="AD44">
        <v>484</v>
      </c>
      <c r="AE44">
        <v>19500</v>
      </c>
      <c r="AF44">
        <f t="shared" si="3"/>
        <v>975</v>
      </c>
    </row>
    <row r="45" spans="2:32" x14ac:dyDescent="0.25">
      <c r="B45">
        <v>267</v>
      </c>
      <c r="C45">
        <v>2160</v>
      </c>
      <c r="D45">
        <f t="shared" si="4"/>
        <v>108</v>
      </c>
      <c r="AD45">
        <v>485</v>
      </c>
      <c r="AE45">
        <v>68000</v>
      </c>
      <c r="AF45">
        <f t="shared" si="3"/>
        <v>3400</v>
      </c>
    </row>
    <row r="46" spans="2:32" x14ac:dyDescent="0.25">
      <c r="C46" s="7">
        <f>SUM(C3:C45)</f>
        <v>1343625</v>
      </c>
      <c r="D46" s="7">
        <f>SUM(D3:D45)</f>
        <v>67181.25</v>
      </c>
      <c r="AD46">
        <v>486</v>
      </c>
      <c r="AE46">
        <v>38000</v>
      </c>
      <c r="AF46">
        <f t="shared" si="3"/>
        <v>1900</v>
      </c>
    </row>
    <row r="47" spans="2:32" x14ac:dyDescent="0.25">
      <c r="AE47" s="7">
        <f>SUM(AE3:AE46)</f>
        <v>1544535</v>
      </c>
      <c r="AF47" s="7">
        <f>SUM(AF3:AF46)</f>
        <v>77226.75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O34"/>
  <sheetViews>
    <sheetView workbookViewId="0">
      <selection activeCell="P5" sqref="P5"/>
    </sheetView>
  </sheetViews>
  <sheetFormatPr defaultRowHeight="15" x14ac:dyDescent="0.25"/>
  <sheetData>
    <row r="9" spans="6:6" x14ac:dyDescent="0.25">
      <c r="F9" s="37" t="s">
        <v>266</v>
      </c>
    </row>
    <row r="10" spans="6:6" x14ac:dyDescent="0.25">
      <c r="F10" s="36" t="s">
        <v>267</v>
      </c>
    </row>
    <row r="11" spans="6:6" x14ac:dyDescent="0.25">
      <c r="F11" s="36" t="s">
        <v>268</v>
      </c>
    </row>
    <row r="12" spans="6:6" x14ac:dyDescent="0.25">
      <c r="F12" s="36" t="s">
        <v>269</v>
      </c>
    </row>
    <row r="13" spans="6:6" x14ac:dyDescent="0.25">
      <c r="F13" s="36" t="s">
        <v>270</v>
      </c>
    </row>
    <row r="14" spans="6:6" x14ac:dyDescent="0.25">
      <c r="F14" s="36" t="s">
        <v>271</v>
      </c>
    </row>
    <row r="15" spans="6:6" x14ac:dyDescent="0.25">
      <c r="F15" s="36" t="s">
        <v>272</v>
      </c>
    </row>
    <row r="16" spans="6:6" x14ac:dyDescent="0.25">
      <c r="F16" s="36" t="s">
        <v>277</v>
      </c>
    </row>
    <row r="17" spans="6:15" x14ac:dyDescent="0.25">
      <c r="N17">
        <f>317600*12%</f>
        <v>38112</v>
      </c>
    </row>
    <row r="18" spans="6:15" x14ac:dyDescent="0.25">
      <c r="F18" s="37" t="s">
        <v>273</v>
      </c>
      <c r="N18">
        <f>N17/2</f>
        <v>19056</v>
      </c>
    </row>
    <row r="19" spans="6:15" x14ac:dyDescent="0.25">
      <c r="F19" s="36" t="s">
        <v>274</v>
      </c>
    </row>
    <row r="20" spans="6:15" x14ac:dyDescent="0.25">
      <c r="F20" s="36" t="s">
        <v>275</v>
      </c>
    </row>
    <row r="21" spans="6:15" x14ac:dyDescent="0.25">
      <c r="F21" s="36" t="s">
        <v>276</v>
      </c>
    </row>
    <row r="23" spans="6:15" x14ac:dyDescent="0.25">
      <c r="H23" t="s">
        <v>278</v>
      </c>
      <c r="I23" t="s">
        <v>279</v>
      </c>
    </row>
    <row r="28" spans="6:15" x14ac:dyDescent="0.25">
      <c r="G28" s="7" t="s">
        <v>6</v>
      </c>
      <c r="N28">
        <f>180361+750000</f>
        <v>930361</v>
      </c>
      <c r="O28">
        <f>N28*9%</f>
        <v>83732.489999999991</v>
      </c>
    </row>
    <row r="29" spans="6:15" x14ac:dyDescent="0.25">
      <c r="F29">
        <v>1</v>
      </c>
      <c r="G29" t="s">
        <v>280</v>
      </c>
      <c r="I29" t="s">
        <v>281</v>
      </c>
    </row>
    <row r="30" spans="6:15" x14ac:dyDescent="0.25">
      <c r="F30">
        <v>2</v>
      </c>
      <c r="G30" t="s">
        <v>282</v>
      </c>
      <c r="I30" t="s">
        <v>287</v>
      </c>
    </row>
    <row r="31" spans="6:15" x14ac:dyDescent="0.25">
      <c r="F31">
        <v>3</v>
      </c>
      <c r="G31" t="s">
        <v>288</v>
      </c>
      <c r="I31" t="s">
        <v>284</v>
      </c>
    </row>
    <row r="32" spans="6:15" x14ac:dyDescent="0.25">
      <c r="F32">
        <v>4</v>
      </c>
      <c r="G32" t="s">
        <v>283</v>
      </c>
      <c r="I32" t="s">
        <v>284</v>
      </c>
    </row>
    <row r="33" spans="6:9" x14ac:dyDescent="0.25">
      <c r="F33">
        <v>5</v>
      </c>
      <c r="G33" t="s">
        <v>285</v>
      </c>
      <c r="I33" t="s">
        <v>286</v>
      </c>
    </row>
    <row r="34" spans="6:9" x14ac:dyDescent="0.25">
      <c r="H34" t="s">
        <v>278</v>
      </c>
      <c r="I34" t="s">
        <v>289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 (2)</vt:lpstr>
      <vt:lpstr>E Way Bill</vt:lpstr>
      <vt:lpstr>Sheet2</vt:lpstr>
      <vt:lpstr>Sheet3</vt:lpstr>
      <vt:lpstr>Sheet4</vt:lpstr>
      <vt:lpstr>R.G.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sujit jha</cp:lastModifiedBy>
  <cp:lastPrinted>2020-02-23T18:19:16Z</cp:lastPrinted>
  <dcterms:created xsi:type="dcterms:W3CDTF">2017-09-11T07:11:18Z</dcterms:created>
  <dcterms:modified xsi:type="dcterms:W3CDTF">2024-09-03T12:14:24Z</dcterms:modified>
</cp:coreProperties>
</file>