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650" activeTab="1"/>
  </bookViews>
  <sheets>
    <sheet name="DADOS DA REDE" sheetId="1" r:id="rId1"/>
    <sheet name="Resumo Capex" sheetId="2" r:id="rId2"/>
    <sheet name="Resumo IP" sheetId="4" r:id="rId3"/>
  </sheets>
  <externalReferences>
    <externalReference r:id="rId4"/>
  </externalReferences>
  <definedNames>
    <definedName name="ASSENTAMENTO_TUBOS">[1]Materiais!$E$4:$G$19</definedName>
    <definedName name="AUTORIZACOES">[1]PROJETOS!$F$11</definedName>
    <definedName name="BLOQUEIO_DE_REDE_1_PONTO_DE_BLOQUEIO">'[1]Contrato UNIFORTE'!$O$279:$P$286</definedName>
    <definedName name="BLOQUEIO_DE_REDE_2_PONTOS_COM_BYPASS">'[1]Contrato UNIFORTE'!$R$268:$S$275</definedName>
    <definedName name="BLOQUEIO_DE_REDE_2_PONTOS_SEM_BYPASS">'[1]Contrato UNIFORTE'!$R$257:$S$264</definedName>
    <definedName name="CIDADE_PROSPECT">[1]PROSPECTS!$E$2</definedName>
    <definedName name="EMPRESA_CONTRATO_AÇO">'DADOS DA REDE'!$H$13</definedName>
    <definedName name="EMPRESA_CONTRATO_PE">'DADOS DA REDE'!$N$13</definedName>
    <definedName name="ERP_CUSTOS">[1]Materiais!$AE$3:$AL$50</definedName>
    <definedName name="Instalação_de_CRC">'[1]Contrato UNIFORTE'!$E$500</definedName>
    <definedName name="INSTALAÇÃO_ERD">'[1]Contrato UNIFORTE'!$E$499</definedName>
    <definedName name="INTERLIGAÇÃO_CONTRATO_PE">'[1]Contrato PE'!$C$129:$C$132</definedName>
    <definedName name="INTERLIGAÇÃO_PE_SOLDAGEM_TE">'[1]Contrato UNIFORTE'!$O$257:$P$264</definedName>
    <definedName name="INTERLIGAÇÃO_PE_VALVULA_SACRIFICIO">'[1]Contrato UNIFORTE'!$O$268:$P$275</definedName>
    <definedName name="LOCALIZAÇÃO_RAMAL_VAREJO">'[1]VALIDAÇÃO DADOS'!$AS$2:$AS$3</definedName>
    <definedName name="MOBILIZAÇÃO_CONEXÃO_AÇO">'[1]Contrato UNIFORTE'!$H$196</definedName>
    <definedName name="MOBILIZAÇÃO_ERP_AÉREA">'[1]Contrato UNIFORTE'!$E$399</definedName>
    <definedName name="MOBILIZAÇÃO_ERP_ENTERRADA">'[1]Contrato UNIFORTE'!$E$390</definedName>
    <definedName name="MOBILIZAÇÃO_HIDROSTATICO">'[1]Contrato UNIFORTE'!$O$307</definedName>
    <definedName name="MOBILIZAÇÃO_HIDROSTÁTICO_PE">'[1]Contrato UNIFORTE'!$O$346</definedName>
    <definedName name="MOBILIZAÇÃO_INTERLIGAÇÃO_PE">'[1]Contrato UNIFORTE'!$E$285</definedName>
    <definedName name="MOBILIZAÇÃO_PE_CMT_ACIMA_500">'[1]Contrato UNIFORTE'!$H$234</definedName>
    <definedName name="MOBILIZAÇÃO_PE_CMT_ATE_500">'[1]Contrato UNIFORTE'!$H$224</definedName>
    <definedName name="MOBILIZAÇÃO_RAMAL_AÇO">'[1]Contrato UNIFORTE'!$H$137</definedName>
    <definedName name="MOBILIZAÇÃO_RAMAL_PE">'[1]Contrato UNIFORTE'!$E$246</definedName>
    <definedName name="MOBILIZAÇÃO_ULTRA_SOM_LL7">'[1]Contrato UNIFORTE'!$S$392</definedName>
    <definedName name="MOBILIZAÇÃO_ULTRA_SOM_LT35_17">'[1]Contrato UNIFORTE'!$S$380</definedName>
    <definedName name="RAMAL_LL4_RIC_PEQUENAS_EXT_CUSTOS">'[1]CUSTOS RAMAIS'!$A$54:$L$80</definedName>
    <definedName name="RAMAL_LL4_RIC_VAREJO_CUSTOS">'[1]CUSTOS RAMAIS'!$A$40:$L$47</definedName>
    <definedName name="RAMAL_PE">'[1]Contrato UNIFORTE'!$F$247:$G$252</definedName>
    <definedName name="RESPONSAVEL_LICENCAS">'[1]VALIDAÇÃO DADOS'!$G$16:$G$18</definedName>
    <definedName name="SERVICOS_PRISMA">[1]PROJETOS!$G$11</definedName>
    <definedName name="TE_WELDOLET">[1]Materiais!$BR:$BS</definedName>
    <definedName name="TESTE_HIDROSTATICO">'[1]Contrato UNIFORTE'!$N$297:$Q$306</definedName>
    <definedName name="TIPO_CONTRATO_PE">'DADOS DA REDE'!$N$14</definedName>
    <definedName name="TOTAL_END_AÇO">'Resumo Capex'!$C$69</definedName>
    <definedName name="TOTAL_MOBILIZAÇÃO_ASSENTAMENTO_AÇO">'Resumo Capex'!$C$68</definedName>
    <definedName name="TOTAL_MOBILIZAÇÃO_INTERLIGAÇÃO_PE">'Resumo Capex'!$F$113</definedName>
    <definedName name="TOTAL_MOBILIZAÇÃO_PE">'Resumo Capex'!$C$113</definedName>
    <definedName name="TOTAL_RAMAL_AÇO">'[1]Resumo Capex'!$AT$53</definedName>
    <definedName name="TOTAL_RAMAL_PE">'[1]Resumo Capex'!$AS$102</definedName>
    <definedName name="TOTAL_TESTE_HIDROSTATICO_PE">'Resumo Capex'!$C$114</definedName>
    <definedName name="TOTAL_VALVULA_AÇO">'[1]Resumo Capex'!$AT$29</definedName>
    <definedName name="TPU_RODOVIAS">[1]PROJETOS!$F$13</definedName>
    <definedName name="ULTRASOM_17_35">'[1]Contrato UNIFORTE'!$N$370:$S$380</definedName>
    <definedName name="ULTRASSOM_LL7">'[1]Contrato UNIFORTE'!$N$382:$S$392</definedName>
    <definedName name="VALVULAS_AÇO_150">[1]Materiais!$M$19:$P$27</definedName>
    <definedName name="VALVULAS_AÇO_300">[1]Materiais!$M$11:$P$18</definedName>
    <definedName name="VALVULAS_PE">[1]Materiais!$M$3:$Q$10</definedName>
    <definedName name="VENT_BAG_SERVIÇOS">'[1]Contrato UNIFORTE'!$F$155:$G$162</definedName>
  </definedNames>
  <calcPr calcId="152511"/>
</workbook>
</file>

<file path=xl/calcChain.xml><?xml version="1.0" encoding="utf-8"?>
<calcChain xmlns="http://schemas.openxmlformats.org/spreadsheetml/2006/main">
  <c r="L18" i="4" l="1"/>
  <c r="L16" i="4"/>
  <c r="L15" i="4"/>
  <c r="L20" i="4"/>
  <c r="H20" i="4"/>
  <c r="L19" i="4"/>
  <c r="L17" i="4"/>
  <c r="H16" i="4"/>
  <c r="H15" i="4"/>
  <c r="L14" i="4"/>
  <c r="L13" i="4"/>
  <c r="L12" i="4"/>
  <c r="D7" i="4"/>
  <c r="D19" i="4" l="1"/>
  <c r="D22" i="4" s="1"/>
  <c r="L10" i="4"/>
  <c r="M10" i="4"/>
  <c r="B195" i="2" l="1"/>
  <c r="CQ190" i="2"/>
  <c r="CQ189" i="2"/>
  <c r="CP189" i="2"/>
  <c r="CQ188" i="2"/>
  <c r="CP188" i="2"/>
  <c r="CQ187" i="2"/>
  <c r="CP187" i="2"/>
  <c r="A187" i="2"/>
  <c r="CQ186" i="2"/>
  <c r="CP186" i="2"/>
  <c r="J186" i="2"/>
  <c r="E186" i="2"/>
  <c r="A186" i="2"/>
  <c r="CQ185" i="2"/>
  <c r="CP185" i="2"/>
  <c r="J185" i="2"/>
  <c r="E185" i="2"/>
  <c r="D185" i="2"/>
  <c r="A185" i="2"/>
  <c r="CQ184" i="2"/>
  <c r="CP184" i="2"/>
  <c r="J184" i="2"/>
  <c r="E184" i="2"/>
  <c r="D184" i="2"/>
  <c r="A184" i="2"/>
  <c r="CQ183" i="2"/>
  <c r="CP183" i="2"/>
  <c r="J183" i="2"/>
  <c r="G183" i="2"/>
  <c r="E183" i="2"/>
  <c r="D183" i="2"/>
  <c r="A183" i="2"/>
  <c r="CQ182" i="2"/>
  <c r="CP182" i="2"/>
  <c r="J182" i="2"/>
  <c r="G182" i="2"/>
  <c r="E182" i="2"/>
  <c r="D182" i="2"/>
  <c r="A182" i="2"/>
  <c r="CQ181" i="2"/>
  <c r="CP181" i="2"/>
  <c r="CO181" i="2"/>
  <c r="J181" i="2"/>
  <c r="G181" i="2"/>
  <c r="E181" i="2"/>
  <c r="D181" i="2"/>
  <c r="A181" i="2"/>
  <c r="CQ180" i="2"/>
  <c r="CP180" i="2"/>
  <c r="CO180" i="2"/>
  <c r="J180" i="2"/>
  <c r="G180" i="2"/>
  <c r="E180" i="2"/>
  <c r="A180" i="2"/>
  <c r="CP179" i="2"/>
  <c r="CO179" i="2"/>
  <c r="CQ179" i="2" s="1"/>
  <c r="J179" i="2"/>
  <c r="G179" i="2"/>
  <c r="A179" i="2"/>
  <c r="J178" i="2"/>
  <c r="G178" i="2"/>
  <c r="E178" i="2"/>
  <c r="A178" i="2"/>
  <c r="CQ177" i="2"/>
  <c r="J177" i="2"/>
  <c r="G177" i="2"/>
  <c r="CP176" i="2"/>
  <c r="CO176" i="2"/>
  <c r="CQ176" i="2" s="1"/>
  <c r="E176" i="2"/>
  <c r="CQ175" i="2"/>
  <c r="CP175" i="2"/>
  <c r="CO175" i="2"/>
  <c r="E175" i="2"/>
  <c r="CP174" i="2"/>
  <c r="CO174" i="2"/>
  <c r="CQ174" i="2" s="1"/>
  <c r="E174" i="2"/>
  <c r="CP173" i="2"/>
  <c r="CO173" i="2"/>
  <c r="CQ173" i="2" s="1"/>
  <c r="CP172" i="2"/>
  <c r="CO172" i="2"/>
  <c r="CQ172" i="2" s="1"/>
  <c r="CQ171" i="2"/>
  <c r="CP171" i="2"/>
  <c r="CO171" i="2"/>
  <c r="CQ170" i="2"/>
  <c r="CP170" i="2"/>
  <c r="CO170" i="2"/>
  <c r="CP169" i="2"/>
  <c r="CO169" i="2"/>
  <c r="CQ169" i="2" s="1"/>
  <c r="CQ168" i="2"/>
  <c r="CP168" i="2"/>
  <c r="CO168" i="2"/>
  <c r="CP167" i="2"/>
  <c r="CO167" i="2"/>
  <c r="CQ167" i="2" s="1"/>
  <c r="CP163" i="2"/>
  <c r="CO163" i="2"/>
  <c r="CQ163" i="2" s="1"/>
  <c r="CM163" i="2"/>
  <c r="CN163" i="2" s="1"/>
  <c r="H163" i="2"/>
  <c r="F163" i="2"/>
  <c r="CP162" i="2"/>
  <c r="CO162" i="2"/>
  <c r="CQ162" i="2" s="1"/>
  <c r="CM162" i="2"/>
  <c r="CN162" i="2" s="1"/>
  <c r="H162" i="2"/>
  <c r="F162" i="2"/>
  <c r="CQ161" i="2"/>
  <c r="CP161" i="2"/>
  <c r="CO161" i="2"/>
  <c r="CM161" i="2"/>
  <c r="CN161" i="2" s="1"/>
  <c r="K161" i="2"/>
  <c r="H161" i="2"/>
  <c r="CQ160" i="2"/>
  <c r="CP160" i="2"/>
  <c r="CO160" i="2"/>
  <c r="CM160" i="2"/>
  <c r="CN160" i="2" s="1"/>
  <c r="H160" i="2"/>
  <c r="F160" i="2"/>
  <c r="CP159" i="2"/>
  <c r="CO159" i="2"/>
  <c r="CQ159" i="2" s="1"/>
  <c r="CM159" i="2"/>
  <c r="CN159" i="2" s="1"/>
  <c r="H159" i="2"/>
  <c r="K159" i="2" s="1"/>
  <c r="F159" i="2"/>
  <c r="CP158" i="2"/>
  <c r="CO158" i="2"/>
  <c r="CQ158" i="2" s="1"/>
  <c r="CM158" i="2"/>
  <c r="CN158" i="2" s="1"/>
  <c r="I166" i="2"/>
  <c r="H158" i="2"/>
  <c r="F158" i="2"/>
  <c r="CQ157" i="2"/>
  <c r="CP157" i="2"/>
  <c r="CO157" i="2"/>
  <c r="CM157" i="2"/>
  <c r="CN157" i="2" s="1"/>
  <c r="CX156" i="2"/>
  <c r="CP156" i="2"/>
  <c r="CO156" i="2"/>
  <c r="CQ156" i="2" s="1"/>
  <c r="CM156" i="2"/>
  <c r="CN156" i="2" s="1"/>
  <c r="CX155" i="2"/>
  <c r="CP155" i="2"/>
  <c r="CO155" i="2"/>
  <c r="CQ155" i="2" s="1"/>
  <c r="CM155" i="2"/>
  <c r="CN155" i="2" s="1"/>
  <c r="L155" i="2"/>
  <c r="M155" i="2" s="1"/>
  <c r="D155" i="2"/>
  <c r="E155" i="2" s="1"/>
  <c r="B155" i="2"/>
  <c r="CQ154" i="2"/>
  <c r="CP154" i="2"/>
  <c r="CO154" i="2"/>
  <c r="CM154" i="2"/>
  <c r="CN154" i="2" s="1"/>
  <c r="L154" i="2"/>
  <c r="M154" i="2"/>
  <c r="D154" i="2"/>
  <c r="B154" i="2"/>
  <c r="CP153" i="2"/>
  <c r="CO153" i="2"/>
  <c r="CM153" i="2"/>
  <c r="L153" i="2"/>
  <c r="M153" i="2" s="1"/>
  <c r="D153" i="2"/>
  <c r="E153" i="2" s="1"/>
  <c r="B153" i="2"/>
  <c r="L152" i="2"/>
  <c r="M152" i="2"/>
  <c r="D152" i="2"/>
  <c r="E152" i="2" s="1"/>
  <c r="B152" i="2"/>
  <c r="L151" i="2"/>
  <c r="B151" i="2"/>
  <c r="L150" i="2"/>
  <c r="M150" i="2" s="1"/>
  <c r="B150" i="2"/>
  <c r="D150" i="2" s="1"/>
  <c r="E150" i="2" s="1"/>
  <c r="I139" i="2"/>
  <c r="D139" i="2"/>
  <c r="G139" i="2" s="1"/>
  <c r="J139" i="2" s="1"/>
  <c r="C139" i="2"/>
  <c r="I138" i="2"/>
  <c r="D138" i="2"/>
  <c r="C138" i="2"/>
  <c r="I137" i="2"/>
  <c r="D137" i="2"/>
  <c r="G137" i="2" s="1"/>
  <c r="J137" i="2" s="1"/>
  <c r="C137" i="2"/>
  <c r="I136" i="2"/>
  <c r="D136" i="2"/>
  <c r="C136" i="2"/>
  <c r="CT135" i="2"/>
  <c r="CM135" i="2"/>
  <c r="CN135" i="2" s="1"/>
  <c r="I135" i="2"/>
  <c r="D135" i="2"/>
  <c r="C135" i="2"/>
  <c r="CT134" i="2"/>
  <c r="CM134" i="2"/>
  <c r="CN134" i="2" s="1"/>
  <c r="CT133" i="2"/>
  <c r="CM133" i="2"/>
  <c r="CN133" i="2" s="1"/>
  <c r="CT132" i="2"/>
  <c r="CM132" i="2"/>
  <c r="CN132" i="2" s="1"/>
  <c r="N132" i="2"/>
  <c r="L132" i="2"/>
  <c r="K132" i="2"/>
  <c r="G132" i="2"/>
  <c r="CT131" i="2"/>
  <c r="CN131" i="2"/>
  <c r="CM131" i="2"/>
  <c r="N131" i="2"/>
  <c r="L131" i="2"/>
  <c r="K131" i="2"/>
  <c r="G131" i="2"/>
  <c r="CT130" i="2"/>
  <c r="CN130" i="2"/>
  <c r="CM130" i="2"/>
  <c r="N130" i="2"/>
  <c r="L130" i="2"/>
  <c r="K130" i="2"/>
  <c r="G130" i="2"/>
  <c r="CM129" i="2"/>
  <c r="N129" i="2"/>
  <c r="L129" i="2"/>
  <c r="M129" i="2" s="1"/>
  <c r="K129" i="2"/>
  <c r="G129" i="2"/>
  <c r="N128" i="2"/>
  <c r="L128" i="2"/>
  <c r="K128" i="2"/>
  <c r="G128" i="2"/>
  <c r="N127" i="2"/>
  <c r="L127" i="2"/>
  <c r="K127" i="2"/>
  <c r="F145" i="2" s="1"/>
  <c r="G127" i="2"/>
  <c r="CN129" i="2" s="1"/>
  <c r="D124" i="2"/>
  <c r="C124" i="2"/>
  <c r="B124" i="2"/>
  <c r="E124" i="2" s="1"/>
  <c r="E123" i="2"/>
  <c r="D123" i="2"/>
  <c r="C123" i="2"/>
  <c r="B123" i="2"/>
  <c r="E122" i="2"/>
  <c r="D122" i="2"/>
  <c r="C122" i="2"/>
  <c r="B122" i="2"/>
  <c r="CN121" i="2"/>
  <c r="CM121" i="2"/>
  <c r="E121" i="2"/>
  <c r="D121" i="2"/>
  <c r="C121" i="2"/>
  <c r="B121" i="2"/>
  <c r="CN120" i="2"/>
  <c r="CM120" i="2"/>
  <c r="D120" i="2"/>
  <c r="C120" i="2"/>
  <c r="B120" i="2"/>
  <c r="E120" i="2" s="1"/>
  <c r="L120" i="2" s="1"/>
  <c r="CN119" i="2"/>
  <c r="CM119" i="2"/>
  <c r="CN118" i="2"/>
  <c r="CM118" i="2"/>
  <c r="CN117" i="2"/>
  <c r="CM117" i="2"/>
  <c r="CN116" i="2"/>
  <c r="CM116" i="2"/>
  <c r="CN115" i="2"/>
  <c r="CM115" i="2"/>
  <c r="C114" i="2"/>
  <c r="F108" i="2"/>
  <c r="E108" i="2"/>
  <c r="C108" i="2"/>
  <c r="I107" i="2"/>
  <c r="J107" i="2"/>
  <c r="E107" i="2"/>
  <c r="C107" i="2"/>
  <c r="F107" i="2" s="1"/>
  <c r="F106" i="2"/>
  <c r="E106" i="2"/>
  <c r="C106" i="2"/>
  <c r="E105" i="2"/>
  <c r="C105" i="2"/>
  <c r="E104" i="2"/>
  <c r="C104" i="2"/>
  <c r="CM114" i="2" s="1"/>
  <c r="S100" i="2"/>
  <c r="CT99" i="2"/>
  <c r="S99" i="2"/>
  <c r="CT98" i="2"/>
  <c r="S98" i="2"/>
  <c r="CT97" i="2"/>
  <c r="CT96" i="2"/>
  <c r="S96" i="2"/>
  <c r="CT95" i="2"/>
  <c r="S95" i="2"/>
  <c r="CT94" i="2"/>
  <c r="S94" i="2"/>
  <c r="K94" i="2"/>
  <c r="H94" i="2"/>
  <c r="CT93" i="2"/>
  <c r="S93" i="2"/>
  <c r="K93" i="2"/>
  <c r="H93" i="2"/>
  <c r="CT92" i="2"/>
  <c r="S92" i="2"/>
  <c r="K92" i="2"/>
  <c r="H92" i="2"/>
  <c r="CT91" i="2"/>
  <c r="S91" i="2"/>
  <c r="K91" i="2"/>
  <c r="H91" i="2"/>
  <c r="K90" i="2"/>
  <c r="H90" i="2"/>
  <c r="K89" i="2"/>
  <c r="H89" i="2"/>
  <c r="K88" i="2"/>
  <c r="H88" i="2"/>
  <c r="K87" i="2"/>
  <c r="H87" i="2"/>
  <c r="K86" i="2"/>
  <c r="H86" i="2"/>
  <c r="H85" i="2"/>
  <c r="B82" i="2"/>
  <c r="E82" i="2" s="1"/>
  <c r="L82" i="2" s="1"/>
  <c r="D81" i="2"/>
  <c r="C81" i="2"/>
  <c r="B81" i="2"/>
  <c r="E81" i="2" s="1"/>
  <c r="D80" i="2"/>
  <c r="C80" i="2"/>
  <c r="B80" i="2"/>
  <c r="E80" i="2" s="1"/>
  <c r="L80" i="2" s="1"/>
  <c r="D79" i="2"/>
  <c r="C79" i="2"/>
  <c r="B79" i="2"/>
  <c r="E79" i="2" s="1"/>
  <c r="E78" i="2"/>
  <c r="D78" i="2"/>
  <c r="C78" i="2"/>
  <c r="B78" i="2"/>
  <c r="I77" i="2"/>
  <c r="D77" i="2"/>
  <c r="C77" i="2"/>
  <c r="B77" i="2"/>
  <c r="E77" i="2" s="1"/>
  <c r="D76" i="2"/>
  <c r="C76" i="2"/>
  <c r="B76" i="2"/>
  <c r="E76" i="2" s="1"/>
  <c r="L76" i="2" s="1"/>
  <c r="D75" i="2"/>
  <c r="C75" i="2"/>
  <c r="B75" i="2"/>
  <c r="E75" i="2" s="1"/>
  <c r="L73" i="2"/>
  <c r="M73" i="2" s="1"/>
  <c r="L72" i="2"/>
  <c r="M72" i="2" s="1"/>
  <c r="L71" i="2"/>
  <c r="M71" i="2" s="1"/>
  <c r="B71" i="2"/>
  <c r="L70" i="2"/>
  <c r="M70" i="2" s="1"/>
  <c r="L69" i="2"/>
  <c r="M69" i="2" s="1"/>
  <c r="C69" i="2"/>
  <c r="H9" i="4" s="1"/>
  <c r="L68" i="2"/>
  <c r="M68" i="2" s="1"/>
  <c r="L67" i="2"/>
  <c r="M67" i="2" s="1"/>
  <c r="H63" i="2"/>
  <c r="G63" i="2"/>
  <c r="I63" i="2" s="1"/>
  <c r="H62" i="2"/>
  <c r="G62" i="2"/>
  <c r="H61" i="2"/>
  <c r="G61" i="2"/>
  <c r="I61" i="2" s="1"/>
  <c r="H60" i="2"/>
  <c r="G60" i="2"/>
  <c r="H59" i="2"/>
  <c r="G59" i="2"/>
  <c r="XEY64" i="2" s="1"/>
  <c r="H70" i="2"/>
  <c r="H56" i="2"/>
  <c r="J56" i="2" s="1"/>
  <c r="H55" i="2"/>
  <c r="J55" i="2" s="1"/>
  <c r="H54" i="2"/>
  <c r="J54" i="2" s="1"/>
  <c r="H53" i="2"/>
  <c r="J53" i="2" s="1"/>
  <c r="H52" i="2"/>
  <c r="J52" i="2" s="1"/>
  <c r="J49" i="2"/>
  <c r="J48" i="2"/>
  <c r="J47" i="2"/>
  <c r="J46" i="2"/>
  <c r="J45" i="2"/>
  <c r="D42" i="2"/>
  <c r="C42" i="2"/>
  <c r="B42" i="2"/>
  <c r="D41" i="2"/>
  <c r="E41" i="2" s="1"/>
  <c r="C41" i="2"/>
  <c r="B41" i="2"/>
  <c r="D40" i="2"/>
  <c r="C40" i="2"/>
  <c r="B40" i="2"/>
  <c r="D39" i="2"/>
  <c r="C39" i="2"/>
  <c r="B39" i="2"/>
  <c r="D38" i="2"/>
  <c r="C38" i="2"/>
  <c r="B38" i="2"/>
  <c r="G38" i="2" s="1"/>
  <c r="D37" i="2"/>
  <c r="C37" i="2"/>
  <c r="K168" i="2" s="1"/>
  <c r="B37" i="2"/>
  <c r="D36" i="2"/>
  <c r="E36" i="2" s="1"/>
  <c r="L36" i="2" s="1"/>
  <c r="C36" i="2"/>
  <c r="B36" i="2"/>
  <c r="D35" i="2"/>
  <c r="C35" i="2"/>
  <c r="B35" i="2"/>
  <c r="E29" i="2"/>
  <c r="G28" i="2"/>
  <c r="E28" i="2"/>
  <c r="G27" i="2"/>
  <c r="E27" i="2"/>
  <c r="I23" i="2"/>
  <c r="I19" i="2"/>
  <c r="E19" i="2"/>
  <c r="I17" i="2"/>
  <c r="E15" i="2"/>
  <c r="B12" i="2"/>
  <c r="B10" i="2"/>
  <c r="H8" i="2"/>
  <c r="B8" i="2"/>
  <c r="B7" i="2"/>
  <c r="E17" i="2" s="1"/>
  <c r="XFC1" i="2"/>
  <c r="AJ205" i="1"/>
  <c r="AW201" i="1"/>
  <c r="AW200" i="1"/>
  <c r="AW199" i="1"/>
  <c r="AW198" i="1"/>
  <c r="AW197" i="1"/>
  <c r="AW196" i="1"/>
  <c r="AW195" i="1"/>
  <c r="AW194" i="1"/>
  <c r="AW193" i="1"/>
  <c r="AU203" i="1" s="1"/>
  <c r="I162" i="1"/>
  <c r="G149" i="1"/>
  <c r="I149" i="1" s="1"/>
  <c r="I148" i="1"/>
  <c r="I147" i="1"/>
  <c r="I146" i="1"/>
  <c r="L145" i="1"/>
  <c r="I145" i="1"/>
  <c r="L144" i="1"/>
  <c r="I144" i="1"/>
  <c r="L143" i="1"/>
  <c r="G143" i="1"/>
  <c r="I143" i="1" s="1"/>
  <c r="L142" i="1"/>
  <c r="G142" i="1"/>
  <c r="I142" i="1" s="1"/>
  <c r="G141" i="1"/>
  <c r="I141" i="1" s="1"/>
  <c r="G140" i="1"/>
  <c r="M139" i="1"/>
  <c r="H139" i="1"/>
  <c r="M138" i="1"/>
  <c r="H138" i="1"/>
  <c r="M137" i="1"/>
  <c r="H137" i="1"/>
  <c r="M136" i="1"/>
  <c r="H136" i="1"/>
  <c r="M135" i="1"/>
  <c r="H135" i="1"/>
  <c r="M134" i="1"/>
  <c r="H134" i="1"/>
  <c r="M133" i="1"/>
  <c r="H133" i="1"/>
  <c r="M132" i="1"/>
  <c r="M131" i="1"/>
  <c r="C127" i="1"/>
  <c r="T126" i="1"/>
  <c r="J126" i="1"/>
  <c r="X126" i="1" s="1"/>
  <c r="C126" i="1"/>
  <c r="F126" i="1" s="1"/>
  <c r="T125" i="1"/>
  <c r="J125" i="1"/>
  <c r="X125" i="1" s="1"/>
  <c r="C125" i="1"/>
  <c r="T124" i="1"/>
  <c r="N124" i="1"/>
  <c r="U124" i="1" s="1"/>
  <c r="J124" i="1"/>
  <c r="X124" i="1" s="1"/>
  <c r="E124" i="1"/>
  <c r="C124" i="1"/>
  <c r="D124" i="1" s="1"/>
  <c r="T123" i="1"/>
  <c r="J123" i="1"/>
  <c r="X123" i="1" s="1"/>
  <c r="C123" i="1"/>
  <c r="T122" i="1"/>
  <c r="J122" i="1"/>
  <c r="X122" i="1" s="1"/>
  <c r="C122" i="1"/>
  <c r="F122" i="1" s="1"/>
  <c r="T121" i="1"/>
  <c r="J121" i="1"/>
  <c r="X121" i="1" s="1"/>
  <c r="C121" i="1"/>
  <c r="N121" i="1" s="1"/>
  <c r="U121" i="1" s="1"/>
  <c r="T120" i="1"/>
  <c r="J120" i="1"/>
  <c r="X120" i="1" s="1"/>
  <c r="F120" i="1"/>
  <c r="E120" i="1"/>
  <c r="C120" i="1"/>
  <c r="D120" i="1" s="1"/>
  <c r="T119" i="1"/>
  <c r="J119" i="1"/>
  <c r="X119" i="1" s="1"/>
  <c r="C119" i="1"/>
  <c r="T118" i="1"/>
  <c r="J118" i="1"/>
  <c r="X118" i="1" s="1"/>
  <c r="C118" i="1"/>
  <c r="F118" i="1" s="1"/>
  <c r="T117" i="1"/>
  <c r="J117" i="1"/>
  <c r="X117" i="1" s="1"/>
  <c r="C117" i="1"/>
  <c r="N117" i="1" s="1"/>
  <c r="U117" i="1" s="1"/>
  <c r="T116" i="1"/>
  <c r="J116" i="1"/>
  <c r="X116" i="1" s="1"/>
  <c r="F116" i="1"/>
  <c r="E116" i="1"/>
  <c r="C116" i="1"/>
  <c r="D116" i="1" s="1"/>
  <c r="T115" i="1"/>
  <c r="J115" i="1"/>
  <c r="X115" i="1" s="1"/>
  <c r="C115" i="1"/>
  <c r="T114" i="1"/>
  <c r="J114" i="1"/>
  <c r="X114" i="1" s="1"/>
  <c r="C114" i="1"/>
  <c r="F114" i="1" s="1"/>
  <c r="T113" i="1"/>
  <c r="J113" i="1"/>
  <c r="X113" i="1" s="1"/>
  <c r="C113" i="1"/>
  <c r="N113" i="1" s="1"/>
  <c r="U113" i="1" s="1"/>
  <c r="T112" i="1"/>
  <c r="J112" i="1"/>
  <c r="X112" i="1" s="1"/>
  <c r="F112" i="1"/>
  <c r="E112" i="1"/>
  <c r="C112" i="1"/>
  <c r="D112" i="1" s="1"/>
  <c r="T111" i="1"/>
  <c r="J111" i="1"/>
  <c r="X111" i="1" s="1"/>
  <c r="C111" i="1"/>
  <c r="T110" i="1"/>
  <c r="J110" i="1"/>
  <c r="X110" i="1" s="1"/>
  <c r="C110" i="1"/>
  <c r="F110" i="1" s="1"/>
  <c r="T109" i="1"/>
  <c r="J109" i="1"/>
  <c r="X109" i="1" s="1"/>
  <c r="C109" i="1"/>
  <c r="N109" i="1" s="1"/>
  <c r="U109" i="1" s="1"/>
  <c r="T108" i="1"/>
  <c r="J108" i="1"/>
  <c r="X108" i="1" s="1"/>
  <c r="F108" i="1"/>
  <c r="E108" i="1"/>
  <c r="C108" i="1"/>
  <c r="D108" i="1" s="1"/>
  <c r="T107" i="1"/>
  <c r="J107" i="1"/>
  <c r="X107" i="1" s="1"/>
  <c r="C107" i="1"/>
  <c r="E107" i="1" s="1"/>
  <c r="T106" i="1"/>
  <c r="J106" i="1"/>
  <c r="X106" i="1" s="1"/>
  <c r="C106" i="1"/>
  <c r="T105" i="1"/>
  <c r="J105" i="1"/>
  <c r="X105" i="1" s="1"/>
  <c r="C105" i="1"/>
  <c r="T104" i="1"/>
  <c r="J104" i="1"/>
  <c r="X104" i="1" s="1"/>
  <c r="F104" i="1"/>
  <c r="E104" i="1"/>
  <c r="C104" i="1"/>
  <c r="D104" i="1" s="1"/>
  <c r="T103" i="1"/>
  <c r="J103" i="1"/>
  <c r="X103" i="1" s="1"/>
  <c r="C103" i="1"/>
  <c r="T102" i="1"/>
  <c r="N102" i="1"/>
  <c r="U102" i="1" s="1"/>
  <c r="J102" i="1"/>
  <c r="X102" i="1" s="1"/>
  <c r="C102" i="1"/>
  <c r="T101" i="1"/>
  <c r="N101" i="1"/>
  <c r="U101" i="1" s="1"/>
  <c r="J101" i="1"/>
  <c r="X101" i="1" s="1"/>
  <c r="E101" i="1"/>
  <c r="C101" i="1"/>
  <c r="F101" i="1" s="1"/>
  <c r="T100" i="1"/>
  <c r="J100" i="1"/>
  <c r="X100" i="1" s="1"/>
  <c r="F100" i="1"/>
  <c r="C100" i="1"/>
  <c r="N100" i="1" s="1"/>
  <c r="U100" i="1" s="1"/>
  <c r="T99" i="1"/>
  <c r="J99" i="1"/>
  <c r="X99" i="1" s="1"/>
  <c r="C99" i="1"/>
  <c r="D99" i="1" s="1"/>
  <c r="T98" i="1"/>
  <c r="N98" i="1"/>
  <c r="U98" i="1" s="1"/>
  <c r="J98" i="1"/>
  <c r="X98" i="1" s="1"/>
  <c r="F98" i="1"/>
  <c r="E98" i="1"/>
  <c r="D98" i="1"/>
  <c r="V98" i="1" s="1"/>
  <c r="C98" i="1"/>
  <c r="T97" i="1"/>
  <c r="N97" i="1"/>
  <c r="U97" i="1" s="1"/>
  <c r="J97" i="1"/>
  <c r="X97" i="1" s="1"/>
  <c r="C97" i="1"/>
  <c r="F97" i="1" s="1"/>
  <c r="T96" i="1"/>
  <c r="J96" i="1"/>
  <c r="X96" i="1" s="1"/>
  <c r="C96" i="1"/>
  <c r="T95" i="1"/>
  <c r="J95" i="1"/>
  <c r="X95" i="1" s="1"/>
  <c r="C95" i="1"/>
  <c r="D95" i="1" s="1"/>
  <c r="U94" i="1"/>
  <c r="T94" i="1"/>
  <c r="J94" i="1"/>
  <c r="X94" i="1" s="1"/>
  <c r="F94" i="1"/>
  <c r="E94" i="1"/>
  <c r="C94" i="1"/>
  <c r="N94" i="1" s="1"/>
  <c r="T93" i="1"/>
  <c r="N93" i="1"/>
  <c r="U93" i="1" s="1"/>
  <c r="J93" i="1"/>
  <c r="X93" i="1" s="1"/>
  <c r="C93" i="1"/>
  <c r="T92" i="1"/>
  <c r="J92" i="1"/>
  <c r="X92" i="1" s="1"/>
  <c r="D92" i="1"/>
  <c r="C92" i="1"/>
  <c r="T91" i="1"/>
  <c r="J91" i="1"/>
  <c r="X91" i="1" s="1"/>
  <c r="C91" i="1"/>
  <c r="D91" i="1" s="1"/>
  <c r="T90" i="1"/>
  <c r="J90" i="1"/>
  <c r="X90" i="1" s="1"/>
  <c r="F90" i="1"/>
  <c r="C90" i="1"/>
  <c r="T89" i="1"/>
  <c r="J89" i="1"/>
  <c r="X89" i="1" s="1"/>
  <c r="E89" i="1"/>
  <c r="C89" i="1"/>
  <c r="T88" i="1"/>
  <c r="J88" i="1"/>
  <c r="X88" i="1" s="1"/>
  <c r="F88" i="1"/>
  <c r="D88" i="1"/>
  <c r="C88" i="1"/>
  <c r="N88" i="1" s="1"/>
  <c r="U88" i="1" s="1"/>
  <c r="T87" i="1"/>
  <c r="J87" i="1"/>
  <c r="X87" i="1" s="1"/>
  <c r="C87" i="1"/>
  <c r="D87" i="1" s="1"/>
  <c r="T86" i="1"/>
  <c r="N86" i="1"/>
  <c r="U86" i="1" s="1"/>
  <c r="J86" i="1"/>
  <c r="X86" i="1" s="1"/>
  <c r="D86" i="1"/>
  <c r="C86" i="1"/>
  <c r="T85" i="1"/>
  <c r="N85" i="1"/>
  <c r="U85" i="1" s="1"/>
  <c r="J85" i="1"/>
  <c r="X85" i="1" s="1"/>
  <c r="E85" i="1"/>
  <c r="C85" i="1"/>
  <c r="F85" i="1" s="1"/>
  <c r="T84" i="1"/>
  <c r="J84" i="1"/>
  <c r="X84" i="1" s="1"/>
  <c r="F84" i="1"/>
  <c r="C84" i="1"/>
  <c r="N84" i="1" s="1"/>
  <c r="U84" i="1" s="1"/>
  <c r="T83" i="1"/>
  <c r="J83" i="1"/>
  <c r="X83" i="1" s="1"/>
  <c r="C83" i="1"/>
  <c r="D83" i="1" s="1"/>
  <c r="T82" i="1"/>
  <c r="N82" i="1"/>
  <c r="U82" i="1" s="1"/>
  <c r="J82" i="1"/>
  <c r="X82" i="1" s="1"/>
  <c r="F82" i="1"/>
  <c r="E82" i="1"/>
  <c r="D82" i="1"/>
  <c r="V82" i="1" s="1"/>
  <c r="C82" i="1"/>
  <c r="T81" i="1"/>
  <c r="N81" i="1"/>
  <c r="U81" i="1" s="1"/>
  <c r="J81" i="1"/>
  <c r="X81" i="1" s="1"/>
  <c r="C81" i="1"/>
  <c r="F81" i="1" s="1"/>
  <c r="T80" i="1"/>
  <c r="J80" i="1"/>
  <c r="X80" i="1" s="1"/>
  <c r="C80" i="1"/>
  <c r="T79" i="1"/>
  <c r="J79" i="1"/>
  <c r="X79" i="1" s="1"/>
  <c r="C79" i="1"/>
  <c r="U78" i="1"/>
  <c r="T78" i="1"/>
  <c r="J78" i="1"/>
  <c r="X78" i="1" s="1"/>
  <c r="F78" i="1"/>
  <c r="E78" i="1"/>
  <c r="C78" i="1"/>
  <c r="N78" i="1" s="1"/>
  <c r="T77" i="1"/>
  <c r="N77" i="1"/>
  <c r="U77" i="1" s="1"/>
  <c r="J77" i="1"/>
  <c r="X77" i="1" s="1"/>
  <c r="C77" i="1"/>
  <c r="T76" i="1"/>
  <c r="J76" i="1"/>
  <c r="X76" i="1" s="1"/>
  <c r="D76" i="1"/>
  <c r="C76" i="1"/>
  <c r="T75" i="1"/>
  <c r="J75" i="1"/>
  <c r="X75" i="1" s="1"/>
  <c r="F75" i="1"/>
  <c r="D75" i="1"/>
  <c r="C75" i="1"/>
  <c r="N75" i="1" s="1"/>
  <c r="U75" i="1" s="1"/>
  <c r="X74" i="1"/>
  <c r="T74" i="1"/>
  <c r="J74" i="1"/>
  <c r="C74" i="1"/>
  <c r="T73" i="1"/>
  <c r="J73" i="1"/>
  <c r="X73" i="1" s="1"/>
  <c r="F73" i="1"/>
  <c r="C73" i="1"/>
  <c r="T72" i="1"/>
  <c r="J72" i="1"/>
  <c r="X72" i="1" s="1"/>
  <c r="E72" i="1"/>
  <c r="C72" i="1"/>
  <c r="T71" i="1"/>
  <c r="J71" i="1"/>
  <c r="X71" i="1" s="1"/>
  <c r="F71" i="1"/>
  <c r="C71" i="1"/>
  <c r="D71" i="1" s="1"/>
  <c r="T70" i="1"/>
  <c r="J70" i="1"/>
  <c r="X70" i="1" s="1"/>
  <c r="C70" i="1"/>
  <c r="F70" i="1" s="1"/>
  <c r="T69" i="1"/>
  <c r="N69" i="1"/>
  <c r="U69" i="1" s="1"/>
  <c r="J69" i="1"/>
  <c r="X69" i="1" s="1"/>
  <c r="F69" i="1"/>
  <c r="E69" i="1"/>
  <c r="A69" i="1" s="1"/>
  <c r="D69" i="1"/>
  <c r="C69" i="1"/>
  <c r="P69" i="1" s="1"/>
  <c r="T68" i="1"/>
  <c r="N68" i="1"/>
  <c r="U68" i="1" s="1"/>
  <c r="J68" i="1"/>
  <c r="X68" i="1" s="1"/>
  <c r="R68" i="1"/>
  <c r="F68" i="1"/>
  <c r="V68" i="1" s="1"/>
  <c r="E68" i="1"/>
  <c r="A68" i="1" s="1"/>
  <c r="C68" i="1"/>
  <c r="D68" i="1" s="1"/>
  <c r="T67" i="1"/>
  <c r="J67" i="1"/>
  <c r="X67" i="1" s="1"/>
  <c r="R67" i="1"/>
  <c r="C67" i="1"/>
  <c r="T66" i="1"/>
  <c r="J66" i="1"/>
  <c r="X66" i="1" s="1"/>
  <c r="C66" i="1"/>
  <c r="T65" i="1"/>
  <c r="J65" i="1"/>
  <c r="X65" i="1" s="1"/>
  <c r="F65" i="1"/>
  <c r="C65" i="1"/>
  <c r="T64" i="1"/>
  <c r="J64" i="1"/>
  <c r="X64" i="1" s="1"/>
  <c r="F64" i="1"/>
  <c r="C64" i="1"/>
  <c r="D64" i="1" s="1"/>
  <c r="T63" i="1"/>
  <c r="J63" i="1"/>
  <c r="X63" i="1" s="1"/>
  <c r="C63" i="1"/>
  <c r="N63" i="1" s="1"/>
  <c r="U63" i="1" s="1"/>
  <c r="T62" i="1"/>
  <c r="J62" i="1"/>
  <c r="X62" i="1" s="1"/>
  <c r="C62" i="1"/>
  <c r="T61" i="1"/>
  <c r="J61" i="1"/>
  <c r="X61" i="1" s="1"/>
  <c r="C61" i="1"/>
  <c r="N61" i="1" s="1"/>
  <c r="U61" i="1" s="1"/>
  <c r="T60" i="1"/>
  <c r="J60" i="1"/>
  <c r="X60" i="1" s="1"/>
  <c r="F60" i="1"/>
  <c r="C60" i="1"/>
  <c r="T59" i="1"/>
  <c r="J59" i="1"/>
  <c r="X59" i="1" s="1"/>
  <c r="C59" i="1"/>
  <c r="T58" i="1"/>
  <c r="J58" i="1"/>
  <c r="X58" i="1" s="1"/>
  <c r="C58" i="1"/>
  <c r="T57" i="1"/>
  <c r="J57" i="1"/>
  <c r="X57" i="1" s="1"/>
  <c r="D57" i="1"/>
  <c r="C57" i="1"/>
  <c r="E57" i="1" s="1"/>
  <c r="T56" i="1"/>
  <c r="J56" i="1"/>
  <c r="X56" i="1" s="1"/>
  <c r="F56" i="1"/>
  <c r="C56" i="1"/>
  <c r="T55" i="1"/>
  <c r="J55" i="1"/>
  <c r="X55" i="1" s="1"/>
  <c r="C55" i="1"/>
  <c r="T54" i="1"/>
  <c r="J54" i="1"/>
  <c r="X54" i="1" s="1"/>
  <c r="C54" i="1"/>
  <c r="T53" i="1"/>
  <c r="J53" i="1"/>
  <c r="X53" i="1" s="1"/>
  <c r="C53" i="1"/>
  <c r="E53" i="1" s="1"/>
  <c r="T52" i="1"/>
  <c r="J52" i="1"/>
  <c r="X52" i="1" s="1"/>
  <c r="C52" i="1"/>
  <c r="T51" i="1"/>
  <c r="J51" i="1"/>
  <c r="X51" i="1" s="1"/>
  <c r="C51" i="1"/>
  <c r="T50" i="1"/>
  <c r="J50" i="1"/>
  <c r="X50" i="1" s="1"/>
  <c r="C50" i="1"/>
  <c r="T49" i="1"/>
  <c r="N49" i="1"/>
  <c r="U49" i="1" s="1"/>
  <c r="J49" i="1"/>
  <c r="X49" i="1" s="1"/>
  <c r="D49" i="1"/>
  <c r="C49" i="1"/>
  <c r="T48" i="1"/>
  <c r="J48" i="1"/>
  <c r="X48" i="1" s="1"/>
  <c r="F48" i="1"/>
  <c r="C48" i="1"/>
  <c r="T47" i="1"/>
  <c r="J47" i="1"/>
  <c r="X47" i="1" s="1"/>
  <c r="C47" i="1"/>
  <c r="T46" i="1"/>
  <c r="J46" i="1"/>
  <c r="X46" i="1" s="1"/>
  <c r="C46" i="1"/>
  <c r="N46" i="1" s="1"/>
  <c r="U46" i="1" s="1"/>
  <c r="T45" i="1"/>
  <c r="J45" i="1"/>
  <c r="X45" i="1" s="1"/>
  <c r="C45" i="1"/>
  <c r="T44" i="1"/>
  <c r="J44" i="1"/>
  <c r="X44" i="1" s="1"/>
  <c r="C44" i="1"/>
  <c r="T43" i="1"/>
  <c r="J43" i="1"/>
  <c r="X43" i="1" s="1"/>
  <c r="F43" i="1"/>
  <c r="E43" i="1"/>
  <c r="A43" i="1" s="1"/>
  <c r="C43" i="1"/>
  <c r="N43" i="1" s="1"/>
  <c r="U43" i="1" s="1"/>
  <c r="T42" i="1"/>
  <c r="J42" i="1"/>
  <c r="X42" i="1" s="1"/>
  <c r="C42" i="1"/>
  <c r="N42" i="1" s="1"/>
  <c r="U42" i="1" s="1"/>
  <c r="T41" i="1"/>
  <c r="J41" i="1"/>
  <c r="X41" i="1" s="1"/>
  <c r="C41" i="1"/>
  <c r="T40" i="1"/>
  <c r="N40" i="1"/>
  <c r="U40" i="1" s="1"/>
  <c r="J40" i="1"/>
  <c r="X40" i="1" s="1"/>
  <c r="C40" i="1"/>
  <c r="X39" i="1"/>
  <c r="T39" i="1"/>
  <c r="J39" i="1"/>
  <c r="C39" i="1"/>
  <c r="F39" i="1" s="1"/>
  <c r="X38" i="1"/>
  <c r="T38" i="1"/>
  <c r="J38" i="1"/>
  <c r="F38" i="1"/>
  <c r="C38" i="1"/>
  <c r="N38" i="1" s="1"/>
  <c r="U38" i="1" s="1"/>
  <c r="T37" i="1"/>
  <c r="J37" i="1"/>
  <c r="X37" i="1" s="1"/>
  <c r="C37" i="1"/>
  <c r="T36" i="1"/>
  <c r="J36" i="1"/>
  <c r="X36" i="1" s="1"/>
  <c r="E36" i="1"/>
  <c r="D36" i="1"/>
  <c r="W36" i="1" s="1"/>
  <c r="C36" i="1"/>
  <c r="N36" i="1" s="1"/>
  <c r="U36" i="1" s="1"/>
  <c r="T35" i="1"/>
  <c r="J35" i="1"/>
  <c r="X35" i="1" s="1"/>
  <c r="D35" i="1"/>
  <c r="C35" i="1"/>
  <c r="N35" i="1" s="1"/>
  <c r="U35" i="1" s="1"/>
  <c r="T34" i="1"/>
  <c r="J34" i="1"/>
  <c r="X34" i="1" s="1"/>
  <c r="F34" i="1"/>
  <c r="C34" i="1"/>
  <c r="N34" i="1" s="1"/>
  <c r="U34" i="1" s="1"/>
  <c r="T33" i="1"/>
  <c r="J33" i="1"/>
  <c r="X33" i="1" s="1"/>
  <c r="F33" i="1"/>
  <c r="C33" i="1"/>
  <c r="N33" i="1" s="1"/>
  <c r="U33" i="1" s="1"/>
  <c r="T32" i="1"/>
  <c r="J32" i="1"/>
  <c r="X32" i="1" s="1"/>
  <c r="C32" i="1"/>
  <c r="T31" i="1"/>
  <c r="J31" i="1"/>
  <c r="X31" i="1" s="1"/>
  <c r="E31" i="1"/>
  <c r="A31" i="1" s="1"/>
  <c r="D31" i="1"/>
  <c r="W31" i="1" s="1"/>
  <c r="C31" i="1"/>
  <c r="N31" i="1" s="1"/>
  <c r="U31" i="1" s="1"/>
  <c r="X30" i="1"/>
  <c r="T30" i="1"/>
  <c r="N30" i="1"/>
  <c r="U30" i="1" s="1"/>
  <c r="J30" i="1"/>
  <c r="F30" i="1"/>
  <c r="E30" i="1"/>
  <c r="A30" i="1" s="1"/>
  <c r="D30" i="1"/>
  <c r="W30" i="1" s="1"/>
  <c r="C30" i="1"/>
  <c r="T29" i="1"/>
  <c r="J29" i="1"/>
  <c r="X29" i="1" s="1"/>
  <c r="C29" i="1"/>
  <c r="N29" i="1" s="1"/>
  <c r="U29" i="1" s="1"/>
  <c r="T28" i="1"/>
  <c r="J28" i="1"/>
  <c r="X28" i="1" s="1"/>
  <c r="C28" i="1"/>
  <c r="F28" i="1" s="1"/>
  <c r="T27" i="1"/>
  <c r="J27" i="1"/>
  <c r="X27" i="1" s="1"/>
  <c r="C27" i="1"/>
  <c r="T26" i="1"/>
  <c r="J26" i="1"/>
  <c r="X26" i="1" s="1"/>
  <c r="F26" i="1"/>
  <c r="E26" i="1"/>
  <c r="A26" i="1" s="1"/>
  <c r="C26" i="1"/>
  <c r="N26" i="1" s="1"/>
  <c r="U26" i="1" s="1"/>
  <c r="P22" i="1"/>
  <c r="P13" i="1"/>
  <c r="N11" i="1"/>
  <c r="H5" i="1"/>
  <c r="E27" i="1" l="1"/>
  <c r="D27" i="1"/>
  <c r="E52" i="1"/>
  <c r="N52" i="1"/>
  <c r="U52" i="1" s="1"/>
  <c r="D52" i="1"/>
  <c r="F115" i="1"/>
  <c r="N115" i="1"/>
  <c r="U115" i="1" s="1"/>
  <c r="D115" i="1"/>
  <c r="V115" i="1" s="1"/>
  <c r="E115" i="1"/>
  <c r="G39" i="2"/>
  <c r="E39" i="2"/>
  <c r="L39" i="2" s="1"/>
  <c r="A36" i="1"/>
  <c r="E40" i="1"/>
  <c r="A40" i="1" s="1"/>
  <c r="D40" i="1"/>
  <c r="W40" i="1" s="1"/>
  <c r="E48" i="1"/>
  <c r="N48" i="1"/>
  <c r="U48" i="1" s="1"/>
  <c r="D48" i="1"/>
  <c r="R49" i="1"/>
  <c r="E49" i="1"/>
  <c r="A49" i="1" s="1"/>
  <c r="N51" i="1"/>
  <c r="U51" i="1" s="1"/>
  <c r="F51" i="1"/>
  <c r="F52" i="1"/>
  <c r="D53" i="1"/>
  <c r="F86" i="1"/>
  <c r="V86" i="1" s="1"/>
  <c r="E86" i="1"/>
  <c r="F102" i="1"/>
  <c r="E102" i="1"/>
  <c r="F105" i="2"/>
  <c r="I105" i="2" s="1"/>
  <c r="J105" i="2" s="1"/>
  <c r="E44" i="1"/>
  <c r="D44" i="1"/>
  <c r="W44" i="1" s="1"/>
  <c r="W57" i="1"/>
  <c r="F74" i="1"/>
  <c r="E74" i="1"/>
  <c r="F123" i="1"/>
  <c r="N123" i="1"/>
  <c r="U123" i="1" s="1"/>
  <c r="D123" i="1"/>
  <c r="V123" i="1" s="1"/>
  <c r="E123" i="1"/>
  <c r="N125" i="1"/>
  <c r="U125" i="1" s="1"/>
  <c r="F125" i="1"/>
  <c r="N27" i="1"/>
  <c r="U27" i="1" s="1"/>
  <c r="F35" i="1"/>
  <c r="E35" i="1"/>
  <c r="A35" i="1" s="1"/>
  <c r="N44" i="1"/>
  <c r="U44" i="1" s="1"/>
  <c r="W49" i="1"/>
  <c r="N57" i="1"/>
  <c r="U57" i="1" s="1"/>
  <c r="E60" i="1"/>
  <c r="N60" i="1"/>
  <c r="U60" i="1" s="1"/>
  <c r="D60" i="1"/>
  <c r="W60" i="1" s="1"/>
  <c r="E65" i="1"/>
  <c r="N65" i="1"/>
  <c r="U65" i="1" s="1"/>
  <c r="D65" i="1"/>
  <c r="W65" i="1" s="1"/>
  <c r="N74" i="1"/>
  <c r="U74" i="1" s="1"/>
  <c r="N76" i="1"/>
  <c r="U76" i="1" s="1"/>
  <c r="F76" i="1"/>
  <c r="F77" i="1"/>
  <c r="E77" i="1"/>
  <c r="F89" i="1"/>
  <c r="N89" i="1"/>
  <c r="U89" i="1" s="1"/>
  <c r="E90" i="1"/>
  <c r="N90" i="1"/>
  <c r="U90" i="1" s="1"/>
  <c r="D90" i="1"/>
  <c r="V90" i="1" s="1"/>
  <c r="N92" i="1"/>
  <c r="U92" i="1" s="1"/>
  <c r="F92" i="1"/>
  <c r="F93" i="1"/>
  <c r="E93" i="1"/>
  <c r="D102" i="1"/>
  <c r="V102" i="1" s="1"/>
  <c r="N105" i="1"/>
  <c r="U105" i="1" s="1"/>
  <c r="F105" i="1"/>
  <c r="F111" i="1"/>
  <c r="N111" i="1"/>
  <c r="U111" i="1" s="1"/>
  <c r="D111" i="1"/>
  <c r="V111" i="1" s="1"/>
  <c r="E111" i="1"/>
  <c r="F119" i="1"/>
  <c r="N119" i="1"/>
  <c r="U119" i="1" s="1"/>
  <c r="D119" i="1"/>
  <c r="V119" i="1" s="1"/>
  <c r="E119" i="1"/>
  <c r="E39" i="1"/>
  <c r="N39" i="1"/>
  <c r="U39" i="1" s="1"/>
  <c r="D39" i="1"/>
  <c r="W39" i="1" s="1"/>
  <c r="N55" i="1"/>
  <c r="U55" i="1" s="1"/>
  <c r="F55" i="1"/>
  <c r="W35" i="1"/>
  <c r="N53" i="1"/>
  <c r="U53" i="1" s="1"/>
  <c r="E56" i="1"/>
  <c r="N56" i="1"/>
  <c r="U56" i="1" s="1"/>
  <c r="D56" i="1"/>
  <c r="W56" i="1" s="1"/>
  <c r="A57" i="1"/>
  <c r="N59" i="1"/>
  <c r="U59" i="1" s="1"/>
  <c r="F59" i="1"/>
  <c r="E61" i="1"/>
  <c r="A61" i="1" s="1"/>
  <c r="D61" i="1"/>
  <c r="W61" i="1" s="1"/>
  <c r="R73" i="1"/>
  <c r="E73" i="1"/>
  <c r="N73" i="1"/>
  <c r="U73" i="1" s="1"/>
  <c r="D73" i="1"/>
  <c r="N80" i="1"/>
  <c r="U80" i="1" s="1"/>
  <c r="F80" i="1"/>
  <c r="D80" i="1"/>
  <c r="N96" i="1"/>
  <c r="U96" i="1" s="1"/>
  <c r="F96" i="1"/>
  <c r="D96" i="1"/>
  <c r="G135" i="2"/>
  <c r="J135" i="2" s="1"/>
  <c r="N64" i="1"/>
  <c r="U64" i="1" s="1"/>
  <c r="D107" i="1"/>
  <c r="F109" i="1"/>
  <c r="F113" i="1"/>
  <c r="F117" i="1"/>
  <c r="F121" i="1"/>
  <c r="H140" i="1"/>
  <c r="G36" i="2"/>
  <c r="E37" i="2"/>
  <c r="G40" i="2"/>
  <c r="K69" i="2"/>
  <c r="M128" i="2"/>
  <c r="M132" i="2"/>
  <c r="F152" i="2"/>
  <c r="F153" i="2"/>
  <c r="G153" i="2" s="1"/>
  <c r="F155" i="2"/>
  <c r="G155" i="2" s="1"/>
  <c r="N107" i="1"/>
  <c r="U107" i="1" s="1"/>
  <c r="E35" i="2"/>
  <c r="E42" i="2"/>
  <c r="L11" i="4"/>
  <c r="L21" i="4" s="1"/>
  <c r="K114" i="2"/>
  <c r="H18" i="4"/>
  <c r="D26" i="1"/>
  <c r="W25" i="1" s="1"/>
  <c r="F29" i="1"/>
  <c r="F42" i="1"/>
  <c r="D43" i="1"/>
  <c r="W43" i="1" s="1"/>
  <c r="F46" i="1"/>
  <c r="F63" i="1"/>
  <c r="E64" i="1"/>
  <c r="A64" i="1" s="1"/>
  <c r="E70" i="1"/>
  <c r="D78" i="1"/>
  <c r="E81" i="1"/>
  <c r="D84" i="1"/>
  <c r="D94" i="1"/>
  <c r="V94" i="1" s="1"/>
  <c r="E97" i="1"/>
  <c r="D100" i="1"/>
  <c r="N104" i="1"/>
  <c r="U104" i="1" s="1"/>
  <c r="N108" i="1"/>
  <c r="U108" i="1" s="1"/>
  <c r="N112" i="1"/>
  <c r="U112" i="1" s="1"/>
  <c r="N116" i="1"/>
  <c r="U116" i="1" s="1"/>
  <c r="N120" i="1"/>
  <c r="U120" i="1" s="1"/>
  <c r="G35" i="2"/>
  <c r="I35" i="2" s="1"/>
  <c r="E38" i="2"/>
  <c r="L38" i="2" s="1"/>
  <c r="G41" i="2"/>
  <c r="I41" i="2" s="1"/>
  <c r="G42" i="2"/>
  <c r="I60" i="2"/>
  <c r="I62" i="2"/>
  <c r="F104" i="2"/>
  <c r="CN114" i="2" s="1"/>
  <c r="I106" i="2"/>
  <c r="L124" i="2"/>
  <c r="M131" i="2"/>
  <c r="F151" i="2"/>
  <c r="G152" i="2"/>
  <c r="M130" i="2"/>
  <c r="D151" i="2"/>
  <c r="E151" i="2" s="1"/>
  <c r="F111" i="2"/>
  <c r="J106" i="2"/>
  <c r="K162" i="2"/>
  <c r="R69" i="1"/>
  <c r="P103" i="1"/>
  <c r="F66" i="2"/>
  <c r="K85" i="2"/>
  <c r="G115" i="2"/>
  <c r="F161" i="2"/>
  <c r="CN153" i="2"/>
  <c r="I81" i="2"/>
  <c r="K160" i="2"/>
  <c r="K163" i="2"/>
  <c r="L37" i="2"/>
  <c r="L79" i="2"/>
  <c r="I79" i="2"/>
  <c r="I38" i="2"/>
  <c r="L75" i="2"/>
  <c r="I75" i="2"/>
  <c r="C111" i="2"/>
  <c r="L35" i="2"/>
  <c r="I42" i="2"/>
  <c r="L42" i="2"/>
  <c r="F67" i="2"/>
  <c r="F70" i="2" s="1"/>
  <c r="H142" i="2"/>
  <c r="CW165" i="2"/>
  <c r="CX167" i="2"/>
  <c r="CW173" i="2"/>
  <c r="CX176" i="2"/>
  <c r="I76" i="2"/>
  <c r="G122" i="2"/>
  <c r="I122" i="2" s="1"/>
  <c r="E143" i="2"/>
  <c r="CX177" i="2"/>
  <c r="CX175" i="2"/>
  <c r="CW172" i="2"/>
  <c r="CX171" i="2"/>
  <c r="CX168" i="2"/>
  <c r="CW167" i="2"/>
  <c r="CX166" i="2"/>
  <c r="CX164" i="2"/>
  <c r="CW162" i="2"/>
  <c r="CX161" i="2"/>
  <c r="CW158" i="2"/>
  <c r="CX157" i="2"/>
  <c r="CW156" i="2"/>
  <c r="CQ153" i="2"/>
  <c r="CW177" i="2"/>
  <c r="CW175" i="2"/>
  <c r="CW171" i="2"/>
  <c r="CX170" i="2"/>
  <c r="CW168" i="2"/>
  <c r="CW166" i="2"/>
  <c r="CW164" i="2"/>
  <c r="CW161" i="2"/>
  <c r="CX160" i="2"/>
  <c r="CW157" i="2"/>
  <c r="CX154" i="2"/>
  <c r="CW154" i="2"/>
  <c r="K158" i="2"/>
  <c r="CX162" i="2"/>
  <c r="CX173" i="2"/>
  <c r="B189" i="2"/>
  <c r="I36" i="2"/>
  <c r="I39" i="2"/>
  <c r="L41" i="2"/>
  <c r="L77" i="2"/>
  <c r="L121" i="2"/>
  <c r="L122" i="2"/>
  <c r="G166" i="2"/>
  <c r="CW159" i="2"/>
  <c r="CW160" i="2"/>
  <c r="CW163" i="2"/>
  <c r="E169" i="2"/>
  <c r="CW169" i="2"/>
  <c r="CW174" i="2"/>
  <c r="J187" i="2"/>
  <c r="G37" i="2"/>
  <c r="K68" i="2"/>
  <c r="I80" i="2"/>
  <c r="G138" i="2"/>
  <c r="J138" i="2" s="1"/>
  <c r="CX158" i="2"/>
  <c r="CX165" i="2"/>
  <c r="G167" i="2"/>
  <c r="CX172" i="2"/>
  <c r="I78" i="2"/>
  <c r="L81" i="2"/>
  <c r="I108" i="2"/>
  <c r="J108" i="2" s="1"/>
  <c r="L123" i="2"/>
  <c r="E177" i="2"/>
  <c r="E187" i="2" s="1"/>
  <c r="E40" i="2"/>
  <c r="I59" i="2"/>
  <c r="L78" i="2"/>
  <c r="F112" i="2"/>
  <c r="F115" i="2" s="1"/>
  <c r="I111" i="2"/>
  <c r="G120" i="2"/>
  <c r="G121" i="2"/>
  <c r="I121" i="2" s="1"/>
  <c r="G123" i="2"/>
  <c r="I123" i="2" s="1"/>
  <c r="G124" i="2"/>
  <c r="I124" i="2" s="1"/>
  <c r="G136" i="2"/>
  <c r="J136" i="2" s="1"/>
  <c r="C142" i="2"/>
  <c r="E144" i="2"/>
  <c r="J144" i="2" s="1"/>
  <c r="F150" i="2"/>
  <c r="C167" i="2" s="1"/>
  <c r="M151" i="2"/>
  <c r="F154" i="2"/>
  <c r="E154" i="2"/>
  <c r="G154" i="2" s="1"/>
  <c r="CW155" i="2"/>
  <c r="I167" i="2"/>
  <c r="I169" i="2" s="1"/>
  <c r="CX159" i="2"/>
  <c r="CX163" i="2"/>
  <c r="CX169" i="2"/>
  <c r="CW170" i="2"/>
  <c r="CX174" i="2"/>
  <c r="CW176" i="2"/>
  <c r="M127" i="2"/>
  <c r="I104" i="2"/>
  <c r="V26" i="1"/>
  <c r="R30" i="1"/>
  <c r="Y30" i="1"/>
  <c r="P30" i="1"/>
  <c r="Y37" i="1"/>
  <c r="P37" i="1"/>
  <c r="R37" i="1"/>
  <c r="R39" i="1"/>
  <c r="Y39" i="1"/>
  <c r="P39" i="1"/>
  <c r="R40" i="1"/>
  <c r="Y40" i="1"/>
  <c r="P40" i="1"/>
  <c r="Y45" i="1"/>
  <c r="P45" i="1"/>
  <c r="R45" i="1"/>
  <c r="R31" i="1"/>
  <c r="Y31" i="1"/>
  <c r="P31" i="1"/>
  <c r="R26" i="1"/>
  <c r="Y26" i="1"/>
  <c r="P26" i="1"/>
  <c r="Y27" i="1"/>
  <c r="P27" i="1"/>
  <c r="R27" i="1"/>
  <c r="Y32" i="1"/>
  <c r="P32" i="1"/>
  <c r="R32" i="1"/>
  <c r="R35" i="1"/>
  <c r="Y35" i="1"/>
  <c r="P35" i="1"/>
  <c r="R36" i="1"/>
  <c r="Y36" i="1"/>
  <c r="P36" i="1"/>
  <c r="Y41" i="1"/>
  <c r="P41" i="1"/>
  <c r="R41" i="1"/>
  <c r="R43" i="1"/>
  <c r="Y43" i="1"/>
  <c r="P43" i="1"/>
  <c r="R44" i="1"/>
  <c r="Y44" i="1"/>
  <c r="P44" i="1"/>
  <c r="R47" i="1"/>
  <c r="P47" i="1"/>
  <c r="Y47" i="1"/>
  <c r="D32" i="1"/>
  <c r="D37" i="1"/>
  <c r="D41" i="1"/>
  <c r="D45" i="1"/>
  <c r="F47" i="1"/>
  <c r="Y58" i="1"/>
  <c r="P58" i="1"/>
  <c r="R58" i="1"/>
  <c r="W64" i="1"/>
  <c r="V64" i="1"/>
  <c r="Q64" i="1"/>
  <c r="D28" i="1"/>
  <c r="Q26" i="1"/>
  <c r="F27" i="1"/>
  <c r="E28" i="1"/>
  <c r="N28" i="1"/>
  <c r="U28" i="1" s="1"/>
  <c r="D29" i="1"/>
  <c r="Q30" i="1"/>
  <c r="V30" i="1"/>
  <c r="F31" i="1"/>
  <c r="E32" i="1"/>
  <c r="N32" i="1"/>
  <c r="U32" i="1" s="1"/>
  <c r="D33" i="1"/>
  <c r="D34" i="1"/>
  <c r="Q35" i="1"/>
  <c r="V35" i="1"/>
  <c r="F36" i="1"/>
  <c r="E37" i="1"/>
  <c r="N37" i="1"/>
  <c r="U37" i="1" s="1"/>
  <c r="D38" i="1"/>
  <c r="Q39" i="1"/>
  <c r="V39" i="1"/>
  <c r="F40" i="1"/>
  <c r="V40" i="1" s="1"/>
  <c r="E41" i="1"/>
  <c r="N41" i="1"/>
  <c r="U41" i="1" s="1"/>
  <c r="D42" i="1"/>
  <c r="Q43" i="1"/>
  <c r="V43" i="1"/>
  <c r="F44" i="1"/>
  <c r="E45" i="1"/>
  <c r="N45" i="1"/>
  <c r="U45" i="1" s="1"/>
  <c r="D46" i="1"/>
  <c r="R52" i="1"/>
  <c r="Y52" i="1"/>
  <c r="P52" i="1"/>
  <c r="R53" i="1"/>
  <c r="Y53" i="1"/>
  <c r="P53" i="1"/>
  <c r="Y62" i="1"/>
  <c r="P62" i="1"/>
  <c r="R62" i="1"/>
  <c r="P71" i="1"/>
  <c r="Y71" i="1"/>
  <c r="R71" i="1"/>
  <c r="J127" i="1"/>
  <c r="W26" i="1"/>
  <c r="Q27" i="1"/>
  <c r="V27" i="1"/>
  <c r="E29" i="1"/>
  <c r="A29" i="1" s="1"/>
  <c r="Q31" i="1"/>
  <c r="V31" i="1"/>
  <c r="F32" i="1"/>
  <c r="E33" i="1"/>
  <c r="A33" i="1" s="1"/>
  <c r="E34" i="1"/>
  <c r="Q36" i="1"/>
  <c r="V36" i="1"/>
  <c r="F37" i="1"/>
  <c r="E38" i="1"/>
  <c r="A38" i="1" s="1"/>
  <c r="Q40" i="1"/>
  <c r="F41" i="1"/>
  <c r="E42" i="1"/>
  <c r="A42" i="1" s="1"/>
  <c r="Q44" i="1"/>
  <c r="V44" i="1"/>
  <c r="F45" i="1"/>
  <c r="E46" i="1"/>
  <c r="A46" i="1" s="1"/>
  <c r="R48" i="1"/>
  <c r="Y48" i="1"/>
  <c r="P48" i="1"/>
  <c r="Y49" i="1"/>
  <c r="P49" i="1"/>
  <c r="F50" i="1"/>
  <c r="N50" i="1"/>
  <c r="U50" i="1" s="1"/>
  <c r="E50" i="1"/>
  <c r="D50" i="1"/>
  <c r="R56" i="1"/>
  <c r="Y56" i="1"/>
  <c r="P56" i="1"/>
  <c r="R57" i="1"/>
  <c r="Y57" i="1"/>
  <c r="P57" i="1"/>
  <c r="Y66" i="1"/>
  <c r="P66" i="1"/>
  <c r="R66" i="1"/>
  <c r="N47" i="1"/>
  <c r="U47" i="1" s="1"/>
  <c r="E47" i="1"/>
  <c r="A47" i="1" s="1"/>
  <c r="D47" i="1"/>
  <c r="Y50" i="1"/>
  <c r="P50" i="1"/>
  <c r="R50" i="1"/>
  <c r="Y54" i="1"/>
  <c r="P54" i="1"/>
  <c r="R54" i="1"/>
  <c r="R60" i="1"/>
  <c r="Y60" i="1"/>
  <c r="P60" i="1"/>
  <c r="R61" i="1"/>
  <c r="Y61" i="1"/>
  <c r="P61" i="1"/>
  <c r="R65" i="1"/>
  <c r="Y65" i="1"/>
  <c r="P65" i="1"/>
  <c r="D54" i="1"/>
  <c r="D58" i="1"/>
  <c r="D62" i="1"/>
  <c r="D66" i="1"/>
  <c r="N67" i="1"/>
  <c r="U67" i="1" s="1"/>
  <c r="E67" i="1"/>
  <c r="Y67" i="1"/>
  <c r="P68" i="1"/>
  <c r="Y69" i="1"/>
  <c r="Y70" i="1"/>
  <c r="P70" i="1"/>
  <c r="R70" i="1"/>
  <c r="R72" i="1"/>
  <c r="Y72" i="1"/>
  <c r="P72" i="1"/>
  <c r="V76" i="1"/>
  <c r="Q76" i="1"/>
  <c r="Y78" i="1"/>
  <c r="R78" i="1"/>
  <c r="V80" i="1"/>
  <c r="Q80" i="1"/>
  <c r="P86" i="1"/>
  <c r="Y86" i="1"/>
  <c r="R86" i="1"/>
  <c r="V88" i="1"/>
  <c r="P102" i="1"/>
  <c r="Y102" i="1"/>
  <c r="R102" i="1"/>
  <c r="Q48" i="1"/>
  <c r="V48" i="1"/>
  <c r="F49" i="1"/>
  <c r="V49" i="1" s="1"/>
  <c r="D51" i="1"/>
  <c r="Q52" i="1"/>
  <c r="V52" i="1"/>
  <c r="F53" i="1"/>
  <c r="E54" i="1"/>
  <c r="N54" i="1"/>
  <c r="U54" i="1" s="1"/>
  <c r="D55" i="1"/>
  <c r="Q56" i="1"/>
  <c r="V56" i="1"/>
  <c r="F57" i="1"/>
  <c r="Q57" i="1" s="1"/>
  <c r="E58" i="1"/>
  <c r="N58" i="1"/>
  <c r="U58" i="1" s="1"/>
  <c r="D59" i="1"/>
  <c r="Q60" i="1"/>
  <c r="V60" i="1"/>
  <c r="F61" i="1"/>
  <c r="E62" i="1"/>
  <c r="N62" i="1"/>
  <c r="U62" i="1" s="1"/>
  <c r="D63" i="1"/>
  <c r="E66" i="1"/>
  <c r="N66" i="1"/>
  <c r="U66" i="1" s="1"/>
  <c r="D67" i="1"/>
  <c r="P67" i="1"/>
  <c r="Q68" i="1"/>
  <c r="V69" i="1"/>
  <c r="Q69" i="1"/>
  <c r="V73" i="1"/>
  <c r="Y73" i="1"/>
  <c r="V75" i="1"/>
  <c r="Q75" i="1"/>
  <c r="V78" i="1"/>
  <c r="D79" i="1"/>
  <c r="F79" i="1"/>
  <c r="N79" i="1"/>
  <c r="U79" i="1" s="1"/>
  <c r="E79" i="1"/>
  <c r="P90" i="1"/>
  <c r="Y90" i="1"/>
  <c r="R90" i="1"/>
  <c r="V92" i="1"/>
  <c r="E51" i="1"/>
  <c r="A51" i="1" s="1"/>
  <c r="Q53" i="1"/>
  <c r="V53" i="1"/>
  <c r="F54" i="1"/>
  <c r="E55" i="1"/>
  <c r="A55" i="1" s="1"/>
  <c r="V57" i="1"/>
  <c r="F58" i="1"/>
  <c r="E59" i="1"/>
  <c r="A59" i="1" s="1"/>
  <c r="Q61" i="1"/>
  <c r="V61" i="1"/>
  <c r="F62" i="1"/>
  <c r="E63" i="1"/>
  <c r="A63" i="1" s="1"/>
  <c r="Q65" i="1"/>
  <c r="V65" i="1"/>
  <c r="F66" i="1"/>
  <c r="F67" i="1"/>
  <c r="W68" i="1"/>
  <c r="Y68" i="1"/>
  <c r="W69" i="1"/>
  <c r="D70" i="1"/>
  <c r="N70" i="1"/>
  <c r="U70" i="1" s="1"/>
  <c r="N71" i="1"/>
  <c r="U71" i="1" s="1"/>
  <c r="V71" i="1" s="1"/>
  <c r="E71" i="1"/>
  <c r="D72" i="1"/>
  <c r="F72" i="1"/>
  <c r="N72" i="1"/>
  <c r="U72" i="1" s="1"/>
  <c r="P73" i="1"/>
  <c r="W75" i="1"/>
  <c r="P78" i="1"/>
  <c r="P94" i="1"/>
  <c r="Y94" i="1"/>
  <c r="R94" i="1"/>
  <c r="V96" i="1"/>
  <c r="A70" i="1"/>
  <c r="P82" i="1"/>
  <c r="Y82" i="1"/>
  <c r="R82" i="1"/>
  <c r="V84" i="1"/>
  <c r="P98" i="1"/>
  <c r="Y98" i="1"/>
  <c r="R98" i="1"/>
  <c r="V100" i="1"/>
  <c r="W73" i="1"/>
  <c r="E83" i="1"/>
  <c r="N83" i="1"/>
  <c r="U83" i="1" s="1"/>
  <c r="E87" i="1"/>
  <c r="N87" i="1"/>
  <c r="U87" i="1" s="1"/>
  <c r="E91" i="1"/>
  <c r="N91" i="1"/>
  <c r="U91" i="1" s="1"/>
  <c r="E95" i="1"/>
  <c r="N95" i="1"/>
  <c r="U95" i="1" s="1"/>
  <c r="E99" i="1"/>
  <c r="N99" i="1"/>
  <c r="U99" i="1" s="1"/>
  <c r="E103" i="1"/>
  <c r="R103" i="1"/>
  <c r="V104" i="1"/>
  <c r="Q104" i="1"/>
  <c r="V108" i="1"/>
  <c r="Q108" i="1"/>
  <c r="V112" i="1"/>
  <c r="Q112" i="1"/>
  <c r="V116" i="1"/>
  <c r="Q116" i="1"/>
  <c r="V120" i="1"/>
  <c r="Q120" i="1"/>
  <c r="D74" i="1"/>
  <c r="D77" i="1"/>
  <c r="D81" i="1"/>
  <c r="F83" i="1"/>
  <c r="V83" i="1" s="1"/>
  <c r="Q84" i="1"/>
  <c r="D85" i="1"/>
  <c r="F87" i="1"/>
  <c r="V87" i="1" s="1"/>
  <c r="Q88" i="1"/>
  <c r="D89" i="1"/>
  <c r="F91" i="1"/>
  <c r="V91" i="1" s="1"/>
  <c r="Q92" i="1"/>
  <c r="D93" i="1"/>
  <c r="F95" i="1"/>
  <c r="Q96" i="1"/>
  <c r="D97" i="1"/>
  <c r="F99" i="1"/>
  <c r="V99" i="1" s="1"/>
  <c r="Q100" i="1"/>
  <c r="D101" i="1"/>
  <c r="F103" i="1"/>
  <c r="F106" i="1"/>
  <c r="N106" i="1"/>
  <c r="U106" i="1" s="1"/>
  <c r="E106" i="1"/>
  <c r="D106" i="1"/>
  <c r="P111" i="1"/>
  <c r="Y111" i="1"/>
  <c r="R111" i="1"/>
  <c r="P115" i="1"/>
  <c r="Y115" i="1"/>
  <c r="R115" i="1"/>
  <c r="P119" i="1"/>
  <c r="Y119" i="1"/>
  <c r="R119" i="1"/>
  <c r="P123" i="1"/>
  <c r="Y123" i="1"/>
  <c r="R123" i="1"/>
  <c r="P106" i="1"/>
  <c r="Y106" i="1"/>
  <c r="R106" i="1"/>
  <c r="P107" i="1"/>
  <c r="Y107" i="1"/>
  <c r="R107" i="1"/>
  <c r="Q73" i="1"/>
  <c r="E75" i="1"/>
  <c r="A75" i="1" s="1"/>
  <c r="E76" i="1"/>
  <c r="Q78" i="1"/>
  <c r="E80" i="1"/>
  <c r="Q82" i="1"/>
  <c r="E84" i="1"/>
  <c r="Q86" i="1"/>
  <c r="E88" i="1"/>
  <c r="Q90" i="1"/>
  <c r="E92" i="1"/>
  <c r="Q94" i="1"/>
  <c r="E96" i="1"/>
  <c r="Q98" i="1"/>
  <c r="E100" i="1"/>
  <c r="Q102" i="1"/>
  <c r="D103" i="1"/>
  <c r="N103" i="1"/>
  <c r="U103" i="1" s="1"/>
  <c r="Y103" i="1"/>
  <c r="D110" i="1"/>
  <c r="D114" i="1"/>
  <c r="D118" i="1"/>
  <c r="D122" i="1"/>
  <c r="F124" i="1"/>
  <c r="V124" i="1" s="1"/>
  <c r="D126" i="1"/>
  <c r="D105" i="1"/>
  <c r="F107" i="1"/>
  <c r="V107" i="1" s="1"/>
  <c r="D109" i="1"/>
  <c r="E110" i="1"/>
  <c r="N110" i="1"/>
  <c r="U110" i="1" s="1"/>
  <c r="D113" i="1"/>
  <c r="E114" i="1"/>
  <c r="N114" i="1"/>
  <c r="U114" i="1" s="1"/>
  <c r="D117" i="1"/>
  <c r="E118" i="1"/>
  <c r="N118" i="1"/>
  <c r="U118" i="1" s="1"/>
  <c r="D121" i="1"/>
  <c r="E122" i="1"/>
  <c r="N122" i="1"/>
  <c r="U122" i="1" s="1"/>
  <c r="D125" i="1"/>
  <c r="E126" i="1"/>
  <c r="N126" i="1"/>
  <c r="U126" i="1" s="1"/>
  <c r="E105" i="1"/>
  <c r="E109" i="1"/>
  <c r="Q111" i="1"/>
  <c r="E113" i="1"/>
  <c r="Q115" i="1"/>
  <c r="E117" i="1"/>
  <c r="Q119" i="1"/>
  <c r="E121" i="1"/>
  <c r="Q123" i="1"/>
  <c r="E125" i="1"/>
  <c r="A74" i="1" l="1"/>
  <c r="A45" i="1"/>
  <c r="A37" i="1"/>
  <c r="G151" i="2"/>
  <c r="A44" i="1"/>
  <c r="W53" i="1"/>
  <c r="A48" i="1"/>
  <c r="A52" i="1"/>
  <c r="V95" i="1"/>
  <c r="A72" i="1"/>
  <c r="A28" i="1"/>
  <c r="C67" i="2"/>
  <c r="A73" i="1"/>
  <c r="A39" i="1"/>
  <c r="A60" i="1"/>
  <c r="W27" i="1"/>
  <c r="A71" i="1"/>
  <c r="A58" i="1"/>
  <c r="F127" i="1"/>
  <c r="A56" i="1"/>
  <c r="A65" i="1"/>
  <c r="A53" i="1"/>
  <c r="W48" i="1"/>
  <c r="W52" i="1"/>
  <c r="A27" i="1"/>
  <c r="K113" i="2"/>
  <c r="K67" i="2"/>
  <c r="I70" i="2"/>
  <c r="XEZ64" i="2"/>
  <c r="G169" i="2"/>
  <c r="C166" i="2"/>
  <c r="I37" i="2"/>
  <c r="I112" i="2"/>
  <c r="J104" i="2"/>
  <c r="C143" i="2"/>
  <c r="CT129" i="2"/>
  <c r="I40" i="2"/>
  <c r="L40" i="2"/>
  <c r="I120" i="2"/>
  <c r="G150" i="2"/>
  <c r="K111" i="2"/>
  <c r="H143" i="2"/>
  <c r="K167" i="2"/>
  <c r="J142" i="2"/>
  <c r="E145" i="2"/>
  <c r="H145" i="2"/>
  <c r="C66" i="2"/>
  <c r="C112" i="2"/>
  <c r="K112" i="2" s="1"/>
  <c r="Q107" i="1"/>
  <c r="V105" i="1"/>
  <c r="Q105" i="1"/>
  <c r="V126" i="1"/>
  <c r="Q126" i="1"/>
  <c r="Y121" i="1"/>
  <c r="R121" i="1"/>
  <c r="P121" i="1"/>
  <c r="Y113" i="1"/>
  <c r="R113" i="1"/>
  <c r="P113" i="1"/>
  <c r="P126" i="1"/>
  <c r="Y126" i="1"/>
  <c r="R126" i="1"/>
  <c r="P110" i="1"/>
  <c r="Y110" i="1"/>
  <c r="R110" i="1"/>
  <c r="R95" i="1"/>
  <c r="P95" i="1"/>
  <c r="Y95" i="1"/>
  <c r="Y80" i="1"/>
  <c r="P80" i="1"/>
  <c r="R80" i="1"/>
  <c r="W74" i="1"/>
  <c r="V74" i="1"/>
  <c r="Q74" i="1"/>
  <c r="P101" i="1"/>
  <c r="Y101" i="1"/>
  <c r="R101" i="1"/>
  <c r="P85" i="1"/>
  <c r="Y85" i="1"/>
  <c r="R85" i="1"/>
  <c r="P77" i="1"/>
  <c r="R77" i="1"/>
  <c r="Y77" i="1"/>
  <c r="Q99" i="1"/>
  <c r="R79" i="1"/>
  <c r="P79" i="1"/>
  <c r="Y79" i="1"/>
  <c r="Q91" i="1"/>
  <c r="V79" i="1"/>
  <c r="Q79" i="1"/>
  <c r="A66" i="1"/>
  <c r="A62" i="1"/>
  <c r="W59" i="1"/>
  <c r="V59" i="1"/>
  <c r="Q59" i="1"/>
  <c r="A54" i="1"/>
  <c r="W51" i="1"/>
  <c r="V51" i="1"/>
  <c r="Q51" i="1"/>
  <c r="Q87" i="1"/>
  <c r="Y63" i="1"/>
  <c r="P63" i="1"/>
  <c r="R63" i="1"/>
  <c r="Y55" i="1"/>
  <c r="P55" i="1"/>
  <c r="R55" i="1"/>
  <c r="W47" i="1"/>
  <c r="V47" i="1"/>
  <c r="Q47" i="1"/>
  <c r="W71" i="1"/>
  <c r="P134" i="1"/>
  <c r="W46" i="1"/>
  <c r="V46" i="1"/>
  <c r="Q46" i="1"/>
  <c r="A41" i="1"/>
  <c r="W38" i="1"/>
  <c r="V38" i="1"/>
  <c r="Q38" i="1"/>
  <c r="Y28" i="1"/>
  <c r="P28" i="1"/>
  <c r="R28" i="1"/>
  <c r="Y46" i="1"/>
  <c r="P46" i="1"/>
  <c r="R46" i="1"/>
  <c r="Y38" i="1"/>
  <c r="P38" i="1"/>
  <c r="R38" i="1"/>
  <c r="V32" i="1"/>
  <c r="Q32" i="1"/>
  <c r="W32" i="1"/>
  <c r="G127" i="1"/>
  <c r="V125" i="1"/>
  <c r="Q125" i="1"/>
  <c r="V121" i="1"/>
  <c r="Q121" i="1"/>
  <c r="V117" i="1"/>
  <c r="Q117" i="1"/>
  <c r="V113" i="1"/>
  <c r="Q113" i="1"/>
  <c r="V109" i="1"/>
  <c r="Q109" i="1"/>
  <c r="R104" i="1"/>
  <c r="P104" i="1"/>
  <c r="Y104" i="1"/>
  <c r="Y125" i="1"/>
  <c r="R125" i="1"/>
  <c r="P125" i="1"/>
  <c r="V118" i="1"/>
  <c r="Q118" i="1"/>
  <c r="V110" i="1"/>
  <c r="Q110" i="1"/>
  <c r="P122" i="1"/>
  <c r="Y122" i="1"/>
  <c r="R122" i="1"/>
  <c r="R91" i="1"/>
  <c r="P91" i="1"/>
  <c r="Y91" i="1"/>
  <c r="Y100" i="1"/>
  <c r="R100" i="1"/>
  <c r="P100" i="1"/>
  <c r="Y96" i="1"/>
  <c r="R96" i="1"/>
  <c r="P96" i="1"/>
  <c r="Y92" i="1"/>
  <c r="R92" i="1"/>
  <c r="P92" i="1"/>
  <c r="Y88" i="1"/>
  <c r="R88" i="1"/>
  <c r="P88" i="1"/>
  <c r="Y84" i="1"/>
  <c r="R84" i="1"/>
  <c r="P84" i="1"/>
  <c r="V77" i="1"/>
  <c r="Q77" i="1"/>
  <c r="P89" i="1"/>
  <c r="Y89" i="1"/>
  <c r="R89" i="1"/>
  <c r="Y74" i="1"/>
  <c r="P74" i="1"/>
  <c r="R74" i="1"/>
  <c r="R64" i="1"/>
  <c r="Y64" i="1"/>
  <c r="P64" i="1"/>
  <c r="A67" i="1"/>
  <c r="V62" i="1"/>
  <c r="Q62" i="1"/>
  <c r="W62" i="1"/>
  <c r="V54" i="1"/>
  <c r="Q54" i="1"/>
  <c r="W54" i="1"/>
  <c r="P136" i="1"/>
  <c r="P137" i="1"/>
  <c r="A32" i="1"/>
  <c r="W29" i="1"/>
  <c r="V29" i="1"/>
  <c r="Q29" i="1"/>
  <c r="V45" i="1"/>
  <c r="Q45" i="1"/>
  <c r="W45" i="1"/>
  <c r="V37" i="1"/>
  <c r="Q37" i="1"/>
  <c r="W37" i="1"/>
  <c r="R124" i="1"/>
  <c r="P124" i="1"/>
  <c r="Y124" i="1"/>
  <c r="R120" i="1"/>
  <c r="P120" i="1"/>
  <c r="Y120" i="1"/>
  <c r="R116" i="1"/>
  <c r="P116" i="1"/>
  <c r="Y116" i="1"/>
  <c r="R112" i="1"/>
  <c r="P112" i="1"/>
  <c r="Y112" i="1"/>
  <c r="R108" i="1"/>
  <c r="P108" i="1"/>
  <c r="Y108" i="1"/>
  <c r="Y117" i="1"/>
  <c r="R117" i="1"/>
  <c r="P117" i="1"/>
  <c r="Y109" i="1"/>
  <c r="R109" i="1"/>
  <c r="P109" i="1"/>
  <c r="P118" i="1"/>
  <c r="Y118" i="1"/>
  <c r="R118" i="1"/>
  <c r="V103" i="1"/>
  <c r="Q103" i="1"/>
  <c r="R87" i="1"/>
  <c r="P87" i="1"/>
  <c r="Y87" i="1"/>
  <c r="V106" i="1"/>
  <c r="Q106" i="1"/>
  <c r="Y76" i="1"/>
  <c r="P76" i="1"/>
  <c r="R76" i="1"/>
  <c r="Q124" i="1"/>
  <c r="P93" i="1"/>
  <c r="Y93" i="1"/>
  <c r="R93" i="1"/>
  <c r="Q83" i="1"/>
  <c r="W72" i="1"/>
  <c r="Q72" i="1"/>
  <c r="V72" i="1"/>
  <c r="W70" i="1"/>
  <c r="Q70" i="1"/>
  <c r="V70" i="1"/>
  <c r="W67" i="1"/>
  <c r="V67" i="1"/>
  <c r="Q67" i="1"/>
  <c r="W63" i="1"/>
  <c r="V63" i="1"/>
  <c r="Q63" i="1"/>
  <c r="W55" i="1"/>
  <c r="V55" i="1"/>
  <c r="Q55" i="1"/>
  <c r="Q71" i="1"/>
  <c r="Y59" i="1"/>
  <c r="P59" i="1"/>
  <c r="R59" i="1"/>
  <c r="Y51" i="1"/>
  <c r="P51" i="1"/>
  <c r="R51" i="1"/>
  <c r="Q49" i="1"/>
  <c r="W50" i="1"/>
  <c r="V50" i="1"/>
  <c r="Q50" i="1"/>
  <c r="P139" i="1"/>
  <c r="W42" i="1"/>
  <c r="V42" i="1"/>
  <c r="Q42" i="1"/>
  <c r="W34" i="1"/>
  <c r="V34" i="1"/>
  <c r="Q34" i="1"/>
  <c r="P29" i="1"/>
  <c r="R29" i="1"/>
  <c r="Y29" i="1"/>
  <c r="Y42" i="1"/>
  <c r="P42" i="1"/>
  <c r="R42" i="1"/>
  <c r="Y34" i="1"/>
  <c r="P34" i="1"/>
  <c r="R34" i="1"/>
  <c r="V122" i="1"/>
  <c r="Q122" i="1"/>
  <c r="V114" i="1"/>
  <c r="Q114" i="1"/>
  <c r="Y105" i="1"/>
  <c r="R105" i="1"/>
  <c r="P105" i="1"/>
  <c r="P114" i="1"/>
  <c r="Y114" i="1"/>
  <c r="R114" i="1"/>
  <c r="R99" i="1"/>
  <c r="P99" i="1"/>
  <c r="Y99" i="1"/>
  <c r="R83" i="1"/>
  <c r="P83" i="1"/>
  <c r="Y83" i="1"/>
  <c r="V101" i="1"/>
  <c r="Q101" i="1"/>
  <c r="V97" i="1"/>
  <c r="Q97" i="1"/>
  <c r="V93" i="1"/>
  <c r="Q93" i="1"/>
  <c r="V89" i="1"/>
  <c r="Q89" i="1"/>
  <c r="V85" i="1"/>
  <c r="Q85" i="1"/>
  <c r="V81" i="1"/>
  <c r="Q81" i="1"/>
  <c r="Y75" i="1"/>
  <c r="P75" i="1"/>
  <c r="R75" i="1"/>
  <c r="P97" i="1"/>
  <c r="Y97" i="1"/>
  <c r="R97" i="1"/>
  <c r="P81" i="1"/>
  <c r="Y81" i="1"/>
  <c r="R81" i="1"/>
  <c r="Q95" i="1"/>
  <c r="V66" i="1"/>
  <c r="Q66" i="1"/>
  <c r="W66" i="1"/>
  <c r="V58" i="1"/>
  <c r="Q58" i="1"/>
  <c r="W58" i="1"/>
  <c r="A50" i="1"/>
  <c r="W33" i="1"/>
  <c r="V33" i="1"/>
  <c r="Q33" i="1"/>
  <c r="Q28" i="1"/>
  <c r="V28" i="1"/>
  <c r="W28" i="1"/>
  <c r="V41" i="1"/>
  <c r="Q41" i="1"/>
  <c r="W41" i="1"/>
  <c r="Y33" i="1"/>
  <c r="P33" i="1"/>
  <c r="R33" i="1"/>
  <c r="J143" i="2" l="1"/>
  <c r="I115" i="2"/>
  <c r="P133" i="1"/>
  <c r="P132" i="1"/>
  <c r="P127" i="1"/>
  <c r="C70" i="2"/>
  <c r="K70" i="2" s="1"/>
  <c r="K66" i="2"/>
  <c r="C145" i="2"/>
  <c r="J145" i="2" s="1"/>
  <c r="C115" i="2"/>
  <c r="K115" i="2" s="1"/>
  <c r="K166" i="2"/>
  <c r="C169" i="2"/>
  <c r="K169" i="2" s="1"/>
  <c r="P140" i="1"/>
  <c r="L147" i="1"/>
  <c r="P131" i="1"/>
  <c r="Y127" i="1"/>
  <c r="R127" i="1"/>
  <c r="P135" i="1"/>
  <c r="P138" i="1"/>
  <c r="G174" i="2" l="1"/>
  <c r="I174" i="2"/>
  <c r="P141" i="1"/>
  <c r="J189" i="2" l="1"/>
  <c r="J192" i="2" s="1"/>
  <c r="J191" i="2" l="1"/>
  <c r="I8" i="2"/>
  <c r="E21" i="2" l="1"/>
  <c r="M1" i="2"/>
</calcChain>
</file>

<file path=xl/sharedStrings.xml><?xml version="1.0" encoding="utf-8"?>
<sst xmlns="http://schemas.openxmlformats.org/spreadsheetml/2006/main" count="634" uniqueCount="195">
  <si>
    <t>PROJETO</t>
  </si>
  <si>
    <t>Avaliação</t>
  </si>
  <si>
    <t>Nº EVT</t>
  </si>
  <si>
    <t>REVISÃO</t>
  </si>
  <si>
    <t>EXECUTANTE</t>
  </si>
  <si>
    <t>EMITENTE</t>
  </si>
  <si>
    <t>OAP</t>
  </si>
  <si>
    <t>SOLICITANTE</t>
  </si>
  <si>
    <t>CPE</t>
  </si>
  <si>
    <t>CHEGADA</t>
  </si>
  <si>
    <t>SAÍDA</t>
  </si>
  <si>
    <t>OBRAS EM AÇO</t>
  </si>
  <si>
    <t>OBRAS POLIETILENO E PE-100</t>
  </si>
  <si>
    <t>TIPO DE CONTRATO</t>
  </si>
  <si>
    <t>PROJETISTAS RMSP</t>
  </si>
  <si>
    <t>PROJETISTAS FORA RMSP</t>
  </si>
  <si>
    <t>EVT PRELIMINAR</t>
  </si>
  <si>
    <t>PROJETO BÁSICO</t>
  </si>
  <si>
    <t>NECESSITA ANÁLISE DE LICENÇAS</t>
  </si>
  <si>
    <t>RESP. ÁREA LICENÇAS</t>
  </si>
  <si>
    <t>PRESSÃO DA REDE EXISTENTE</t>
  </si>
  <si>
    <t>DIÂMETRO DA REDE EXISTENTE</t>
  </si>
  <si>
    <t>SE('DADOS DA REDE'!F26&lt;=500;PROCV(CONCATENAR("MOBILIZAÇÃO";M26;);'Contrato Concremat'!$P$89:$U$90;4;0);SE(E('DADOS DA REDE'!F26&gt;500;'DADOS DA REDE'!F26&lt;=1000);PROCV(CONCATENAR("MOBILIZAÇÃO";M26);'Contrato Concremat'!$P$89:$U$90;5;0);PROCV(CONCATENAR("MOBILIZAÇÃO";M26);'Contrato Concremat'!$P$89:$U$90;6;0)</t>
  </si>
  <si>
    <t>SE('DADOS DA REDE'!F24&lt;=500;PROCV(CONCATENAR("MOBILIZAÇÃO";M24;);'Contrato Concremat'!$P$89:$U$90;4;0);SE(E('DADOS DA REDE'!F24&gt;500;'DADOS DA REDE'!F24&lt;=1000);PROCV(CONCATENAR("MOBILIZAÇÃO";M24);'Contrato Concremat'!$P$89:$U$90;5;0);PROCV(CONCATENAR("MOBILIZAÇÃO";M24);'Contrato Concremat'!$P$89:$U$90;6;0)</t>
  </si>
  <si>
    <t>ID</t>
  </si>
  <si>
    <t>Ø</t>
  </si>
  <si>
    <t>MATERIAL</t>
  </si>
  <si>
    <t>EXTENSÃO
(m)</t>
  </si>
  <si>
    <t>SERVIÇO</t>
  </si>
  <si>
    <t xml:space="preserve">TIPO DE OBRA
</t>
  </si>
  <si>
    <t>PRESSÃO DA REDE</t>
  </si>
  <si>
    <t>POSSUI PAVIMENTO</t>
  </si>
  <si>
    <t>TOTAL</t>
  </si>
  <si>
    <t>CUSTO ASSENTAMENTO</t>
  </si>
  <si>
    <t>CUSTOS TESTE</t>
  </si>
  <si>
    <t>MOBILIZAÇÃO</t>
  </si>
  <si>
    <t>HIDRO</t>
  </si>
  <si>
    <t>OUTROS CUSTOS PARA PROJETO EXECUTIVO</t>
  </si>
  <si>
    <t>TESTE HIDRO</t>
  </si>
  <si>
    <t>GAMAGRAFIA</t>
  </si>
  <si>
    <t>ULTRASSOM LT17/LT35</t>
  </si>
  <si>
    <t>ULTRASSOM LL7</t>
  </si>
  <si>
    <t>TOTAL PARA ENSAIOS</t>
  </si>
  <si>
    <t>Tipo</t>
  </si>
  <si>
    <t>Quantidade</t>
  </si>
  <si>
    <t>Total</t>
  </si>
  <si>
    <t>SOND TRADO</t>
  </si>
  <si>
    <t>SOND PERCUSSÃO</t>
  </si>
  <si>
    <t>SOND ROTATIVA</t>
  </si>
  <si>
    <t>SOND ROTATIVA LEITO DO RIO</t>
  </si>
  <si>
    <t>SOND EM 1 LOCALIDADE SOMENTE</t>
  </si>
  <si>
    <t>ESCAV MAN PROSPECÇÃO INTERF</t>
  </si>
  <si>
    <t>INV ELET GEORAD/EQUIP SIMI</t>
  </si>
  <si>
    <t>TOTAL SONDAGENS</t>
  </si>
  <si>
    <r>
      <t>Interferência elétrica ( cruzamento ) -</t>
    </r>
    <r>
      <rPr>
        <b/>
        <sz val="9"/>
        <rFont val="Calibri"/>
        <family val="2"/>
        <scheme val="minor"/>
      </rPr>
      <t xml:space="preserve"> (unidade)</t>
    </r>
  </si>
  <si>
    <r>
      <t>Interferência elétrica ( &lt;= 600 m) -</t>
    </r>
    <r>
      <rPr>
        <b/>
        <sz val="9"/>
        <rFont val="Calibri"/>
        <family val="2"/>
        <scheme val="minor"/>
      </rPr>
      <t xml:space="preserve"> (unidade)</t>
    </r>
  </si>
  <si>
    <r>
      <t xml:space="preserve">Interferência elétrica ( paralelismo &gt; 600 m) - </t>
    </r>
    <r>
      <rPr>
        <b/>
        <sz val="9"/>
        <rFont val="Calibri"/>
        <family val="2"/>
        <scheme val="minor"/>
      </rPr>
      <t>(metro)</t>
    </r>
  </si>
  <si>
    <r>
      <t xml:space="preserve">Implantação de Estação de Odorização - </t>
    </r>
    <r>
      <rPr>
        <b/>
        <sz val="9"/>
        <rFont val="Calibri"/>
        <family val="2"/>
        <scheme val="minor"/>
      </rPr>
      <t>(unidade)</t>
    </r>
  </si>
  <si>
    <t>Licenciamento ambiental - LP</t>
  </si>
  <si>
    <t>Licenciamento ambiental - LI</t>
  </si>
  <si>
    <t>Licenciamento ambiental - LO</t>
  </si>
  <si>
    <t>Projeto City Gate</t>
  </si>
  <si>
    <t>Topografia em Rodovias e Ferrovias</t>
  </si>
  <si>
    <t>CUSTOS ADICIONAIS</t>
  </si>
  <si>
    <t>OBSERVAÇÕES</t>
  </si>
  <si>
    <t>Não houve visita ao local. Necessário confirmar posição do ramal/CRM.</t>
  </si>
  <si>
    <t>CUSTOS ADICIONAIS
DIGITAR O VALOR DE QUAISQUER CUSTOS QUE SE DESEJA ADICIONAR, QUE NÃO ESTEJAM CONTEMPLADOS ACIMA.
INCLUIR DESCRIÇÃO SUMÁRIA NO ESPAÇO ABAIXO</t>
  </si>
  <si>
    <t>OUTROS CUSTOS</t>
  </si>
  <si>
    <t>TIPO</t>
  </si>
  <si>
    <t>UNITÁRIO</t>
  </si>
  <si>
    <t>UNIDADE</t>
  </si>
  <si>
    <t>QTDE.</t>
  </si>
  <si>
    <t>Sondagens Adicionais</t>
  </si>
  <si>
    <t>unid.</t>
  </si>
  <si>
    <t>Interferência elétrica ( cruzamento )</t>
  </si>
  <si>
    <t>Interferência elétrica ( &lt;= 600 m)</t>
  </si>
  <si>
    <t>Interferência elétrica ( paralelismo &gt; 600 m)</t>
  </si>
  <si>
    <t>m</t>
  </si>
  <si>
    <t>Implantação de Estação de Odorização</t>
  </si>
  <si>
    <t>EXTENSÃO DE REDE COM FRESAGEM E RECAPEAMENTO</t>
  </si>
  <si>
    <t xml:space="preserve">Não houve visita ao local.  Necessário confirmar posição do ramal/CRM. </t>
  </si>
  <si>
    <t>Cálculo do Capex para Projeto</t>
  </si>
  <si>
    <t>Data de Emissão</t>
  </si>
  <si>
    <t>Chegada</t>
  </si>
  <si>
    <t>Saída</t>
  </si>
  <si>
    <t>Versão da Planint - Julho de 2017</t>
  </si>
  <si>
    <t>MUNICÍPIO</t>
  </si>
  <si>
    <t>VALIDADE</t>
  </si>
  <si>
    <t>DADOS DA REDE EXISTENTE</t>
  </si>
  <si>
    <t>CONTRATOS UTILIZADOS NO EVT</t>
  </si>
  <si>
    <t>Material</t>
  </si>
  <si>
    <t>Pressão de Operação</t>
  </si>
  <si>
    <t>Diâmetro</t>
  </si>
  <si>
    <t>Outros equipamentos considerado os valores mais atuais</t>
  </si>
  <si>
    <t>AÇO</t>
  </si>
  <si>
    <t>Rede</t>
  </si>
  <si>
    <t>Base Cost Serviço</t>
  </si>
  <si>
    <t>Extensão</t>
  </si>
  <si>
    <t>Pressão</t>
  </si>
  <si>
    <t>Serviço</t>
  </si>
  <si>
    <t>Base Cost Material</t>
  </si>
  <si>
    <t>Interligação</t>
  </si>
  <si>
    <t>Ø Derivação</t>
  </si>
  <si>
    <t>Conjunto de Bloqueio</t>
  </si>
  <si>
    <t>Ø rede existente</t>
  </si>
  <si>
    <t>Qtd</t>
  </si>
  <si>
    <t>Válvula</t>
  </si>
  <si>
    <t>Ramal</t>
  </si>
  <si>
    <t>Classe</t>
  </si>
  <si>
    <t>Custo</t>
  </si>
  <si>
    <t>TOTAL PARA AÇO</t>
  </si>
  <si>
    <t>Interligação e Conjunto de Bloqueio</t>
  </si>
  <si>
    <t>Geral</t>
  </si>
  <si>
    <t>Mobilização</t>
  </si>
  <si>
    <t>Ensaio</t>
  </si>
  <si>
    <t>Mobilização Testes</t>
  </si>
  <si>
    <t>POLIETILENO</t>
  </si>
  <si>
    <t>180 X 63</t>
  </si>
  <si>
    <t>CONEXÃO COM SOLDAGEM DE TÊ</t>
  </si>
  <si>
    <t>Localização</t>
  </si>
  <si>
    <t>TOTAL PARA POLIETILENO</t>
  </si>
  <si>
    <t>Teste Hidrostático</t>
  </si>
  <si>
    <t>Teste HS</t>
  </si>
  <si>
    <t>RIC</t>
  </si>
  <si>
    <t>TOTAL PARA RIC</t>
  </si>
  <si>
    <t>EQUIPAMENTOS</t>
  </si>
  <si>
    <t>CRM</t>
  </si>
  <si>
    <t>CRC</t>
  </si>
  <si>
    <t>Modelo</t>
  </si>
  <si>
    <t>Tramo</t>
  </si>
  <si>
    <t>MODELO</t>
  </si>
  <si>
    <t>ERP</t>
  </si>
  <si>
    <t>ERD</t>
  </si>
  <si>
    <t>TOTAL EQUIPAMENTOS</t>
  </si>
  <si>
    <t>GERAL</t>
  </si>
  <si>
    <t>PROJETO EXECUTIVO</t>
  </si>
  <si>
    <t>GERENCIAMENTO</t>
  </si>
  <si>
    <t>CONTINGÊNCIAS</t>
  </si>
  <si>
    <t>Descrição Serviço</t>
  </si>
  <si>
    <t>Projetos de Expansão - 8,53%</t>
  </si>
  <si>
    <t>Projeto Executivo - Convencional</t>
  </si>
  <si>
    <t>Projeto Executivo - RIC</t>
  </si>
  <si>
    <t>Projeto Básico</t>
  </si>
  <si>
    <t>DIVERSOS</t>
  </si>
  <si>
    <t>Projeto ERP</t>
  </si>
  <si>
    <t xml:space="preserve">Sinalização </t>
  </si>
  <si>
    <t>Taxas</t>
  </si>
  <si>
    <t>Sondagens</t>
  </si>
  <si>
    <t>Interf. elétrica ( cruzamento )</t>
  </si>
  <si>
    <t>Interf. elétrica ( &lt;= 600 m)</t>
  </si>
  <si>
    <t>Interf. elétrica ( paralelismo &gt; 600 m)</t>
  </si>
  <si>
    <t>Implantação de Est. de Odorização</t>
  </si>
  <si>
    <t>Licenciamento Ambiental</t>
  </si>
  <si>
    <t>Topografia em Rod. e Ferrov.</t>
  </si>
  <si>
    <t>TOTAL PROJETO EXECUTIVO</t>
  </si>
  <si>
    <t>MAN POWER (9,69 %)</t>
  </si>
  <si>
    <t>JOA (5,26 %)</t>
  </si>
  <si>
    <t>Materiais</t>
  </si>
  <si>
    <t>Serviços</t>
  </si>
  <si>
    <t>Ramais</t>
  </si>
  <si>
    <t>JOA</t>
  </si>
  <si>
    <t>Resumo IP</t>
  </si>
  <si>
    <t>Extensão Total</t>
  </si>
  <si>
    <t>ITEM</t>
  </si>
  <si>
    <t>ESTIMATIVA</t>
  </si>
  <si>
    <t>ASSENTAMENTO AÇO</t>
  </si>
  <si>
    <t>ENSAIOS NÃO DESTRUTIVOS</t>
  </si>
  <si>
    <t>VÁLVULA AÇO</t>
  </si>
  <si>
    <t>ERP/ERD/CRCs</t>
  </si>
  <si>
    <t>INTERLIGAÇÃO/CONJUNTO DE BLOQUEIO AÇO</t>
  </si>
  <si>
    <t>Medidores/CRM</t>
  </si>
  <si>
    <t>ASSENTAMENTO PE</t>
  </si>
  <si>
    <t>ERP/ERD/CRC</t>
  </si>
  <si>
    <t>Outros</t>
  </si>
  <si>
    <t>INTERLIGAÇÃO PE</t>
  </si>
  <si>
    <t>VÁLVULA PE</t>
  </si>
  <si>
    <t>OUTROS</t>
  </si>
  <si>
    <t>Planejamento</t>
  </si>
  <si>
    <t>MOBILIZAÇÃO ASSENTAMENTO AÇO</t>
  </si>
  <si>
    <t>RAMAL</t>
  </si>
  <si>
    <t>Projetos / Autorizações</t>
  </si>
  <si>
    <t>MOBILIZAÇÃO ASSENTAMENTO PE</t>
  </si>
  <si>
    <t>Análise de Risco/Contingências</t>
  </si>
  <si>
    <t>MOBILIZAÇÃO ASSENTAMENTO RIC</t>
  </si>
  <si>
    <t>Despesas Diferidas</t>
  </si>
  <si>
    <t>TESTE HIDROSTÁTICO PE</t>
  </si>
  <si>
    <t>SUBTOTAL</t>
  </si>
  <si>
    <t>MOBILIZAÇÃO INTERLIGAÇÃO AÇO</t>
  </si>
  <si>
    <t>MOBILIZAÇÃO INTERLIGAÇÃO PE</t>
  </si>
  <si>
    <t>MAN POWER</t>
  </si>
  <si>
    <t>Mão-de-obra Capitalizada</t>
  </si>
  <si>
    <t>MOBILIZAÇÃO INTERLIGAÇÃO RIC</t>
  </si>
  <si>
    <t>VÁLVULA RIC</t>
  </si>
  <si>
    <t xml:space="preserve"> - REV0 -  - 00-01-00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</si>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</sst>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_(&quot;R$ &quot;* #,##0.00_);_(&quot;R$ &quot;* \(#,##0.00\);_(&quot;R$ &quot;* &quot;-&quot;??_);_(@_)"/>
    <numFmt numFmtId="167" formatCode="General_)"/>
    <numFmt numFmtId="168" formatCode="_-[$R$-416]\ * #,##0.00_-;\-[$R$-416]\ * #,##0.00_-;_-[$R$-416]\ * &quot;-&quot;??_-;_-@_-"/>
    <numFmt numFmtId="169" formatCode="&quot;R$&quot;\ #,##0.00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Tahoma"/>
      <family val="2"/>
    </font>
    <font>
      <sz val="10"/>
      <name val="Arial"/>
      <family val="2"/>
    </font>
    <font>
      <b/>
      <sz val="10"/>
      <color theme="0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6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2"/>
      <name val="Calibri"/>
      <family val="2"/>
      <scheme val="minor"/>
    </font>
    <font>
      <u/>
      <sz val="10"/>
      <color theme="0" tint="-0.499984740745262"/>
      <name val="Calibri"/>
      <family val="2"/>
      <scheme val="minor"/>
    </font>
    <font>
      <sz val="10"/>
      <color theme="6" tint="0.59999389629810485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0"/>
      <color theme="0" tint="-0.499984740745262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color theme="0" tint="-0.249977111117893"/>
      <name val="Calibri"/>
      <family val="2"/>
      <scheme val="minor"/>
    </font>
    <font>
      <b/>
      <sz val="10"/>
      <color theme="0" tint="-0.249977111117893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0" tint="-0.249977111117893"/>
      <name val="Arial"/>
      <family val="2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BFDDD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4BD6E"/>
        <bgColor indexed="64"/>
      </patternFill>
    </fill>
    <fill>
      <patternFill patternType="solid">
        <fgColor rgb="FFEEDC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ED7A"/>
        <bgColor indexed="64"/>
      </patternFill>
    </fill>
    <fill>
      <patternFill patternType="solid">
        <fgColor rgb="FFFFFFCC"/>
        <bgColor indexed="64"/>
      </patternFill>
    </fill>
  </fills>
  <borders count="6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" borderId="1" applyNumberFormat="0" applyFont="0" applyAlignment="0" applyProtection="0"/>
    <xf numFmtId="164" fontId="4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699">
    <xf numFmtId="0" fontId="0" fillId="0" borderId="0" xfId="0"/>
    <xf numFmtId="164" fontId="5" fillId="3" borderId="2" xfId="4" applyFont="1" applyFill="1" applyBorder="1" applyAlignment="1">
      <alignment horizontal="center" vertical="center" wrapText="1"/>
    </xf>
    <xf numFmtId="164" fontId="6" fillId="3" borderId="0" xfId="4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164" fontId="7" fillId="4" borderId="4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164" fontId="5" fillId="3" borderId="0" xfId="4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3" fontId="5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vertical="center"/>
    </xf>
    <xf numFmtId="37" fontId="10" fillId="3" borderId="2" xfId="4" applyNumberFormat="1" applyFont="1" applyFill="1" applyBorder="1" applyAlignment="1" applyProtection="1">
      <alignment horizontal="center" vertical="center"/>
      <protection locked="0"/>
    </xf>
    <xf numFmtId="37" fontId="11" fillId="3" borderId="0" xfId="4" applyNumberFormat="1" applyFont="1" applyFill="1" applyBorder="1" applyAlignment="1" applyProtection="1">
      <alignment horizontal="center" vertical="center"/>
      <protection locked="0"/>
    </xf>
    <xf numFmtId="0" fontId="7" fillId="4" borderId="6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vertical="center"/>
    </xf>
    <xf numFmtId="43" fontId="8" fillId="3" borderId="0" xfId="1" applyFont="1" applyFill="1" applyAlignment="1">
      <alignment vertical="center"/>
    </xf>
    <xf numFmtId="0" fontId="8" fillId="3" borderId="0" xfId="0" applyFont="1" applyFill="1" applyBorder="1" applyAlignment="1">
      <alignment horizontal="center" vertical="center"/>
    </xf>
    <xf numFmtId="43" fontId="8" fillId="3" borderId="0" xfId="1" applyFont="1" applyFill="1" applyBorder="1" applyAlignment="1">
      <alignment horizontal="center" vertical="center"/>
    </xf>
    <xf numFmtId="3" fontId="8" fillId="3" borderId="0" xfId="0" applyNumberFormat="1" applyFont="1" applyFill="1" applyBorder="1" applyAlignment="1">
      <alignment vertical="center"/>
    </xf>
    <xf numFmtId="0" fontId="7" fillId="4" borderId="6" xfId="0" applyFont="1" applyFill="1" applyBorder="1" applyAlignment="1">
      <alignment vertical="center"/>
    </xf>
    <xf numFmtId="44" fontId="8" fillId="3" borderId="0" xfId="2" applyFont="1" applyFill="1" applyAlignment="1">
      <alignment vertical="center"/>
    </xf>
    <xf numFmtId="164" fontId="8" fillId="3" borderId="0" xfId="0" applyNumberFormat="1" applyFont="1" applyFill="1" applyAlignment="1">
      <alignment vertical="center"/>
    </xf>
    <xf numFmtId="0" fontId="9" fillId="4" borderId="0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3" fontId="8" fillId="3" borderId="0" xfId="1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167" fontId="5" fillId="3" borderId="0" xfId="0" applyNumberFormat="1" applyFont="1" applyFill="1" applyAlignment="1">
      <alignment vertical="center"/>
    </xf>
    <xf numFmtId="166" fontId="8" fillId="3" borderId="0" xfId="0" applyNumberFormat="1" applyFont="1" applyFill="1" applyAlignment="1">
      <alignment vertical="center"/>
    </xf>
    <xf numFmtId="0" fontId="9" fillId="4" borderId="6" xfId="0" applyFont="1" applyFill="1" applyBorder="1" applyAlignment="1">
      <alignment vertical="center"/>
    </xf>
    <xf numFmtId="44" fontId="5" fillId="3" borderId="0" xfId="2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right" vertical="center"/>
    </xf>
    <xf numFmtId="43" fontId="8" fillId="3" borderId="0" xfId="1" applyFont="1" applyFill="1" applyBorder="1" applyAlignment="1">
      <alignment vertical="center"/>
    </xf>
    <xf numFmtId="3" fontId="8" fillId="3" borderId="0" xfId="0" applyNumberFormat="1" applyFont="1" applyFill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3" fontId="5" fillId="3" borderId="0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4" fontId="9" fillId="7" borderId="15" xfId="0" applyNumberFormat="1" applyFont="1" applyFill="1" applyBorder="1" applyAlignment="1">
      <alignment vertical="center"/>
    </xf>
    <xf numFmtId="0" fontId="17" fillId="7" borderId="15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center" vertical="center"/>
    </xf>
    <xf numFmtId="14" fontId="9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center"/>
    </xf>
    <xf numFmtId="14" fontId="9" fillId="6" borderId="15" xfId="0" applyNumberFormat="1" applyFont="1" applyFill="1" applyBorder="1" applyAlignment="1">
      <alignment vertical="center"/>
    </xf>
    <xf numFmtId="0" fontId="9" fillId="4" borderId="7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9" fillId="10" borderId="19" xfId="0" applyFont="1" applyFill="1" applyBorder="1" applyAlignment="1">
      <alignment horizontal="center" vertical="center" wrapText="1"/>
    </xf>
    <xf numFmtId="0" fontId="9" fillId="10" borderId="20" xfId="0" applyFont="1" applyFill="1" applyBorder="1" applyAlignment="1">
      <alignment horizontal="center" vertical="center" wrapText="1"/>
    </xf>
    <xf numFmtId="0" fontId="9" fillId="10" borderId="20" xfId="0" applyFont="1" applyFill="1" applyBorder="1" applyAlignment="1">
      <alignment horizontal="center" vertical="center"/>
    </xf>
    <xf numFmtId="164" fontId="9" fillId="10" borderId="20" xfId="4" applyFont="1" applyFill="1" applyBorder="1" applyAlignment="1">
      <alignment horizontal="center" vertical="center"/>
    </xf>
    <xf numFmtId="164" fontId="9" fillId="10" borderId="20" xfId="4" applyFont="1" applyFill="1" applyBorder="1" applyAlignment="1">
      <alignment horizontal="center" vertical="center" wrapText="1"/>
    </xf>
    <xf numFmtId="4" fontId="9" fillId="10" borderId="23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3" fontId="5" fillId="3" borderId="0" xfId="0" applyNumberFormat="1" applyFont="1" applyFill="1" applyBorder="1" applyAlignment="1">
      <alignment horizontal="center" vertical="center" wrapText="1"/>
    </xf>
    <xf numFmtId="0" fontId="7" fillId="11" borderId="24" xfId="0" applyFont="1" applyFill="1" applyBorder="1" applyAlignment="1" applyProtection="1">
      <alignment horizontal="center" vertical="center" wrapText="1"/>
    </xf>
    <xf numFmtId="0" fontId="7" fillId="11" borderId="25" xfId="0" applyFont="1" applyFill="1" applyBorder="1" applyAlignment="1" applyProtection="1">
      <alignment horizontal="center" vertical="center"/>
    </xf>
    <xf numFmtId="3" fontId="7" fillId="11" borderId="25" xfId="0" applyNumberFormat="1" applyFont="1" applyFill="1" applyBorder="1" applyAlignment="1" applyProtection="1">
      <alignment horizontal="center" vertical="center"/>
    </xf>
    <xf numFmtId="0" fontId="7" fillId="11" borderId="25" xfId="0" applyFont="1" applyFill="1" applyBorder="1" applyAlignment="1">
      <alignment horizontal="center" vertical="center"/>
    </xf>
    <xf numFmtId="37" fontId="7" fillId="11" borderId="25" xfId="4" applyNumberFormat="1" applyFont="1" applyFill="1" applyBorder="1" applyAlignment="1" applyProtection="1">
      <alignment horizontal="center" vertical="center"/>
    </xf>
    <xf numFmtId="164" fontId="7" fillId="11" borderId="26" xfId="0" applyNumberFormat="1" applyFont="1" applyFill="1" applyBorder="1" applyAlignment="1">
      <alignment horizontal="center" vertical="center"/>
    </xf>
    <xf numFmtId="44" fontId="5" fillId="3" borderId="0" xfId="2" applyFont="1" applyFill="1" applyAlignment="1">
      <alignment horizontal="center" vertical="center"/>
    </xf>
    <xf numFmtId="37" fontId="10" fillId="3" borderId="0" xfId="4" applyNumberFormat="1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3" fontId="9" fillId="7" borderId="28" xfId="0" applyNumberFormat="1" applyFont="1" applyFill="1" applyBorder="1" applyAlignment="1">
      <alignment horizontal="center" vertical="center"/>
    </xf>
    <xf numFmtId="44" fontId="9" fillId="7" borderId="33" xfId="2" applyFont="1" applyFill="1" applyBorder="1" applyAlignment="1">
      <alignment horizontal="center" vertical="center"/>
    </xf>
    <xf numFmtId="164" fontId="8" fillId="3" borderId="0" xfId="4" applyFont="1" applyFill="1" applyAlignment="1">
      <alignment horizontal="center" vertical="center"/>
    </xf>
    <xf numFmtId="4" fontId="8" fillId="3" borderId="0" xfId="0" applyNumberFormat="1" applyFont="1" applyFill="1" applyAlignment="1">
      <alignment horizontal="center" vertical="center"/>
    </xf>
    <xf numFmtId="164" fontId="8" fillId="3" borderId="0" xfId="4" applyFont="1" applyFill="1" applyAlignment="1">
      <alignment vertical="center"/>
    </xf>
    <xf numFmtId="164" fontId="10" fillId="3" borderId="0" xfId="0" applyNumberFormat="1" applyFont="1" applyFill="1" applyBorder="1" applyAlignment="1">
      <alignment horizontal="center" vertical="center"/>
    </xf>
    <xf numFmtId="0" fontId="20" fillId="12" borderId="25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vertical="center"/>
    </xf>
    <xf numFmtId="0" fontId="21" fillId="4" borderId="0" xfId="0" applyFont="1" applyFill="1" applyBorder="1" applyAlignment="1">
      <alignment horizontal="center" vertical="center"/>
    </xf>
    <xf numFmtId="0" fontId="22" fillId="0" borderId="25" xfId="0" applyFont="1" applyFill="1" applyBorder="1" applyAlignment="1">
      <alignment horizontal="center" vertical="center"/>
    </xf>
    <xf numFmtId="168" fontId="22" fillId="0" borderId="25" xfId="0" applyNumberFormat="1" applyFont="1" applyFill="1" applyBorder="1" applyAlignment="1">
      <alignment horizontal="center" vertical="center"/>
    </xf>
    <xf numFmtId="166" fontId="22" fillId="0" borderId="25" xfId="0" applyNumberFormat="1" applyFont="1" applyFill="1" applyBorder="1" applyAlignment="1">
      <alignment horizontal="center" vertical="center"/>
    </xf>
    <xf numFmtId="0" fontId="20" fillId="12" borderId="25" xfId="0" applyFont="1" applyFill="1" applyBorder="1" applyAlignment="1">
      <alignment vertical="center" wrapText="1"/>
    </xf>
    <xf numFmtId="0" fontId="23" fillId="3" borderId="0" xfId="0" applyFont="1" applyFill="1" applyBorder="1" applyAlignment="1">
      <alignment vertical="center"/>
    </xf>
    <xf numFmtId="0" fontId="24" fillId="3" borderId="0" xfId="0" applyFont="1" applyFill="1" applyBorder="1" applyAlignment="1">
      <alignment vertical="center"/>
    </xf>
    <xf numFmtId="0" fontId="22" fillId="13" borderId="25" xfId="0" applyNumberFormat="1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vertical="center"/>
    </xf>
    <xf numFmtId="164" fontId="26" fillId="3" borderId="0" xfId="4" applyFont="1" applyFill="1" applyBorder="1" applyAlignment="1">
      <alignment vertical="center"/>
    </xf>
    <xf numFmtId="0" fontId="26" fillId="3" borderId="0" xfId="0" applyFont="1" applyFill="1" applyAlignment="1">
      <alignment vertical="center"/>
    </xf>
    <xf numFmtId="44" fontId="26" fillId="3" borderId="0" xfId="2" applyFont="1" applyFill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26" fillId="3" borderId="0" xfId="0" applyFont="1" applyFill="1" applyBorder="1" applyAlignment="1">
      <alignment horizontal="center" vertical="center" wrapText="1"/>
    </xf>
    <xf numFmtId="0" fontId="27" fillId="3" borderId="0" xfId="0" applyFont="1" applyFill="1" applyBorder="1" applyAlignment="1">
      <alignment horizontal="center" vertical="center" wrapText="1"/>
    </xf>
    <xf numFmtId="164" fontId="27" fillId="3" borderId="0" xfId="4" applyFont="1" applyFill="1" applyAlignment="1">
      <alignment horizontal="center" vertical="center"/>
    </xf>
    <xf numFmtId="164" fontId="27" fillId="3" borderId="0" xfId="4" applyFont="1" applyFill="1" applyBorder="1" applyAlignment="1">
      <alignment horizontal="center" vertical="center"/>
    </xf>
    <xf numFmtId="0" fontId="22" fillId="2" borderId="25" xfId="5" applyFont="1" applyBorder="1" applyAlignment="1">
      <alignment horizontal="center" vertical="center"/>
    </xf>
    <xf numFmtId="44" fontId="22" fillId="2" borderId="25" xfId="2" applyFont="1" applyFill="1" applyBorder="1" applyAlignment="1">
      <alignment horizontal="center" vertical="center"/>
    </xf>
    <xf numFmtId="164" fontId="22" fillId="11" borderId="25" xfId="0" applyNumberFormat="1" applyFont="1" applyFill="1" applyBorder="1" applyAlignment="1">
      <alignment vertical="center"/>
    </xf>
    <xf numFmtId="3" fontId="22" fillId="13" borderId="25" xfId="0" applyNumberFormat="1" applyFont="1" applyFill="1" applyBorder="1" applyAlignment="1">
      <alignment horizontal="center" vertical="center"/>
    </xf>
    <xf numFmtId="164" fontId="22" fillId="0" borderId="25" xfId="0" applyNumberFormat="1" applyFont="1" applyBorder="1" applyAlignment="1">
      <alignment horizontal="center" vertical="center"/>
    </xf>
    <xf numFmtId="0" fontId="20" fillId="12" borderId="34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/>
    </xf>
    <xf numFmtId="166" fontId="22" fillId="2" borderId="25" xfId="3" applyNumberFormat="1" applyFont="1" applyBorder="1" applyAlignment="1">
      <alignment horizontal="center" vertical="center"/>
    </xf>
    <xf numFmtId="164" fontId="27" fillId="3" borderId="0" xfId="0" applyNumberFormat="1" applyFont="1" applyFill="1" applyBorder="1" applyAlignment="1">
      <alignment horizontal="center" vertical="center"/>
    </xf>
    <xf numFmtId="164" fontId="22" fillId="11" borderId="25" xfId="0" applyNumberFormat="1" applyFont="1" applyFill="1" applyBorder="1" applyAlignment="1">
      <alignment horizontal="center" vertical="center"/>
    </xf>
    <xf numFmtId="44" fontId="22" fillId="0" borderId="25" xfId="2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164" fontId="22" fillId="14" borderId="25" xfId="0" applyNumberFormat="1" applyFont="1" applyFill="1" applyBorder="1" applyAlignment="1">
      <alignment horizontal="center" vertical="center"/>
    </xf>
    <xf numFmtId="169" fontId="22" fillId="13" borderId="25" xfId="2" applyNumberFormat="1" applyFont="1" applyFill="1" applyBorder="1" applyAlignment="1">
      <alignment horizontal="center" vertical="center"/>
    </xf>
    <xf numFmtId="44" fontId="22" fillId="0" borderId="25" xfId="2" applyFont="1" applyBorder="1" applyAlignment="1">
      <alignment horizontal="center" vertical="center"/>
    </xf>
    <xf numFmtId="164" fontId="22" fillId="13" borderId="25" xfId="0" applyNumberFormat="1" applyFont="1" applyFill="1" applyBorder="1" applyAlignment="1">
      <alignment horizontal="right" vertical="center"/>
    </xf>
    <xf numFmtId="164" fontId="22" fillId="11" borderId="25" xfId="0" applyNumberFormat="1" applyFont="1" applyFill="1" applyBorder="1" applyAlignment="1">
      <alignment horizontal="right" vertical="center"/>
    </xf>
    <xf numFmtId="3" fontId="22" fillId="14" borderId="25" xfId="0" applyNumberFormat="1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vertical="center"/>
    </xf>
    <xf numFmtId="44" fontId="22" fillId="4" borderId="26" xfId="2" applyFont="1" applyFill="1" applyBorder="1" applyAlignment="1">
      <alignment horizontal="center" vertical="center"/>
    </xf>
    <xf numFmtId="164" fontId="5" fillId="3" borderId="0" xfId="0" applyNumberFormat="1" applyFont="1" applyFill="1" applyBorder="1" applyAlignment="1">
      <alignment horizontal="center" vertical="center"/>
    </xf>
    <xf numFmtId="44" fontId="22" fillId="4" borderId="42" xfId="2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166" fontId="5" fillId="3" borderId="0" xfId="0" applyNumberFormat="1" applyFont="1" applyFill="1" applyAlignment="1">
      <alignment horizontal="center" vertical="center"/>
    </xf>
    <xf numFmtId="0" fontId="28" fillId="3" borderId="0" xfId="0" applyFont="1" applyFill="1" applyBorder="1" applyAlignment="1">
      <alignment vertical="center"/>
    </xf>
    <xf numFmtId="0" fontId="28" fillId="3" borderId="0" xfId="0" applyFont="1" applyFill="1" applyAlignment="1">
      <alignment horizontal="center" vertical="center" wrapText="1"/>
    </xf>
    <xf numFmtId="4" fontId="8" fillId="3" borderId="0" xfId="0" applyNumberFormat="1" applyFont="1" applyFill="1" applyBorder="1" applyAlignment="1">
      <alignment horizontal="center" vertical="center"/>
    </xf>
    <xf numFmtId="164" fontId="8" fillId="3" borderId="0" xfId="4" applyFont="1" applyFill="1" applyBorder="1" applyAlignment="1">
      <alignment horizontal="center" vertical="center"/>
    </xf>
    <xf numFmtId="164" fontId="8" fillId="3" borderId="0" xfId="4" applyFont="1" applyFill="1" applyBorder="1" applyAlignment="1">
      <alignment vertical="center"/>
    </xf>
    <xf numFmtId="0" fontId="8" fillId="3" borderId="0" xfId="0" applyFont="1" applyFill="1" applyBorder="1" applyAlignment="1">
      <alignment horizontal="center" vertical="center" wrapText="1"/>
    </xf>
    <xf numFmtId="164" fontId="5" fillId="3" borderId="0" xfId="4" applyFont="1" applyFill="1" applyBorder="1" applyAlignment="1">
      <alignment horizontal="center" vertical="center"/>
    </xf>
    <xf numFmtId="37" fontId="8" fillId="3" borderId="0" xfId="1" applyNumberFormat="1" applyFont="1" applyFill="1" applyBorder="1" applyAlignment="1">
      <alignment horizontal="center" vertical="center"/>
    </xf>
    <xf numFmtId="0" fontId="28" fillId="3" borderId="0" xfId="0" applyFont="1" applyFill="1" applyAlignment="1">
      <alignment horizontal="left" vertical="center"/>
    </xf>
    <xf numFmtId="0" fontId="29" fillId="3" borderId="0" xfId="0" applyFont="1" applyFill="1" applyAlignment="1">
      <alignment horizontal="left" vertical="center"/>
    </xf>
    <xf numFmtId="0" fontId="5" fillId="3" borderId="43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164" fontId="8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3" fontId="5" fillId="3" borderId="45" xfId="0" applyNumberFormat="1" applyFont="1" applyFill="1" applyBorder="1" applyAlignment="1">
      <alignment horizontal="center" vertical="center"/>
    </xf>
    <xf numFmtId="164" fontId="8" fillId="3" borderId="0" xfId="0" applyNumberFormat="1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vertical="center"/>
    </xf>
    <xf numFmtId="0" fontId="5" fillId="3" borderId="46" xfId="0" applyFont="1" applyFill="1" applyBorder="1" applyAlignment="1">
      <alignment horizontal="center" vertical="center"/>
    </xf>
    <xf numFmtId="164" fontId="5" fillId="3" borderId="46" xfId="0" applyNumberFormat="1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center" vertical="center"/>
    </xf>
    <xf numFmtId="3" fontId="5" fillId="3" borderId="34" xfId="0" applyNumberFormat="1" applyFont="1" applyFill="1" applyBorder="1" applyAlignment="1">
      <alignment horizontal="center" vertical="center"/>
    </xf>
    <xf numFmtId="164" fontId="8" fillId="3" borderId="46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 shrinkToFit="1"/>
    </xf>
    <xf numFmtId="0" fontId="28" fillId="3" borderId="0" xfId="0" applyFont="1" applyFill="1" applyAlignment="1">
      <alignment vertical="center"/>
    </xf>
    <xf numFmtId="4" fontId="7" fillId="3" borderId="0" xfId="0" applyNumberFormat="1" applyFont="1" applyFill="1" applyAlignment="1">
      <alignment horizontal="center" vertical="center"/>
    </xf>
    <xf numFmtId="4" fontId="5" fillId="3" borderId="0" xfId="0" applyNumberFormat="1" applyFont="1" applyFill="1" applyBorder="1" applyAlignment="1">
      <alignment horizontal="center" vertical="center"/>
    </xf>
    <xf numFmtId="0" fontId="31" fillId="16" borderId="0" xfId="0" applyFont="1" applyFill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44" fontId="32" fillId="0" borderId="0" xfId="2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/>
    </xf>
    <xf numFmtId="0" fontId="34" fillId="4" borderId="6" xfId="0" applyFont="1" applyFill="1" applyBorder="1" applyAlignment="1">
      <alignment horizontal="center" vertical="center"/>
    </xf>
    <xf numFmtId="0" fontId="34" fillId="4" borderId="0" xfId="0" applyFont="1" applyFill="1" applyBorder="1" applyAlignment="1">
      <alignment horizontal="center" vertical="center"/>
    </xf>
    <xf numFmtId="0" fontId="34" fillId="4" borderId="7" xfId="0" applyFont="1" applyFill="1" applyBorder="1" applyAlignment="1">
      <alignment horizontal="center" vertical="center"/>
    </xf>
    <xf numFmtId="0" fontId="9" fillId="12" borderId="25" xfId="0" applyFont="1" applyFill="1" applyBorder="1" applyAlignment="1">
      <alignment horizontal="center" vertical="center"/>
    </xf>
    <xf numFmtId="0" fontId="35" fillId="4" borderId="0" xfId="0" applyFont="1" applyFill="1" applyBorder="1" applyAlignment="1">
      <alignment vertical="center"/>
    </xf>
    <xf numFmtId="0" fontId="35" fillId="4" borderId="0" xfId="0" applyFont="1" applyFill="1" applyBorder="1" applyAlignment="1">
      <alignment horizontal="center" vertical="center"/>
    </xf>
    <xf numFmtId="14" fontId="9" fillId="4" borderId="0" xfId="0" applyNumberFormat="1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44" fontId="8" fillId="0" borderId="0" xfId="2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166" fontId="32" fillId="0" borderId="0" xfId="0" applyNumberFormat="1" applyFont="1" applyFill="1" applyBorder="1" applyAlignment="1">
      <alignment horizontal="center" vertical="center"/>
    </xf>
    <xf numFmtId="0" fontId="31" fillId="16" borderId="0" xfId="0" applyFont="1" applyFill="1" applyBorder="1" applyAlignment="1">
      <alignment horizontal="center" vertical="center"/>
    </xf>
    <xf numFmtId="0" fontId="7" fillId="18" borderId="54" xfId="0" applyFont="1" applyFill="1" applyBorder="1" applyAlignment="1">
      <alignment horizontal="center" vertical="center"/>
    </xf>
    <xf numFmtId="0" fontId="7" fillId="18" borderId="48" xfId="0" applyFont="1" applyFill="1" applyBorder="1" applyAlignment="1">
      <alignment horizontal="center" vertical="center"/>
    </xf>
    <xf numFmtId="44" fontId="31" fillId="16" borderId="0" xfId="2" applyFont="1" applyFill="1" applyBorder="1" applyAlignment="1">
      <alignment horizontal="center" vertical="center"/>
    </xf>
    <xf numFmtId="9" fontId="31" fillId="16" borderId="0" xfId="0" applyNumberFormat="1" applyFont="1" applyFill="1" applyBorder="1" applyAlignment="1">
      <alignment horizontal="center" vertical="center"/>
    </xf>
    <xf numFmtId="0" fontId="7" fillId="18" borderId="6" xfId="0" applyFont="1" applyFill="1" applyBorder="1" applyAlignment="1">
      <alignment horizontal="center" vertical="center"/>
    </xf>
    <xf numFmtId="0" fontId="7" fillId="18" borderId="0" xfId="0" applyFont="1" applyFill="1" applyBorder="1" applyAlignment="1">
      <alignment horizontal="center" vertical="center"/>
    </xf>
    <xf numFmtId="0" fontId="38" fillId="16" borderId="0" xfId="0" applyFont="1" applyFill="1" applyBorder="1" applyAlignment="1">
      <alignment vertical="center"/>
    </xf>
    <xf numFmtId="44" fontId="38" fillId="16" borderId="0" xfId="2" applyFont="1" applyFill="1" applyBorder="1" applyAlignment="1">
      <alignment vertical="center"/>
    </xf>
    <xf numFmtId="0" fontId="39" fillId="16" borderId="0" xfId="0" applyFont="1" applyFill="1" applyBorder="1" applyAlignment="1">
      <alignment horizontal="right" vertical="center"/>
    </xf>
    <xf numFmtId="44" fontId="39" fillId="16" borderId="0" xfId="2" applyFont="1" applyFill="1" applyBorder="1" applyAlignment="1">
      <alignment horizontal="center" vertical="center"/>
    </xf>
    <xf numFmtId="0" fontId="8" fillId="18" borderId="54" xfId="0" applyFont="1" applyFill="1" applyBorder="1" applyAlignment="1">
      <alignment horizontal="center" vertical="center"/>
    </xf>
    <xf numFmtId="0" fontId="8" fillId="18" borderId="48" xfId="0" applyFont="1" applyFill="1" applyBorder="1" applyAlignment="1">
      <alignment horizontal="center" vertical="center"/>
    </xf>
    <xf numFmtId="44" fontId="7" fillId="18" borderId="0" xfId="2" applyFont="1" applyFill="1" applyBorder="1" applyAlignment="1">
      <alignment horizontal="center" vertical="center"/>
    </xf>
    <xf numFmtId="0" fontId="7" fillId="18" borderId="56" xfId="0" applyFont="1" applyFill="1" applyBorder="1" applyAlignment="1">
      <alignment horizontal="center" vertical="center"/>
    </xf>
    <xf numFmtId="0" fontId="7" fillId="18" borderId="46" xfId="0" applyFont="1" applyFill="1" applyBorder="1" applyAlignment="1">
      <alignment horizontal="center" vertical="center"/>
    </xf>
    <xf numFmtId="0" fontId="7" fillId="18" borderId="47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7" fillId="18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vertical="center"/>
    </xf>
    <xf numFmtId="0" fontId="32" fillId="0" borderId="0" xfId="2" applyNumberFormat="1" applyFont="1" applyFill="1" applyBorder="1" applyAlignment="1">
      <alignment vertical="center"/>
    </xf>
    <xf numFmtId="44" fontId="32" fillId="0" borderId="0" xfId="2" applyFont="1" applyFill="1" applyBorder="1" applyAlignment="1">
      <alignment vertical="center"/>
    </xf>
    <xf numFmtId="0" fontId="7" fillId="18" borderId="51" xfId="0" applyFont="1" applyFill="1" applyBorder="1" applyAlignment="1">
      <alignment horizontal="center" vertical="center"/>
    </xf>
    <xf numFmtId="166" fontId="31" fillId="16" borderId="0" xfId="0" applyNumberFormat="1" applyFont="1" applyFill="1" applyBorder="1" applyAlignment="1">
      <alignment horizontal="center" vertical="center"/>
    </xf>
    <xf numFmtId="166" fontId="32" fillId="0" borderId="0" xfId="0" applyNumberFormat="1" applyFont="1" applyFill="1" applyAlignment="1">
      <alignment horizontal="center" vertical="center"/>
    </xf>
    <xf numFmtId="0" fontId="9" fillId="18" borderId="25" xfId="0" applyFont="1" applyFill="1" applyBorder="1" applyAlignment="1">
      <alignment horizontal="center" vertical="center"/>
    </xf>
    <xf numFmtId="0" fontId="7" fillId="18" borderId="6" xfId="0" applyFont="1" applyFill="1" applyBorder="1" applyAlignment="1">
      <alignment horizontal="left" vertical="center"/>
    </xf>
    <xf numFmtId="0" fontId="7" fillId="18" borderId="2" xfId="0" applyFont="1" applyFill="1" applyBorder="1" applyAlignment="1">
      <alignment horizontal="left" vertical="center"/>
    </xf>
    <xf numFmtId="166" fontId="7" fillId="18" borderId="45" xfId="0" applyNumberFormat="1" applyFont="1" applyFill="1" applyBorder="1" applyAlignment="1">
      <alignment horizontal="center" vertical="center"/>
    </xf>
    <xf numFmtId="44" fontId="7" fillId="18" borderId="7" xfId="2" applyFont="1" applyFill="1" applyBorder="1" applyAlignment="1">
      <alignment horizontal="center" vertical="center"/>
    </xf>
    <xf numFmtId="0" fontId="7" fillId="18" borderId="45" xfId="0" applyFont="1" applyFill="1" applyBorder="1" applyAlignment="1">
      <alignment horizontal="center" vertical="center"/>
    </xf>
    <xf numFmtId="44" fontId="7" fillId="18" borderId="50" xfId="2" applyFont="1" applyFill="1" applyBorder="1" applyAlignment="1">
      <alignment horizontal="center" vertical="center"/>
    </xf>
    <xf numFmtId="166" fontId="31" fillId="16" borderId="0" xfId="0" applyNumberFormat="1" applyFont="1" applyFill="1" applyAlignment="1">
      <alignment horizontal="center" vertical="center"/>
    </xf>
    <xf numFmtId="0" fontId="7" fillId="18" borderId="50" xfId="0" applyFont="1" applyFill="1" applyBorder="1" applyAlignment="1">
      <alignment horizontal="center" vertical="center"/>
    </xf>
    <xf numFmtId="0" fontId="7" fillId="18" borderId="8" xfId="0" applyFont="1" applyFill="1" applyBorder="1" applyAlignment="1">
      <alignment horizontal="left" vertical="center"/>
    </xf>
    <xf numFmtId="0" fontId="7" fillId="18" borderId="32" xfId="0" applyFont="1" applyFill="1" applyBorder="1" applyAlignment="1">
      <alignment horizontal="left" vertical="center"/>
    </xf>
    <xf numFmtId="166" fontId="7" fillId="18" borderId="28" xfId="0" applyNumberFormat="1" applyFont="1" applyFill="1" applyBorder="1" applyAlignment="1">
      <alignment horizontal="center" vertical="center"/>
    </xf>
    <xf numFmtId="166" fontId="7" fillId="18" borderId="10" xfId="0" applyNumberFormat="1" applyFont="1" applyFill="1" applyBorder="1" applyAlignment="1">
      <alignment horizontal="center" vertical="center"/>
    </xf>
    <xf numFmtId="0" fontId="42" fillId="17" borderId="11" xfId="0" applyFont="1" applyFill="1" applyBorder="1" applyAlignment="1">
      <alignment horizontal="left" vertical="center"/>
    </xf>
    <xf numFmtId="44" fontId="42" fillId="17" borderId="13" xfId="2" applyFont="1" applyFill="1" applyBorder="1" applyAlignment="1">
      <alignment horizontal="center" vertical="center"/>
    </xf>
    <xf numFmtId="0" fontId="7" fillId="21" borderId="54" xfId="0" applyFont="1" applyFill="1" applyBorder="1" applyAlignment="1">
      <alignment horizontal="center" vertical="center"/>
    </xf>
    <xf numFmtId="0" fontId="7" fillId="21" borderId="48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vertical="center"/>
    </xf>
    <xf numFmtId="0" fontId="7" fillId="21" borderId="6" xfId="0" applyFont="1" applyFill="1" applyBorder="1" applyAlignment="1">
      <alignment horizontal="center" vertical="center"/>
    </xf>
    <xf numFmtId="0" fontId="7" fillId="21" borderId="0" xfId="0" applyFont="1" applyFill="1" applyBorder="1" applyAlignment="1">
      <alignment horizontal="center" vertical="center"/>
    </xf>
    <xf numFmtId="0" fontId="7" fillId="21" borderId="0" xfId="2" applyNumberFormat="1" applyFont="1" applyFill="1" applyBorder="1" applyAlignment="1">
      <alignment horizontal="center" vertical="center"/>
    </xf>
    <xf numFmtId="0" fontId="43" fillId="16" borderId="0" xfId="0" applyFont="1" applyFill="1" applyBorder="1" applyAlignment="1">
      <alignment vertical="center"/>
    </xf>
    <xf numFmtId="0" fontId="7" fillId="21" borderId="56" xfId="0" applyFont="1" applyFill="1" applyBorder="1" applyAlignment="1">
      <alignment horizontal="center" vertical="center"/>
    </xf>
    <xf numFmtId="0" fontId="7" fillId="21" borderId="46" xfId="0" applyFont="1" applyFill="1" applyBorder="1" applyAlignment="1">
      <alignment horizontal="center" vertical="center"/>
    </xf>
    <xf numFmtId="0" fontId="32" fillId="0" borderId="0" xfId="2" applyNumberFormat="1" applyFont="1" applyFill="1" applyBorder="1" applyAlignment="1">
      <alignment vertical="center" wrapText="1"/>
    </xf>
    <xf numFmtId="44" fontId="32" fillId="0" borderId="0" xfId="2" applyFont="1" applyFill="1" applyBorder="1" applyAlignment="1">
      <alignment vertical="center" wrapText="1"/>
    </xf>
    <xf numFmtId="0" fontId="8" fillId="21" borderId="48" xfId="0" applyFont="1" applyFill="1" applyBorder="1" applyAlignment="1">
      <alignment horizontal="center" vertical="center"/>
    </xf>
    <xf numFmtId="0" fontId="7" fillId="21" borderId="55" xfId="0" applyFont="1" applyFill="1" applyBorder="1" applyAlignment="1">
      <alignment horizontal="center" vertical="center"/>
    </xf>
    <xf numFmtId="0" fontId="31" fillId="16" borderId="6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44" fontId="7" fillId="21" borderId="0" xfId="2" applyFont="1" applyFill="1" applyBorder="1" applyAlignment="1">
      <alignment horizontal="center" vertical="center"/>
    </xf>
    <xf numFmtId="44" fontId="7" fillId="21" borderId="7" xfId="2" applyFont="1" applyFill="1" applyBorder="1" applyAlignment="1">
      <alignment horizontal="center" vertical="center"/>
    </xf>
    <xf numFmtId="9" fontId="31" fillId="16" borderId="58" xfId="0" applyNumberFormat="1" applyFont="1" applyFill="1" applyBorder="1" applyAlignment="1">
      <alignment horizontal="center" vertical="center"/>
    </xf>
    <xf numFmtId="169" fontId="32" fillId="0" borderId="0" xfId="0" applyNumberFormat="1" applyFont="1" applyFill="1" applyBorder="1" applyAlignment="1">
      <alignment horizontal="center" vertical="center"/>
    </xf>
    <xf numFmtId="169" fontId="32" fillId="0" borderId="0" xfId="0" applyNumberFormat="1" applyFont="1" applyFill="1" applyAlignment="1">
      <alignment horizontal="center" vertical="center"/>
    </xf>
    <xf numFmtId="44" fontId="7" fillId="21" borderId="57" xfId="2" applyFont="1" applyFill="1" applyBorder="1" applyAlignment="1">
      <alignment horizontal="center" vertical="center"/>
    </xf>
    <xf numFmtId="0" fontId="32" fillId="0" borderId="0" xfId="2" applyNumberFormat="1" applyFont="1" applyFill="1" applyBorder="1" applyAlignment="1">
      <alignment horizontal="center" vertical="center" wrapText="1"/>
    </xf>
    <xf numFmtId="44" fontId="32" fillId="0" borderId="0" xfId="2" applyFont="1" applyFill="1" applyBorder="1" applyAlignment="1">
      <alignment horizontal="center" vertical="center" wrapText="1"/>
    </xf>
    <xf numFmtId="0" fontId="7" fillId="21" borderId="55" xfId="0" applyFont="1" applyFill="1" applyBorder="1" applyAlignment="1">
      <alignment vertical="center"/>
    </xf>
    <xf numFmtId="0" fontId="7" fillId="21" borderId="7" xfId="0" applyFont="1" applyFill="1" applyBorder="1" applyAlignment="1">
      <alignment horizontal="center" vertical="center"/>
    </xf>
    <xf numFmtId="0" fontId="7" fillId="21" borderId="57" xfId="0" applyFont="1" applyFill="1" applyBorder="1" applyAlignment="1">
      <alignment horizontal="center" vertical="center"/>
    </xf>
    <xf numFmtId="0" fontId="8" fillId="21" borderId="54" xfId="0" applyFont="1" applyFill="1" applyBorder="1" applyAlignment="1">
      <alignment horizontal="center" vertical="center"/>
    </xf>
    <xf numFmtId="0" fontId="7" fillId="21" borderId="0" xfId="2" applyNumberFormat="1" applyFont="1" applyFill="1" applyBorder="1" applyAlignment="1">
      <alignment horizontal="center" vertical="center" wrapText="1"/>
    </xf>
    <xf numFmtId="44" fontId="7" fillId="21" borderId="0" xfId="2" applyFont="1" applyFill="1" applyBorder="1" applyAlignment="1">
      <alignment horizontal="center" vertical="center" wrapText="1"/>
    </xf>
    <xf numFmtId="0" fontId="9" fillId="21" borderId="25" xfId="0" applyFont="1" applyFill="1" applyBorder="1" applyAlignment="1">
      <alignment horizontal="center" vertical="center"/>
    </xf>
    <xf numFmtId="0" fontId="7" fillId="21" borderId="6" xfId="0" applyFont="1" applyFill="1" applyBorder="1" applyAlignment="1">
      <alignment horizontal="left" vertical="center"/>
    </xf>
    <xf numFmtId="0" fontId="7" fillId="21" borderId="2" xfId="0" applyFont="1" applyFill="1" applyBorder="1" applyAlignment="1">
      <alignment horizontal="left" vertical="center"/>
    </xf>
    <xf numFmtId="166" fontId="7" fillId="21" borderId="50" xfId="0" applyNumberFormat="1" applyFont="1" applyFill="1" applyBorder="1" applyAlignment="1">
      <alignment horizontal="center" vertical="center"/>
    </xf>
    <xf numFmtId="0" fontId="7" fillId="21" borderId="2" xfId="0" applyFont="1" applyFill="1" applyBorder="1" applyAlignment="1">
      <alignment horizontal="center" vertical="center"/>
    </xf>
    <xf numFmtId="0" fontId="7" fillId="21" borderId="50" xfId="0" applyFont="1" applyFill="1" applyBorder="1" applyAlignment="1">
      <alignment horizontal="center" vertical="center"/>
    </xf>
    <xf numFmtId="0" fontId="7" fillId="21" borderId="8" xfId="0" applyFont="1" applyFill="1" applyBorder="1" applyAlignment="1">
      <alignment horizontal="left" vertical="center"/>
    </xf>
    <xf numFmtId="0" fontId="7" fillId="21" borderId="32" xfId="0" applyFont="1" applyFill="1" applyBorder="1" applyAlignment="1">
      <alignment horizontal="left" vertical="center"/>
    </xf>
    <xf numFmtId="166" fontId="7" fillId="21" borderId="27" xfId="0" applyNumberFormat="1" applyFont="1" applyFill="1" applyBorder="1" applyAlignment="1">
      <alignment horizontal="center" vertical="center"/>
    </xf>
    <xf numFmtId="166" fontId="7" fillId="21" borderId="32" xfId="0" applyNumberFormat="1" applyFont="1" applyFill="1" applyBorder="1" applyAlignment="1">
      <alignment horizontal="center" vertical="center"/>
    </xf>
    <xf numFmtId="166" fontId="7" fillId="21" borderId="10" xfId="0" applyNumberFormat="1" applyFont="1" applyFill="1" applyBorder="1" applyAlignment="1">
      <alignment horizontal="center" vertical="center"/>
    </xf>
    <xf numFmtId="0" fontId="42" fillId="19" borderId="11" xfId="0" applyFont="1" applyFill="1" applyBorder="1" applyAlignment="1">
      <alignment horizontal="left" vertical="center"/>
    </xf>
    <xf numFmtId="44" fontId="42" fillId="19" borderId="13" xfId="2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right" vertical="center"/>
    </xf>
    <xf numFmtId="0" fontId="44" fillId="16" borderId="0" xfId="0" applyFont="1" applyFill="1" applyAlignment="1">
      <alignment horizontal="center" vertical="center"/>
    </xf>
    <xf numFmtId="0" fontId="7" fillId="24" borderId="54" xfId="0" applyFont="1" applyFill="1" applyBorder="1" applyAlignment="1">
      <alignment horizontal="center" vertical="center"/>
    </xf>
    <xf numFmtId="0" fontId="7" fillId="24" borderId="48" xfId="0" applyFont="1" applyFill="1" applyBorder="1" applyAlignment="1">
      <alignment horizontal="center" vertical="center"/>
    </xf>
    <xf numFmtId="0" fontId="7" fillId="24" borderId="6" xfId="0" applyFont="1" applyFill="1" applyBorder="1" applyAlignment="1">
      <alignment horizontal="center" vertical="center"/>
    </xf>
    <xf numFmtId="0" fontId="7" fillId="24" borderId="0" xfId="0" applyFont="1" applyFill="1" applyBorder="1" applyAlignment="1">
      <alignment horizontal="center" vertical="center"/>
    </xf>
    <xf numFmtId="44" fontId="31" fillId="16" borderId="0" xfId="2" applyFont="1" applyFill="1" applyAlignment="1">
      <alignment horizontal="center" vertical="center"/>
    </xf>
    <xf numFmtId="0" fontId="32" fillId="16" borderId="0" xfId="0" applyFont="1" applyFill="1" applyAlignment="1">
      <alignment horizontal="center" vertical="center"/>
    </xf>
    <xf numFmtId="0" fontId="8" fillId="24" borderId="54" xfId="0" applyFont="1" applyFill="1" applyBorder="1" applyAlignment="1">
      <alignment horizontal="center" vertical="center"/>
    </xf>
    <xf numFmtId="0" fontId="8" fillId="24" borderId="48" xfId="0" applyFont="1" applyFill="1" applyBorder="1" applyAlignment="1">
      <alignment horizontal="center" vertical="center"/>
    </xf>
    <xf numFmtId="0" fontId="8" fillId="24" borderId="47" xfId="0" applyFont="1" applyFill="1" applyBorder="1" applyAlignment="1">
      <alignment horizontal="center" vertical="center"/>
    </xf>
    <xf numFmtId="0" fontId="7" fillId="24" borderId="55" xfId="0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right" vertical="center"/>
    </xf>
    <xf numFmtId="0" fontId="7" fillId="24" borderId="2" xfId="0" applyFont="1" applyFill="1" applyBorder="1" applyAlignment="1">
      <alignment horizontal="center" vertical="center"/>
    </xf>
    <xf numFmtId="44" fontId="7" fillId="24" borderId="7" xfId="2" applyFont="1" applyFill="1" applyBorder="1" applyAlignment="1">
      <alignment horizontal="center" vertical="center"/>
    </xf>
    <xf numFmtId="165" fontId="32" fillId="0" borderId="0" xfId="0" applyNumberFormat="1" applyFont="1" applyFill="1" applyBorder="1" applyAlignment="1">
      <alignment horizontal="center" vertical="center"/>
    </xf>
    <xf numFmtId="0" fontId="7" fillId="24" borderId="46" xfId="0" applyFont="1" applyFill="1" applyBorder="1" applyAlignment="1">
      <alignment horizontal="center" vertical="center"/>
    </xf>
    <xf numFmtId="0" fontId="7" fillId="24" borderId="51" xfId="0" applyFont="1" applyFill="1" applyBorder="1" applyAlignment="1">
      <alignment horizontal="center" vertical="center"/>
    </xf>
    <xf numFmtId="0" fontId="7" fillId="24" borderId="0" xfId="2" applyNumberFormat="1" applyFont="1" applyFill="1" applyBorder="1" applyAlignment="1">
      <alignment horizontal="center" vertical="center" wrapText="1"/>
    </xf>
    <xf numFmtId="0" fontId="9" fillId="24" borderId="25" xfId="0" applyFont="1" applyFill="1" applyBorder="1" applyAlignment="1">
      <alignment horizontal="center" vertical="center"/>
    </xf>
    <xf numFmtId="0" fontId="7" fillId="24" borderId="6" xfId="0" applyFont="1" applyFill="1" applyBorder="1" applyAlignment="1">
      <alignment horizontal="left" vertical="center"/>
    </xf>
    <xf numFmtId="166" fontId="7" fillId="24" borderId="50" xfId="0" applyNumberFormat="1" applyFont="1" applyFill="1" applyBorder="1" applyAlignment="1">
      <alignment horizontal="center" vertical="center"/>
    </xf>
    <xf numFmtId="0" fontId="7" fillId="24" borderId="50" xfId="0" applyFont="1" applyFill="1" applyBorder="1" applyAlignment="1">
      <alignment horizontal="center" vertical="center"/>
    </xf>
    <xf numFmtId="0" fontId="7" fillId="24" borderId="45" xfId="0" applyFont="1" applyFill="1" applyBorder="1" applyAlignment="1">
      <alignment horizontal="center" vertical="center"/>
    </xf>
    <xf numFmtId="0" fontId="7" fillId="24" borderId="2" xfId="0" applyFont="1" applyFill="1" applyBorder="1" applyAlignment="1">
      <alignment horizontal="left" vertical="center"/>
    </xf>
    <xf numFmtId="0" fontId="7" fillId="24" borderId="8" xfId="0" applyFont="1" applyFill="1" applyBorder="1" applyAlignment="1">
      <alignment horizontal="left" vertical="center"/>
    </xf>
    <xf numFmtId="166" fontId="7" fillId="24" borderId="27" xfId="0" applyNumberFormat="1" applyFont="1" applyFill="1" applyBorder="1" applyAlignment="1">
      <alignment horizontal="center" vertical="center"/>
    </xf>
    <xf numFmtId="0" fontId="7" fillId="24" borderId="32" xfId="0" applyFont="1" applyFill="1" applyBorder="1" applyAlignment="1">
      <alignment horizontal="left" vertical="center"/>
    </xf>
    <xf numFmtId="44" fontId="7" fillId="24" borderId="27" xfId="2" applyFont="1" applyFill="1" applyBorder="1" applyAlignment="1">
      <alignment horizontal="center" vertical="center"/>
    </xf>
    <xf numFmtId="166" fontId="7" fillId="24" borderId="28" xfId="0" applyNumberFormat="1" applyFont="1" applyFill="1" applyBorder="1" applyAlignment="1">
      <alignment horizontal="center" vertical="center"/>
    </xf>
    <xf numFmtId="166" fontId="7" fillId="24" borderId="32" xfId="0" applyNumberFormat="1" applyFont="1" applyFill="1" applyBorder="1" applyAlignment="1">
      <alignment horizontal="left" vertical="center"/>
    </xf>
    <xf numFmtId="166" fontId="7" fillId="24" borderId="10" xfId="0" applyNumberFormat="1" applyFont="1" applyFill="1" applyBorder="1" applyAlignment="1">
      <alignment horizontal="center" vertical="center"/>
    </xf>
    <xf numFmtId="0" fontId="45" fillId="22" borderId="11" xfId="0" applyFont="1" applyFill="1" applyBorder="1" applyAlignment="1">
      <alignment horizontal="left" vertical="center"/>
    </xf>
    <xf numFmtId="166" fontId="7" fillId="16" borderId="0" xfId="0" applyNumberFormat="1" applyFont="1" applyFill="1" applyAlignment="1">
      <alignment horizontal="center" vertical="center"/>
    </xf>
    <xf numFmtId="1" fontId="32" fillId="0" borderId="0" xfId="2" applyNumberFormat="1" applyFont="1" applyFill="1" applyBorder="1" applyAlignment="1">
      <alignment horizontal="center" vertical="center"/>
    </xf>
    <xf numFmtId="0" fontId="7" fillId="27" borderId="54" xfId="0" applyFont="1" applyFill="1" applyBorder="1" applyAlignment="1">
      <alignment horizontal="center" vertical="center"/>
    </xf>
    <xf numFmtId="0" fontId="8" fillId="27" borderId="48" xfId="0" applyFont="1" applyFill="1" applyBorder="1" applyAlignment="1">
      <alignment horizontal="center" vertical="center"/>
    </xf>
    <xf numFmtId="0" fontId="7" fillId="27" borderId="48" xfId="0" applyFont="1" applyFill="1" applyBorder="1" applyAlignment="1">
      <alignment horizontal="center" vertical="center"/>
    </xf>
    <xf numFmtId="0" fontId="7" fillId="27" borderId="49" xfId="0" applyFont="1" applyFill="1" applyBorder="1" applyAlignment="1">
      <alignment horizontal="center" vertical="center"/>
    </xf>
    <xf numFmtId="0" fontId="7" fillId="27" borderId="55" xfId="0" applyFont="1" applyFill="1" applyBorder="1" applyAlignment="1">
      <alignment horizontal="center" vertical="center"/>
    </xf>
    <xf numFmtId="0" fontId="7" fillId="27" borderId="6" xfId="0" applyFont="1" applyFill="1" applyBorder="1" applyAlignment="1">
      <alignment horizontal="center" vertical="center"/>
    </xf>
    <xf numFmtId="0" fontId="7" fillId="27" borderId="0" xfId="0" applyFont="1" applyFill="1" applyBorder="1" applyAlignment="1">
      <alignment horizontal="center" vertical="center"/>
    </xf>
    <xf numFmtId="44" fontId="7" fillId="27" borderId="0" xfId="2" applyFont="1" applyFill="1" applyBorder="1" applyAlignment="1">
      <alignment horizontal="center" vertical="center"/>
    </xf>
    <xf numFmtId="44" fontId="7" fillId="27" borderId="50" xfId="2" applyFont="1" applyFill="1" applyBorder="1" applyAlignment="1">
      <alignment horizontal="center" vertical="center"/>
    </xf>
    <xf numFmtId="44" fontId="7" fillId="27" borderId="7" xfId="2" applyFont="1" applyFill="1" applyBorder="1" applyAlignment="1">
      <alignment horizontal="center" vertical="center" wrapText="1"/>
    </xf>
    <xf numFmtId="0" fontId="7" fillId="27" borderId="56" xfId="0" applyFont="1" applyFill="1" applyBorder="1" applyAlignment="1">
      <alignment horizontal="center" vertical="center"/>
    </xf>
    <xf numFmtId="0" fontId="7" fillId="27" borderId="46" xfId="0" applyFont="1" applyFill="1" applyBorder="1" applyAlignment="1">
      <alignment horizontal="center" vertical="center"/>
    </xf>
    <xf numFmtId="44" fontId="7" fillId="27" borderId="46" xfId="2" applyFont="1" applyFill="1" applyBorder="1" applyAlignment="1">
      <alignment horizontal="center" vertical="center"/>
    </xf>
    <xf numFmtId="44" fontId="7" fillId="27" borderId="52" xfId="2" applyFont="1" applyFill="1" applyBorder="1" applyAlignment="1">
      <alignment horizontal="center" vertical="center"/>
    </xf>
    <xf numFmtId="0" fontId="8" fillId="27" borderId="54" xfId="0" applyFont="1" applyFill="1" applyBorder="1" applyAlignment="1">
      <alignment horizontal="center" vertical="center"/>
    </xf>
    <xf numFmtId="0" fontId="8" fillId="27" borderId="47" xfId="0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 vertical="center"/>
    </xf>
    <xf numFmtId="44" fontId="7" fillId="27" borderId="2" xfId="2" applyFont="1" applyFill="1" applyBorder="1" applyAlignment="1">
      <alignment horizontal="center" vertical="center"/>
    </xf>
    <xf numFmtId="1" fontId="7" fillId="27" borderId="0" xfId="2" applyNumberFormat="1" applyFont="1" applyFill="1" applyBorder="1" applyAlignment="1">
      <alignment horizontal="center" vertical="center"/>
    </xf>
    <xf numFmtId="44" fontId="7" fillId="27" borderId="7" xfId="2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4" fontId="7" fillId="27" borderId="51" xfId="2" applyFont="1" applyFill="1" applyBorder="1" applyAlignment="1">
      <alignment horizontal="center" vertical="center"/>
    </xf>
    <xf numFmtId="1" fontId="7" fillId="27" borderId="46" xfId="2" applyNumberFormat="1" applyFont="1" applyFill="1" applyBorder="1" applyAlignment="1">
      <alignment horizontal="center" vertical="center"/>
    </xf>
    <xf numFmtId="44" fontId="7" fillId="27" borderId="57" xfId="2" applyFont="1" applyFill="1" applyBorder="1" applyAlignment="1">
      <alignment horizontal="center" vertical="center"/>
    </xf>
    <xf numFmtId="0" fontId="7" fillId="27" borderId="6" xfId="0" applyFont="1" applyFill="1" applyBorder="1" applyAlignment="1">
      <alignment horizontal="left" vertical="center"/>
    </xf>
    <xf numFmtId="166" fontId="7" fillId="27" borderId="50" xfId="0" applyNumberFormat="1" applyFont="1" applyFill="1" applyBorder="1" applyAlignment="1">
      <alignment horizontal="center" vertical="center"/>
    </xf>
    <xf numFmtId="0" fontId="7" fillId="27" borderId="2" xfId="0" applyFont="1" applyFill="1" applyBorder="1" applyAlignment="1">
      <alignment horizontal="center" vertical="center"/>
    </xf>
    <xf numFmtId="0" fontId="7" fillId="27" borderId="50" xfId="0" applyFont="1" applyFill="1" applyBorder="1" applyAlignment="1">
      <alignment horizontal="center" vertical="center"/>
    </xf>
    <xf numFmtId="0" fontId="7" fillId="27" borderId="2" xfId="0" applyFont="1" applyFill="1" applyBorder="1" applyAlignment="1">
      <alignment horizontal="left" vertical="center"/>
    </xf>
    <xf numFmtId="0" fontId="7" fillId="27" borderId="0" xfId="0" applyFont="1" applyFill="1" applyBorder="1" applyAlignment="1">
      <alignment horizontal="left" vertical="center"/>
    </xf>
    <xf numFmtId="44" fontId="43" fillId="27" borderId="50" xfId="2" applyFont="1" applyFill="1" applyBorder="1" applyAlignment="1">
      <alignment horizontal="center" vertical="center"/>
    </xf>
    <xf numFmtId="0" fontId="7" fillId="27" borderId="8" xfId="0" applyFont="1" applyFill="1" applyBorder="1" applyAlignment="1">
      <alignment horizontal="left" vertical="center"/>
    </xf>
    <xf numFmtId="166" fontId="7" fillId="27" borderId="27" xfId="0" applyNumberFormat="1" applyFont="1" applyFill="1" applyBorder="1" applyAlignment="1">
      <alignment horizontal="center" vertical="center"/>
    </xf>
    <xf numFmtId="0" fontId="7" fillId="27" borderId="32" xfId="0" applyFont="1" applyFill="1" applyBorder="1" applyAlignment="1">
      <alignment horizontal="center" vertical="center"/>
    </xf>
    <xf numFmtId="0" fontId="7" fillId="27" borderId="32" xfId="0" applyFont="1" applyFill="1" applyBorder="1" applyAlignment="1">
      <alignment horizontal="left" vertical="center"/>
    </xf>
    <xf numFmtId="44" fontId="7" fillId="27" borderId="27" xfId="2" applyFont="1" applyFill="1" applyBorder="1" applyAlignment="1">
      <alignment horizontal="center" vertical="center"/>
    </xf>
    <xf numFmtId="44" fontId="7" fillId="27" borderId="10" xfId="2" applyFont="1" applyFill="1" applyBorder="1" applyAlignment="1">
      <alignment horizontal="center" vertical="center"/>
    </xf>
    <xf numFmtId="0" fontId="18" fillId="25" borderId="11" xfId="0" applyFont="1" applyFill="1" applyBorder="1" applyAlignment="1">
      <alignment horizontal="left" vertical="center"/>
    </xf>
    <xf numFmtId="44" fontId="18" fillId="25" borderId="13" xfId="2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vertical="center"/>
    </xf>
    <xf numFmtId="0" fontId="9" fillId="4" borderId="48" xfId="0" applyFont="1" applyFill="1" applyBorder="1" applyAlignment="1">
      <alignment horizontal="center" vertical="center"/>
    </xf>
    <xf numFmtId="0" fontId="9" fillId="4" borderId="55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 vertical="center"/>
    </xf>
    <xf numFmtId="44" fontId="7" fillId="4" borderId="7" xfId="2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vertical="center"/>
    </xf>
    <xf numFmtId="3" fontId="7" fillId="4" borderId="0" xfId="0" applyNumberFormat="1" applyFont="1" applyFill="1" applyBorder="1" applyAlignment="1">
      <alignment horizontal="center" vertical="center"/>
    </xf>
    <xf numFmtId="3" fontId="7" fillId="4" borderId="46" xfId="0" applyNumberFormat="1" applyFont="1" applyFill="1" applyBorder="1" applyAlignment="1">
      <alignment horizontal="center" vertical="center"/>
    </xf>
    <xf numFmtId="44" fontId="7" fillId="4" borderId="57" xfId="2" applyFont="1" applyFill="1" applyBorder="1" applyAlignment="1">
      <alignment horizontal="center" vertical="center"/>
    </xf>
    <xf numFmtId="166" fontId="18" fillId="12" borderId="61" xfId="0" applyNumberFormat="1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3" fontId="47" fillId="16" borderId="0" xfId="0" applyNumberFormat="1" applyFont="1" applyFill="1" applyAlignment="1">
      <alignment horizontal="center" vertical="center"/>
    </xf>
    <xf numFmtId="0" fontId="15" fillId="16" borderId="0" xfId="0" applyFont="1" applyFill="1" applyAlignment="1">
      <alignment horizontal="center" vertical="center"/>
    </xf>
    <xf numFmtId="0" fontId="15" fillId="16" borderId="0" xfId="0" applyFont="1" applyFill="1" applyBorder="1" applyAlignment="1">
      <alignment horizontal="center" vertical="center"/>
    </xf>
    <xf numFmtId="0" fontId="24" fillId="16" borderId="0" xfId="0" applyFont="1" applyFill="1" applyBorder="1" applyAlignment="1">
      <alignment horizontal="center" vertical="center"/>
    </xf>
    <xf numFmtId="0" fontId="47" fillId="16" borderId="0" xfId="0" applyFont="1" applyFill="1" applyBorder="1" applyAlignment="1">
      <alignment horizontal="center" vertical="center"/>
    </xf>
    <xf numFmtId="44" fontId="47" fillId="16" borderId="0" xfId="2" applyFont="1" applyFill="1" applyBorder="1" applyAlignment="1">
      <alignment horizontal="center" vertical="center"/>
    </xf>
    <xf numFmtId="0" fontId="7" fillId="4" borderId="56" xfId="0" applyFont="1" applyFill="1" applyBorder="1" applyAlignment="1">
      <alignment horizontal="center" vertical="center"/>
    </xf>
    <xf numFmtId="0" fontId="7" fillId="4" borderId="57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164" fontId="18" fillId="4" borderId="7" xfId="4" applyFont="1" applyFill="1" applyBorder="1" applyAlignment="1">
      <alignment horizontal="center" vertical="center"/>
    </xf>
    <xf numFmtId="164" fontId="7" fillId="4" borderId="7" xfId="4" applyFont="1" applyFill="1" applyBorder="1" applyAlignment="1">
      <alignment horizontal="center" vertical="center"/>
    </xf>
    <xf numFmtId="164" fontId="24" fillId="16" borderId="0" xfId="0" applyNumberFormat="1" applyFont="1" applyFill="1" applyBorder="1" applyAlignment="1">
      <alignment horizontal="center" vertical="center"/>
    </xf>
    <xf numFmtId="164" fontId="47" fillId="16" borderId="0" xfId="0" applyNumberFormat="1" applyFont="1" applyFill="1" applyBorder="1" applyAlignment="1">
      <alignment horizontal="center" vertical="center"/>
    </xf>
    <xf numFmtId="0" fontId="18" fillId="4" borderId="38" xfId="0" applyFont="1" applyFill="1" applyBorder="1" applyAlignment="1">
      <alignment horizontal="center" vertical="center"/>
    </xf>
    <xf numFmtId="164" fontId="18" fillId="4" borderId="53" xfId="4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164" fontId="15" fillId="4" borderId="7" xfId="4" applyFont="1" applyFill="1" applyBorder="1" applyAlignment="1">
      <alignment horizontal="center" vertical="center"/>
    </xf>
    <xf numFmtId="0" fontId="15" fillId="4" borderId="56" xfId="0" applyFont="1" applyFill="1" applyBorder="1" applyAlignment="1">
      <alignment horizontal="center" vertical="center"/>
    </xf>
    <xf numFmtId="164" fontId="15" fillId="4" borderId="57" xfId="4" applyFont="1" applyFill="1" applyBorder="1" applyAlignment="1">
      <alignment horizontal="center" vertical="center"/>
    </xf>
    <xf numFmtId="0" fontId="33" fillId="5" borderId="60" xfId="0" applyFont="1" applyFill="1" applyBorder="1" applyAlignment="1">
      <alignment horizontal="center" vertical="center"/>
    </xf>
    <xf numFmtId="164" fontId="33" fillId="5" borderId="61" xfId="4" applyFont="1" applyFill="1" applyBorder="1" applyAlignment="1">
      <alignment horizontal="center" vertical="center"/>
    </xf>
    <xf numFmtId="168" fontId="48" fillId="16" borderId="0" xfId="0" applyNumberFormat="1" applyFont="1" applyFill="1" applyBorder="1" applyAlignment="1">
      <alignment horizontal="center" vertical="center"/>
    </xf>
    <xf numFmtId="164" fontId="48" fillId="16" borderId="0" xfId="0" applyNumberFormat="1" applyFont="1" applyFill="1" applyBorder="1" applyAlignment="1">
      <alignment horizontal="center" vertical="center"/>
    </xf>
    <xf numFmtId="0" fontId="18" fillId="16" borderId="0" xfId="0" applyFont="1" applyFill="1" applyBorder="1" applyAlignment="1">
      <alignment horizontal="center" vertical="center"/>
    </xf>
    <xf numFmtId="164" fontId="18" fillId="16" borderId="0" xfId="4" applyFont="1" applyFill="1" applyBorder="1" applyAlignment="1">
      <alignment horizontal="center" vertical="center"/>
    </xf>
    <xf numFmtId="164" fontId="15" fillId="16" borderId="0" xfId="0" applyNumberFormat="1" applyFont="1" applyFill="1" applyAlignment="1">
      <alignment horizontal="center" vertical="center"/>
    </xf>
    <xf numFmtId="0" fontId="42" fillId="16" borderId="0" xfId="0" applyFont="1" applyFill="1" applyBorder="1" applyAlignment="1">
      <alignment horizontal="center" vertical="center"/>
    </xf>
    <xf numFmtId="164" fontId="42" fillId="16" borderId="0" xfId="4" applyFont="1" applyFill="1" applyBorder="1" applyAlignment="1">
      <alignment horizontal="center" vertical="center"/>
    </xf>
    <xf numFmtId="44" fontId="15" fillId="16" borderId="0" xfId="2" applyFont="1" applyFill="1" applyAlignment="1">
      <alignment horizontal="center" vertical="center"/>
    </xf>
    <xf numFmtId="164" fontId="7" fillId="6" borderId="7" xfId="4" applyFont="1" applyFill="1" applyBorder="1" applyAlignment="1">
      <alignment horizontal="center" vertical="center"/>
    </xf>
    <xf numFmtId="0" fontId="29" fillId="3" borderId="0" xfId="0" applyFont="1" applyFill="1" applyAlignment="1">
      <alignment horizontal="justify" vertical="center" wrapText="1"/>
    </xf>
    <xf numFmtId="164" fontId="8" fillId="3" borderId="0" xfId="4" applyFont="1" applyFill="1" applyAlignment="1">
      <alignment horizontal="center" vertical="center" wrapText="1"/>
    </xf>
    <xf numFmtId="0" fontId="28" fillId="3" borderId="0" xfId="0" applyFont="1" applyFill="1" applyAlignment="1">
      <alignment horizontal="left" vertical="center"/>
    </xf>
    <xf numFmtId="164" fontId="8" fillId="3" borderId="0" xfId="4" applyFont="1" applyFill="1" applyAlignment="1">
      <alignment horizontal="center" vertical="center"/>
    </xf>
    <xf numFmtId="164" fontId="8" fillId="3" borderId="3" xfId="4" applyFont="1" applyFill="1" applyBorder="1" applyAlignment="1">
      <alignment horizontal="left" vertical="center" wrapText="1"/>
    </xf>
    <xf numFmtId="164" fontId="8" fillId="3" borderId="4" xfId="4" applyFont="1" applyFill="1" applyBorder="1" applyAlignment="1">
      <alignment horizontal="left" vertical="center"/>
    </xf>
    <xf numFmtId="164" fontId="8" fillId="3" borderId="5" xfId="4" applyFont="1" applyFill="1" applyBorder="1" applyAlignment="1">
      <alignment horizontal="left" vertical="center"/>
    </xf>
    <xf numFmtId="164" fontId="8" fillId="3" borderId="6" xfId="4" applyFont="1" applyFill="1" applyBorder="1" applyAlignment="1">
      <alignment horizontal="left" vertical="center"/>
    </xf>
    <xf numFmtId="164" fontId="8" fillId="3" borderId="0" xfId="4" applyFont="1" applyFill="1" applyBorder="1" applyAlignment="1">
      <alignment horizontal="left" vertical="center"/>
    </xf>
    <xf numFmtId="164" fontId="8" fillId="3" borderId="7" xfId="4" applyFont="1" applyFill="1" applyBorder="1" applyAlignment="1">
      <alignment horizontal="left" vertical="center"/>
    </xf>
    <xf numFmtId="164" fontId="8" fillId="3" borderId="8" xfId="4" applyFont="1" applyFill="1" applyBorder="1" applyAlignment="1">
      <alignment horizontal="left" vertical="center"/>
    </xf>
    <xf numFmtId="164" fontId="8" fillId="3" borderId="10" xfId="4" applyFont="1" applyFill="1" applyBorder="1" applyAlignment="1">
      <alignment horizontal="left" vertical="center"/>
    </xf>
    <xf numFmtId="164" fontId="8" fillId="3" borderId="9" xfId="4" applyFont="1" applyFill="1" applyBorder="1" applyAlignment="1">
      <alignment horizontal="left" vertical="center"/>
    </xf>
    <xf numFmtId="164" fontId="8" fillId="3" borderId="0" xfId="4" applyFont="1" applyFill="1" applyAlignment="1">
      <alignment horizontal="right" vertical="center" shrinkToFit="1"/>
    </xf>
    <xf numFmtId="0" fontId="5" fillId="3" borderId="0" xfId="0" applyFont="1" applyFill="1" applyAlignment="1">
      <alignment horizontal="center" vertical="center" wrapText="1"/>
    </xf>
    <xf numFmtId="3" fontId="5" fillId="3" borderId="47" xfId="0" applyNumberFormat="1" applyFont="1" applyFill="1" applyBorder="1" applyAlignment="1">
      <alignment horizontal="center" vertical="center"/>
    </xf>
    <xf numFmtId="3" fontId="5" fillId="3" borderId="48" xfId="0" applyNumberFormat="1" applyFont="1" applyFill="1" applyBorder="1" applyAlignment="1">
      <alignment horizontal="center" vertical="center"/>
    </xf>
    <xf numFmtId="3" fontId="5" fillId="3" borderId="49" xfId="0" applyNumberFormat="1" applyFont="1" applyFill="1" applyBorder="1" applyAlignment="1">
      <alignment horizontal="center" vertical="center"/>
    </xf>
    <xf numFmtId="3" fontId="5" fillId="3" borderId="2" xfId="0" applyNumberFormat="1" applyFont="1" applyFill="1" applyBorder="1" applyAlignment="1">
      <alignment horizontal="center" vertical="center"/>
    </xf>
    <xf numFmtId="3" fontId="5" fillId="3" borderId="0" xfId="0" applyNumberFormat="1" applyFont="1" applyFill="1" applyBorder="1" applyAlignment="1">
      <alignment horizontal="center" vertical="center"/>
    </xf>
    <xf numFmtId="3" fontId="5" fillId="3" borderId="50" xfId="0" applyNumberFormat="1" applyFont="1" applyFill="1" applyBorder="1" applyAlignment="1">
      <alignment horizontal="center" vertical="center"/>
    </xf>
    <xf numFmtId="3" fontId="5" fillId="3" borderId="51" xfId="0" applyNumberFormat="1" applyFont="1" applyFill="1" applyBorder="1" applyAlignment="1">
      <alignment horizontal="center" vertical="center"/>
    </xf>
    <xf numFmtId="3" fontId="5" fillId="3" borderId="46" xfId="0" applyNumberFormat="1" applyFont="1" applyFill="1" applyBorder="1" applyAlignment="1">
      <alignment horizontal="center" vertical="center"/>
    </xf>
    <xf numFmtId="3" fontId="5" fillId="3" borderId="52" xfId="0" applyNumberFormat="1" applyFont="1" applyFill="1" applyBorder="1" applyAlignment="1">
      <alignment horizontal="center" vertical="center"/>
    </xf>
    <xf numFmtId="0" fontId="20" fillId="13" borderId="38" xfId="0" applyFont="1" applyFill="1" applyBorder="1" applyAlignment="1">
      <alignment horizontal="center" vertical="center" wrapText="1"/>
    </xf>
    <xf numFmtId="0" fontId="20" fillId="13" borderId="39" xfId="0" applyFont="1" applyFill="1" applyBorder="1" applyAlignment="1">
      <alignment horizontal="center" vertical="center" wrapText="1"/>
    </xf>
    <xf numFmtId="0" fontId="20" fillId="13" borderId="40" xfId="0" applyFont="1" applyFill="1" applyBorder="1" applyAlignment="1">
      <alignment horizontal="center" vertical="center" wrapText="1"/>
    </xf>
    <xf numFmtId="0" fontId="20" fillId="13" borderId="11" xfId="0" applyFont="1" applyFill="1" applyBorder="1" applyAlignment="1">
      <alignment horizontal="center" vertical="center" wrapText="1"/>
    </xf>
    <xf numFmtId="0" fontId="20" fillId="13" borderId="12" xfId="0" applyFont="1" applyFill="1" applyBorder="1" applyAlignment="1">
      <alignment horizontal="center" vertical="center" wrapText="1"/>
    </xf>
    <xf numFmtId="0" fontId="20" fillId="13" borderId="41" xfId="0" applyFont="1" applyFill="1" applyBorder="1" applyAlignment="1">
      <alignment horizontal="center" vertical="center" wrapText="1"/>
    </xf>
    <xf numFmtId="0" fontId="18" fillId="15" borderId="11" xfId="0" applyFont="1" applyFill="1" applyBorder="1" applyAlignment="1">
      <alignment horizontal="center" vertical="center"/>
    </xf>
    <xf numFmtId="0" fontId="18" fillId="15" borderId="12" xfId="0" applyFont="1" applyFill="1" applyBorder="1" applyAlignment="1">
      <alignment horizontal="center" vertical="center"/>
    </xf>
    <xf numFmtId="0" fontId="18" fillId="15" borderId="13" xfId="0" applyFont="1" applyFill="1" applyBorder="1" applyAlignment="1">
      <alignment horizontal="center" vertical="center"/>
    </xf>
    <xf numFmtId="0" fontId="15" fillId="12" borderId="3" xfId="0" applyFont="1" applyFill="1" applyBorder="1" applyAlignment="1">
      <alignment horizontal="left" vertical="center"/>
    </xf>
    <xf numFmtId="0" fontId="15" fillId="12" borderId="4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/>
    </xf>
    <xf numFmtId="0" fontId="15" fillId="12" borderId="6" xfId="0" applyFont="1" applyFill="1" applyBorder="1" applyAlignment="1">
      <alignment horizontal="left" vertical="center"/>
    </xf>
    <xf numFmtId="0" fontId="15" fillId="12" borderId="0" xfId="0" applyFont="1" applyFill="1" applyBorder="1" applyAlignment="1">
      <alignment horizontal="left" vertical="center"/>
    </xf>
    <xf numFmtId="0" fontId="15" fillId="12" borderId="7" xfId="0" applyFont="1" applyFill="1" applyBorder="1" applyAlignment="1">
      <alignment horizontal="left" vertical="center"/>
    </xf>
    <xf numFmtId="0" fontId="15" fillId="12" borderId="8" xfId="0" applyFont="1" applyFill="1" applyBorder="1" applyAlignment="1">
      <alignment horizontal="left" vertical="center"/>
    </xf>
    <xf numFmtId="0" fontId="15" fillId="12" borderId="10" xfId="0" applyFont="1" applyFill="1" applyBorder="1" applyAlignment="1">
      <alignment horizontal="left" vertical="center"/>
    </xf>
    <xf numFmtId="0" fontId="15" fillId="12" borderId="9" xfId="0" applyFont="1" applyFill="1" applyBorder="1" applyAlignment="1">
      <alignment horizontal="left" vertical="center"/>
    </xf>
    <xf numFmtId="4" fontId="8" fillId="3" borderId="0" xfId="0" applyNumberFormat="1" applyFont="1" applyFill="1" applyBorder="1" applyAlignment="1">
      <alignment horizontal="center" vertical="center"/>
    </xf>
    <xf numFmtId="0" fontId="22" fillId="12" borderId="25" xfId="0" applyFont="1" applyFill="1" applyBorder="1" applyAlignment="1">
      <alignment horizontal="left" vertical="center"/>
    </xf>
    <xf numFmtId="0" fontId="25" fillId="12" borderId="25" xfId="0" applyFont="1" applyFill="1" applyBorder="1" applyAlignment="1">
      <alignment horizontal="left" vertical="center"/>
    </xf>
    <xf numFmtId="0" fontId="20" fillId="12" borderId="35" xfId="0" applyFont="1" applyFill="1" applyBorder="1" applyAlignment="1">
      <alignment horizontal="center" vertical="center" wrapText="1"/>
    </xf>
    <xf numFmtId="0" fontId="20" fillId="12" borderId="36" xfId="0" applyFont="1" applyFill="1" applyBorder="1" applyAlignment="1">
      <alignment horizontal="center" vertical="center" wrapText="1"/>
    </xf>
    <xf numFmtId="0" fontId="20" fillId="12" borderId="37" xfId="0" applyFont="1" applyFill="1" applyBorder="1" applyAlignment="1">
      <alignment horizontal="center" vertical="center" wrapText="1"/>
    </xf>
    <xf numFmtId="0" fontId="25" fillId="12" borderId="25" xfId="0" applyFont="1" applyFill="1" applyBorder="1" applyAlignment="1">
      <alignment horizontal="center" vertical="center"/>
    </xf>
    <xf numFmtId="164" fontId="22" fillId="0" borderId="25" xfId="0" applyNumberFormat="1" applyFont="1" applyBorder="1" applyAlignment="1">
      <alignment horizontal="center" vertical="center"/>
    </xf>
    <xf numFmtId="0" fontId="20" fillId="3" borderId="25" xfId="0" applyFont="1" applyFill="1" applyBorder="1" applyAlignment="1">
      <alignment horizontal="center" vertical="center"/>
    </xf>
    <xf numFmtId="0" fontId="20" fillId="12" borderId="25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 applyProtection="1">
      <alignment horizontal="center" vertical="center" wrapText="1"/>
    </xf>
    <xf numFmtId="0" fontId="9" fillId="7" borderId="10" xfId="0" applyFont="1" applyFill="1" applyBorder="1" applyAlignment="1" applyProtection="1">
      <alignment horizontal="center" vertical="center" wrapText="1"/>
    </xf>
    <xf numFmtId="0" fontId="9" fillId="7" borderId="27" xfId="0" applyFont="1" applyFill="1" applyBorder="1" applyAlignment="1" applyProtection="1">
      <alignment horizontal="center" vertical="center" wrapText="1"/>
    </xf>
    <xf numFmtId="44" fontId="9" fillId="7" borderId="29" xfId="2" applyFont="1" applyFill="1" applyBorder="1" applyAlignment="1">
      <alignment horizontal="center" vertical="center"/>
    </xf>
    <xf numFmtId="44" fontId="9" fillId="7" borderId="30" xfId="2" applyFont="1" applyFill="1" applyBorder="1" applyAlignment="1">
      <alignment horizontal="center" vertical="center"/>
    </xf>
    <xf numFmtId="44" fontId="9" fillId="7" borderId="31" xfId="2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 vertical="center"/>
    </xf>
    <xf numFmtId="0" fontId="20" fillId="7" borderId="25" xfId="0" applyFont="1" applyFill="1" applyBorder="1" applyAlignment="1">
      <alignment horizontal="center" vertical="center"/>
    </xf>
    <xf numFmtId="164" fontId="7" fillId="11" borderId="25" xfId="4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horizontal="left" vertical="center"/>
    </xf>
    <xf numFmtId="0" fontId="19" fillId="7" borderId="9" xfId="0" applyFont="1" applyFill="1" applyBorder="1" applyAlignment="1">
      <alignment horizontal="left" vertical="center"/>
    </xf>
    <xf numFmtId="164" fontId="9" fillId="10" borderId="21" xfId="4" applyFont="1" applyFill="1" applyBorder="1" applyAlignment="1">
      <alignment horizontal="center" vertical="center" wrapText="1"/>
    </xf>
    <xf numFmtId="164" fontId="9" fillId="10" borderId="4" xfId="4" applyFont="1" applyFill="1" applyBorder="1" applyAlignment="1">
      <alignment horizontal="center" vertical="center" wrapText="1"/>
    </xf>
    <xf numFmtId="164" fontId="9" fillId="10" borderId="22" xfId="4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18" fillId="5" borderId="16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horizontal="center" vertical="center"/>
    </xf>
    <xf numFmtId="0" fontId="19" fillId="7" borderId="8" xfId="0" applyFont="1" applyFill="1" applyBorder="1" applyAlignment="1">
      <alignment horizontal="center" vertical="center"/>
    </xf>
    <xf numFmtId="0" fontId="19" fillId="7" borderId="9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14" fontId="15" fillId="7" borderId="11" xfId="0" applyNumberFormat="1" applyFont="1" applyFill="1" applyBorder="1" applyAlignment="1">
      <alignment horizontal="center" vertical="center"/>
    </xf>
    <xf numFmtId="14" fontId="15" fillId="7" borderId="13" xfId="0" applyNumberFormat="1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14" fontId="15" fillId="7" borderId="11" xfId="0" applyNumberFormat="1" applyFont="1" applyFill="1" applyBorder="1" applyAlignment="1">
      <alignment horizontal="center" vertical="center" wrapText="1"/>
    </xf>
    <xf numFmtId="14" fontId="15" fillId="7" borderId="12" xfId="0" applyNumberFormat="1" applyFont="1" applyFill="1" applyBorder="1" applyAlignment="1">
      <alignment horizontal="center" vertical="center" wrapText="1"/>
    </xf>
    <xf numFmtId="14" fontId="15" fillId="7" borderId="13" xfId="0" applyNumberFormat="1" applyFont="1" applyFill="1" applyBorder="1" applyAlignment="1">
      <alignment horizontal="center" vertical="center" wrapText="1"/>
    </xf>
    <xf numFmtId="14" fontId="15" fillId="7" borderId="12" xfId="0" applyNumberFormat="1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14" fontId="15" fillId="7" borderId="3" xfId="0" applyNumberFormat="1" applyFont="1" applyFill="1" applyBorder="1" applyAlignment="1">
      <alignment horizontal="center" vertical="center" wrapText="1"/>
    </xf>
    <xf numFmtId="14" fontId="15" fillId="7" borderId="5" xfId="0" applyNumberFormat="1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4" fontId="13" fillId="6" borderId="3" xfId="0" applyNumberFormat="1" applyFont="1" applyFill="1" applyBorder="1" applyAlignment="1" applyProtection="1">
      <alignment horizontal="center" vertical="center"/>
    </xf>
    <xf numFmtId="14" fontId="13" fillId="6" borderId="4" xfId="0" applyNumberFormat="1" applyFont="1" applyFill="1" applyBorder="1" applyAlignment="1" applyProtection="1">
      <alignment horizontal="center" vertical="center"/>
    </xf>
    <xf numFmtId="14" fontId="13" fillId="6" borderId="5" xfId="0" applyNumberFormat="1" applyFont="1" applyFill="1" applyBorder="1" applyAlignment="1" applyProtection="1">
      <alignment horizontal="center" vertical="center"/>
    </xf>
    <xf numFmtId="14" fontId="13" fillId="6" borderId="8" xfId="0" applyNumberFormat="1" applyFont="1" applyFill="1" applyBorder="1" applyAlignment="1" applyProtection="1">
      <alignment horizontal="center" vertical="center"/>
    </xf>
    <xf numFmtId="14" fontId="13" fillId="6" borderId="10" xfId="0" applyNumberFormat="1" applyFont="1" applyFill="1" applyBorder="1" applyAlignment="1" applyProtection="1">
      <alignment horizontal="center" vertical="center"/>
    </xf>
    <xf numFmtId="14" fontId="13" fillId="6" borderId="9" xfId="0" applyNumberFormat="1" applyFont="1" applyFill="1" applyBorder="1" applyAlignment="1" applyProtection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9" fillId="4" borderId="35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9" fillId="4" borderId="37" xfId="0" applyFont="1" applyFill="1" applyBorder="1" applyAlignment="1">
      <alignment horizontal="center" vertical="center"/>
    </xf>
    <xf numFmtId="0" fontId="7" fillId="4" borderId="54" xfId="0" applyFont="1" applyFill="1" applyBorder="1" applyAlignment="1">
      <alignment horizontal="center" vertical="center" wrapText="1"/>
    </xf>
    <xf numFmtId="0" fontId="7" fillId="4" borderId="48" xfId="0" applyFont="1" applyFill="1" applyBorder="1" applyAlignment="1">
      <alignment horizontal="center" vertical="center" wrapText="1"/>
    </xf>
    <xf numFmtId="0" fontId="7" fillId="4" borderId="5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37" fillId="7" borderId="11" xfId="0" applyFont="1" applyFill="1" applyBorder="1" applyAlignment="1">
      <alignment horizontal="center" vertical="center"/>
    </xf>
    <xf numFmtId="0" fontId="37" fillId="7" borderId="12" xfId="0" applyFont="1" applyFill="1" applyBorder="1" applyAlignment="1">
      <alignment horizontal="center" vertical="center"/>
    </xf>
    <xf numFmtId="44" fontId="37" fillId="7" borderId="12" xfId="2" applyFont="1" applyFill="1" applyBorder="1" applyAlignment="1">
      <alignment horizontal="center" vertical="center"/>
    </xf>
    <xf numFmtId="44" fontId="37" fillId="7" borderId="13" xfId="2" applyFont="1" applyFill="1" applyBorder="1" applyAlignment="1">
      <alignment horizontal="center" vertical="center"/>
    </xf>
    <xf numFmtId="0" fontId="18" fillId="12" borderId="62" xfId="0" applyFont="1" applyFill="1" applyBorder="1" applyAlignment="1">
      <alignment horizontal="center" vertical="center"/>
    </xf>
    <xf numFmtId="0" fontId="18" fillId="12" borderId="63" xfId="0" applyFont="1" applyFill="1" applyBorder="1" applyAlignment="1">
      <alignment horizontal="center" vertical="center"/>
    </xf>
    <xf numFmtId="44" fontId="18" fillId="12" borderId="63" xfId="2" applyFont="1" applyFill="1" applyBorder="1" applyAlignment="1">
      <alignment horizontal="center" vertical="center"/>
    </xf>
    <xf numFmtId="44" fontId="18" fillId="12" borderId="64" xfId="2" applyFont="1" applyFill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8" fillId="12" borderId="10" xfId="0" applyFont="1" applyFill="1" applyBorder="1" applyAlignment="1">
      <alignment horizontal="center" vertical="center"/>
    </xf>
    <xf numFmtId="0" fontId="18" fillId="12" borderId="65" xfId="0" applyFont="1" applyFill="1" applyBorder="1" applyAlignment="1">
      <alignment horizontal="center" vertical="center"/>
    </xf>
    <xf numFmtId="44" fontId="18" fillId="12" borderId="10" xfId="2" applyFont="1" applyFill="1" applyBorder="1" applyAlignment="1">
      <alignment horizontal="center" vertical="center"/>
    </xf>
    <xf numFmtId="44" fontId="18" fillId="12" borderId="9" xfId="2" applyFont="1" applyFill="1" applyBorder="1" applyAlignment="1">
      <alignment horizontal="center" vertical="center"/>
    </xf>
    <xf numFmtId="0" fontId="8" fillId="4" borderId="56" xfId="0" applyFont="1" applyFill="1" applyBorder="1" applyAlignment="1">
      <alignment horizontal="left" vertical="center"/>
    </xf>
    <xf numFmtId="0" fontId="8" fillId="4" borderId="46" xfId="0" applyFont="1" applyFill="1" applyBorder="1" applyAlignment="1">
      <alignment horizontal="left" vertical="center"/>
    </xf>
    <xf numFmtId="44" fontId="7" fillId="4" borderId="0" xfId="2" applyFont="1" applyFill="1" applyBorder="1" applyAlignment="1">
      <alignment horizontal="center" vertical="center"/>
    </xf>
    <xf numFmtId="44" fontId="7" fillId="4" borderId="7" xfId="2" applyFont="1" applyFill="1" applyBorder="1" applyAlignment="1">
      <alignment horizontal="center" vertical="center"/>
    </xf>
    <xf numFmtId="0" fontId="12" fillId="12" borderId="60" xfId="0" applyFont="1" applyFill="1" applyBorder="1" applyAlignment="1">
      <alignment horizontal="center" vertical="center"/>
    </xf>
    <xf numFmtId="0" fontId="12" fillId="12" borderId="30" xfId="0" applyFont="1" applyFill="1" applyBorder="1" applyAlignment="1">
      <alignment horizontal="center" vertical="center"/>
    </xf>
    <xf numFmtId="0" fontId="7" fillId="4" borderId="60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44" fontId="7" fillId="4" borderId="30" xfId="2" applyFont="1" applyFill="1" applyBorder="1" applyAlignment="1">
      <alignment horizontal="center" vertical="center"/>
    </xf>
    <xf numFmtId="44" fontId="7" fillId="4" borderId="61" xfId="2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44" fontId="32" fillId="0" borderId="0" xfId="2" applyFont="1" applyFill="1" applyBorder="1" applyAlignment="1">
      <alignment horizontal="center" vertical="center"/>
    </xf>
    <xf numFmtId="0" fontId="9" fillId="4" borderId="54" xfId="0" applyFont="1" applyFill="1" applyBorder="1" applyAlignment="1">
      <alignment horizontal="center" vertical="center"/>
    </xf>
    <xf numFmtId="0" fontId="9" fillId="4" borderId="48" xfId="0" applyFont="1" applyFill="1" applyBorder="1" applyAlignment="1">
      <alignment horizontal="center" vertical="center"/>
    </xf>
    <xf numFmtId="10" fontId="9" fillId="4" borderId="6" xfId="0" applyNumberFormat="1" applyFont="1" applyFill="1" applyBorder="1" applyAlignment="1">
      <alignment horizontal="center" vertical="center"/>
    </xf>
    <xf numFmtId="10" fontId="9" fillId="4" borderId="0" xfId="0" applyNumberFormat="1" applyFont="1" applyFill="1" applyBorder="1" applyAlignment="1">
      <alignment horizontal="center" vertical="center"/>
    </xf>
    <xf numFmtId="10" fontId="9" fillId="4" borderId="2" xfId="0" applyNumberFormat="1" applyFont="1" applyFill="1" applyBorder="1" applyAlignment="1">
      <alignment horizontal="center" vertical="center"/>
    </xf>
    <xf numFmtId="10" fontId="9" fillId="4" borderId="7" xfId="0" applyNumberFormat="1" applyFont="1" applyFill="1" applyBorder="1" applyAlignment="1">
      <alignment horizontal="center" vertical="center"/>
    </xf>
    <xf numFmtId="44" fontId="7" fillId="4" borderId="60" xfId="2" applyFont="1" applyFill="1" applyBorder="1" applyAlignment="1">
      <alignment horizontal="center" vertical="center"/>
    </xf>
    <xf numFmtId="44" fontId="7" fillId="4" borderId="29" xfId="2" applyFont="1" applyFill="1" applyBorder="1" applyAlignment="1">
      <alignment horizontal="center" vertical="center"/>
    </xf>
    <xf numFmtId="0" fontId="9" fillId="27" borderId="25" xfId="0" applyFont="1" applyFill="1" applyBorder="1" applyAlignment="1">
      <alignment horizontal="center" vertical="center"/>
    </xf>
    <xf numFmtId="0" fontId="37" fillId="12" borderId="35" xfId="0" applyFont="1" applyFill="1" applyBorder="1" applyAlignment="1">
      <alignment horizontal="center" vertical="center"/>
    </xf>
    <xf numFmtId="0" fontId="37" fillId="12" borderId="36" xfId="0" applyFont="1" applyFill="1" applyBorder="1" applyAlignment="1">
      <alignment horizontal="center" vertical="center"/>
    </xf>
    <xf numFmtId="0" fontId="37" fillId="12" borderId="37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4" fontId="41" fillId="0" borderId="0" xfId="2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right" vertical="center"/>
    </xf>
    <xf numFmtId="166" fontId="8" fillId="0" borderId="0" xfId="0" applyNumberFormat="1" applyFont="1" applyFill="1" applyBorder="1" applyAlignment="1">
      <alignment horizontal="right" vertical="center"/>
    </xf>
    <xf numFmtId="0" fontId="40" fillId="0" borderId="0" xfId="0" applyFont="1" applyFill="1" applyBorder="1" applyAlignment="1">
      <alignment horizontal="center" vertical="center"/>
    </xf>
    <xf numFmtId="44" fontId="40" fillId="0" borderId="0" xfId="2" applyFont="1" applyFill="1" applyBorder="1" applyAlignment="1">
      <alignment horizontal="center" vertical="center"/>
    </xf>
    <xf numFmtId="0" fontId="37" fillId="26" borderId="54" xfId="0" applyFont="1" applyFill="1" applyBorder="1" applyAlignment="1">
      <alignment horizontal="center" vertical="center"/>
    </xf>
    <xf numFmtId="0" fontId="37" fillId="26" borderId="48" xfId="0" applyFont="1" applyFill="1" applyBorder="1" applyAlignment="1">
      <alignment horizontal="center" vertical="center"/>
    </xf>
    <xf numFmtId="0" fontId="37" fillId="26" borderId="55" xfId="0" applyFont="1" applyFill="1" applyBorder="1" applyAlignment="1">
      <alignment horizontal="center" vertical="center"/>
    </xf>
    <xf numFmtId="0" fontId="7" fillId="27" borderId="2" xfId="0" applyFont="1" applyFill="1" applyBorder="1" applyAlignment="1">
      <alignment horizontal="center" vertical="center"/>
    </xf>
    <xf numFmtId="0" fontId="7" fillId="27" borderId="0" xfId="0" applyFont="1" applyFill="1" applyBorder="1" applyAlignment="1">
      <alignment horizontal="center" vertical="center"/>
    </xf>
    <xf numFmtId="0" fontId="7" fillId="27" borderId="51" xfId="0" applyFont="1" applyFill="1" applyBorder="1" applyAlignment="1">
      <alignment horizontal="center" vertical="center"/>
    </xf>
    <xf numFmtId="0" fontId="7" fillId="27" borderId="46" xfId="0" applyFont="1" applyFill="1" applyBorder="1" applyAlignment="1">
      <alignment horizontal="center" vertical="center"/>
    </xf>
    <xf numFmtId="0" fontId="37" fillId="26" borderId="38" xfId="0" applyFont="1" applyFill="1" applyBorder="1" applyAlignment="1">
      <alignment horizontal="center" vertical="center"/>
    </xf>
    <xf numFmtId="0" fontId="37" fillId="26" borderId="39" xfId="0" applyFont="1" applyFill="1" applyBorder="1" applyAlignment="1">
      <alignment horizontal="center" vertical="center"/>
    </xf>
    <xf numFmtId="0" fontId="37" fillId="26" borderId="40" xfId="0" applyFont="1" applyFill="1" applyBorder="1" applyAlignment="1">
      <alignment horizontal="center" vertical="center"/>
    </xf>
    <xf numFmtId="0" fontId="37" fillId="26" borderId="59" xfId="0" applyFont="1" applyFill="1" applyBorder="1" applyAlignment="1">
      <alignment horizontal="center" vertical="center"/>
    </xf>
    <xf numFmtId="0" fontId="37" fillId="26" borderId="53" xfId="0" applyFont="1" applyFill="1" applyBorder="1" applyAlignment="1">
      <alignment horizontal="center" vertical="center"/>
    </xf>
    <xf numFmtId="44" fontId="45" fillId="22" borderId="12" xfId="2" applyFont="1" applyFill="1" applyBorder="1" applyAlignment="1">
      <alignment horizontal="center" vertical="center"/>
    </xf>
    <xf numFmtId="44" fontId="45" fillId="22" borderId="13" xfId="2" applyFont="1" applyFill="1" applyBorder="1" applyAlignment="1">
      <alignment horizontal="center" vertical="center"/>
    </xf>
    <xf numFmtId="0" fontId="46" fillId="25" borderId="3" xfId="0" applyFont="1" applyFill="1" applyBorder="1" applyAlignment="1">
      <alignment horizontal="center" vertical="center"/>
    </xf>
    <xf numFmtId="0" fontId="46" fillId="25" borderId="4" xfId="0" applyFont="1" applyFill="1" applyBorder="1" applyAlignment="1">
      <alignment horizontal="center" vertical="center"/>
    </xf>
    <xf numFmtId="0" fontId="46" fillId="25" borderId="5" xfId="0" applyFont="1" applyFill="1" applyBorder="1" applyAlignment="1">
      <alignment horizontal="center" vertical="center"/>
    </xf>
    <xf numFmtId="0" fontId="37" fillId="26" borderId="49" xfId="0" applyFont="1" applyFill="1" applyBorder="1" applyAlignment="1">
      <alignment horizontal="center" vertical="center"/>
    </xf>
    <xf numFmtId="0" fontId="37" fillId="26" borderId="47" xfId="0" applyFont="1" applyFill="1" applyBorder="1" applyAlignment="1">
      <alignment horizontal="center" vertical="center"/>
    </xf>
    <xf numFmtId="0" fontId="8" fillId="27" borderId="47" xfId="0" applyFont="1" applyFill="1" applyBorder="1" applyAlignment="1">
      <alignment horizontal="center" vertical="center"/>
    </xf>
    <xf numFmtId="0" fontId="8" fillId="27" borderId="48" xfId="0" applyFont="1" applyFill="1" applyBorder="1" applyAlignment="1">
      <alignment horizontal="center" vertical="center"/>
    </xf>
    <xf numFmtId="44" fontId="7" fillId="24" borderId="0" xfId="2" applyFont="1" applyFill="1" applyBorder="1" applyAlignment="1">
      <alignment horizontal="center" vertical="center"/>
    </xf>
    <xf numFmtId="44" fontId="7" fillId="24" borderId="7" xfId="2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7" fillId="23" borderId="54" xfId="0" applyFont="1" applyFill="1" applyBorder="1" applyAlignment="1">
      <alignment horizontal="center" vertical="center"/>
    </xf>
    <xf numFmtId="0" fontId="37" fillId="23" borderId="48" xfId="0" applyFont="1" applyFill="1" applyBorder="1" applyAlignment="1">
      <alignment horizontal="center" vertical="center"/>
    </xf>
    <xf numFmtId="0" fontId="37" fillId="23" borderId="39" xfId="0" applyFont="1" applyFill="1" applyBorder="1" applyAlignment="1">
      <alignment horizontal="center" vertical="center"/>
    </xf>
    <xf numFmtId="0" fontId="37" fillId="23" borderId="53" xfId="0" applyFont="1" applyFill="1" applyBorder="1" applyAlignment="1">
      <alignment horizontal="center" vertical="center"/>
    </xf>
    <xf numFmtId="0" fontId="9" fillId="24" borderId="25" xfId="0" applyFont="1" applyFill="1" applyBorder="1" applyAlignment="1">
      <alignment horizontal="center" vertical="center"/>
    </xf>
    <xf numFmtId="44" fontId="7" fillId="24" borderId="0" xfId="2" applyFont="1" applyFill="1" applyBorder="1" applyAlignment="1">
      <alignment horizontal="center" vertical="center" wrapText="1"/>
    </xf>
    <xf numFmtId="44" fontId="7" fillId="24" borderId="7" xfId="2" applyFont="1" applyFill="1" applyBorder="1" applyAlignment="1">
      <alignment horizontal="center" vertical="center" wrapText="1"/>
    </xf>
    <xf numFmtId="0" fontId="7" fillId="24" borderId="48" xfId="0" applyFont="1" applyFill="1" applyBorder="1" applyAlignment="1">
      <alignment horizontal="center" vertical="center"/>
    </xf>
    <xf numFmtId="0" fontId="7" fillId="24" borderId="55" xfId="0" applyFont="1" applyFill="1" applyBorder="1" applyAlignment="1">
      <alignment horizontal="center" vertical="center"/>
    </xf>
    <xf numFmtId="0" fontId="7" fillId="24" borderId="0" xfId="0" applyFont="1" applyFill="1" applyBorder="1" applyAlignment="1">
      <alignment horizontal="center" vertical="center"/>
    </xf>
    <xf numFmtId="166" fontId="7" fillId="24" borderId="0" xfId="0" applyNumberFormat="1" applyFont="1" applyFill="1" applyBorder="1" applyAlignment="1">
      <alignment horizontal="center" vertical="center"/>
    </xf>
    <xf numFmtId="0" fontId="37" fillId="23" borderId="5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44" fontId="8" fillId="0" borderId="0" xfId="2" applyFont="1" applyFill="1" applyBorder="1" applyAlignment="1">
      <alignment horizontal="right" vertical="center"/>
    </xf>
    <xf numFmtId="0" fontId="40" fillId="0" borderId="0" xfId="0" applyFont="1" applyFill="1" applyBorder="1" applyAlignment="1">
      <alignment horizontal="right" vertical="center"/>
    </xf>
    <xf numFmtId="0" fontId="37" fillId="23" borderId="49" xfId="0" applyFont="1" applyFill="1" applyBorder="1" applyAlignment="1">
      <alignment horizontal="center" vertical="center"/>
    </xf>
    <xf numFmtId="0" fontId="37" fillId="23" borderId="47" xfId="0" applyFont="1" applyFill="1" applyBorder="1" applyAlignment="1">
      <alignment horizontal="center" vertical="center"/>
    </xf>
    <xf numFmtId="0" fontId="8" fillId="24" borderId="48" xfId="0" applyFont="1" applyFill="1" applyBorder="1" applyAlignment="1">
      <alignment horizontal="center" vertical="center"/>
    </xf>
    <xf numFmtId="166" fontId="7" fillId="24" borderId="7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right" vertical="center" wrapText="1"/>
    </xf>
    <xf numFmtId="44" fontId="8" fillId="0" borderId="0" xfId="2" applyFont="1" applyFill="1" applyBorder="1" applyAlignment="1">
      <alignment horizontal="center" vertical="center"/>
    </xf>
    <xf numFmtId="0" fontId="36" fillId="22" borderId="3" xfId="0" applyFont="1" applyFill="1" applyBorder="1" applyAlignment="1">
      <alignment horizontal="center" vertical="center"/>
    </xf>
    <xf numFmtId="0" fontId="36" fillId="22" borderId="4" xfId="0" applyFont="1" applyFill="1" applyBorder="1" applyAlignment="1">
      <alignment horizontal="center" vertical="center"/>
    </xf>
    <xf numFmtId="0" fontId="36" fillId="22" borderId="5" xfId="0" applyFont="1" applyFill="1" applyBorder="1" applyAlignment="1">
      <alignment horizontal="center" vertical="center"/>
    </xf>
    <xf numFmtId="166" fontId="7" fillId="21" borderId="0" xfId="0" applyNumberFormat="1" applyFont="1" applyFill="1" applyBorder="1" applyAlignment="1">
      <alignment horizontal="center" vertical="center"/>
    </xf>
    <xf numFmtId="166" fontId="7" fillId="21" borderId="50" xfId="0" applyNumberFormat="1" applyFont="1" applyFill="1" applyBorder="1" applyAlignment="1">
      <alignment horizontal="center" vertical="center"/>
    </xf>
    <xf numFmtId="0" fontId="7" fillId="21" borderId="50" xfId="0" applyFont="1" applyFill="1" applyBorder="1" applyAlignment="1">
      <alignment horizontal="center" vertical="center"/>
    </xf>
    <xf numFmtId="166" fontId="7" fillId="21" borderId="10" xfId="0" applyNumberFormat="1" applyFont="1" applyFill="1" applyBorder="1" applyAlignment="1">
      <alignment horizontal="center" vertical="center"/>
    </xf>
    <xf numFmtId="0" fontId="7" fillId="21" borderId="27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right" vertical="center"/>
    </xf>
    <xf numFmtId="44" fontId="7" fillId="21" borderId="0" xfId="2" applyFont="1" applyFill="1" applyBorder="1" applyAlignment="1">
      <alignment horizontal="center" vertical="center" wrapText="1"/>
    </xf>
    <xf numFmtId="44" fontId="7" fillId="21" borderId="7" xfId="2" applyFont="1" applyFill="1" applyBorder="1" applyAlignment="1">
      <alignment horizontal="center" vertical="center" wrapText="1"/>
    </xf>
    <xf numFmtId="0" fontId="37" fillId="20" borderId="38" xfId="0" applyFont="1" applyFill="1" applyBorder="1" applyAlignment="1">
      <alignment horizontal="center" vertical="center"/>
    </xf>
    <xf numFmtId="0" fontId="37" fillId="20" borderId="39" xfId="0" applyFont="1" applyFill="1" applyBorder="1" applyAlignment="1">
      <alignment horizontal="center" vertical="center"/>
    </xf>
    <xf numFmtId="0" fontId="37" fillId="20" borderId="48" xfId="0" applyFont="1" applyFill="1" applyBorder="1" applyAlignment="1">
      <alignment horizontal="center" vertical="center"/>
    </xf>
    <xf numFmtId="0" fontId="37" fillId="20" borderId="53" xfId="0" applyFont="1" applyFill="1" applyBorder="1" applyAlignment="1">
      <alignment horizontal="center" vertical="center"/>
    </xf>
    <xf numFmtId="0" fontId="9" fillId="21" borderId="25" xfId="0" applyFont="1" applyFill="1" applyBorder="1" applyAlignment="1">
      <alignment horizontal="center" vertical="center"/>
    </xf>
    <xf numFmtId="0" fontId="7" fillId="21" borderId="48" xfId="0" applyFont="1" applyFill="1" applyBorder="1" applyAlignment="1">
      <alignment horizontal="center" vertical="center"/>
    </xf>
    <xf numFmtId="0" fontId="7" fillId="21" borderId="55" xfId="0" applyFont="1" applyFill="1" applyBorder="1" applyAlignment="1">
      <alignment horizontal="center" vertical="center"/>
    </xf>
    <xf numFmtId="0" fontId="7" fillId="21" borderId="0" xfId="0" applyFont="1" applyFill="1" applyBorder="1" applyAlignment="1">
      <alignment horizontal="center" vertical="center"/>
    </xf>
    <xf numFmtId="44" fontId="7" fillId="21" borderId="0" xfId="2" applyFont="1" applyFill="1" applyBorder="1" applyAlignment="1">
      <alignment horizontal="center" vertical="center"/>
    </xf>
    <xf numFmtId="0" fontId="37" fillId="20" borderId="54" xfId="0" applyFont="1" applyFill="1" applyBorder="1" applyAlignment="1">
      <alignment horizontal="center" vertical="center"/>
    </xf>
    <xf numFmtId="0" fontId="37" fillId="20" borderId="55" xfId="0" applyFont="1" applyFill="1" applyBorder="1" applyAlignment="1">
      <alignment horizontal="center" vertical="center"/>
    </xf>
    <xf numFmtId="44" fontId="32" fillId="0" borderId="0" xfId="2" applyFont="1" applyFill="1" applyBorder="1" applyAlignment="1">
      <alignment horizontal="center" vertical="center" wrapText="1"/>
    </xf>
    <xf numFmtId="0" fontId="8" fillId="21" borderId="48" xfId="0" applyFont="1" applyFill="1" applyBorder="1" applyAlignment="1">
      <alignment horizontal="center" vertical="center"/>
    </xf>
    <xf numFmtId="0" fontId="7" fillId="21" borderId="6" xfId="0" applyFont="1" applyFill="1" applyBorder="1" applyAlignment="1">
      <alignment horizontal="center" vertical="center"/>
    </xf>
    <xf numFmtId="0" fontId="7" fillId="21" borderId="56" xfId="0" applyFont="1" applyFill="1" applyBorder="1" applyAlignment="1">
      <alignment horizontal="center" vertical="center"/>
    </xf>
    <xf numFmtId="0" fontId="7" fillId="21" borderId="46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32" fillId="0" borderId="0" xfId="2" applyNumberFormat="1" applyFont="1" applyFill="1" applyBorder="1" applyAlignment="1">
      <alignment horizontal="center" vertical="center"/>
    </xf>
    <xf numFmtId="0" fontId="32" fillId="0" borderId="0" xfId="2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21" borderId="54" xfId="0" applyFont="1" applyFill="1" applyBorder="1" applyAlignment="1">
      <alignment horizontal="center" vertical="center"/>
    </xf>
    <xf numFmtId="166" fontId="7" fillId="21" borderId="7" xfId="0" applyNumberFormat="1" applyFont="1" applyFill="1" applyBorder="1" applyAlignment="1">
      <alignment horizontal="center" vertical="center"/>
    </xf>
    <xf numFmtId="44" fontId="7" fillId="21" borderId="46" xfId="2" applyFont="1" applyFill="1" applyBorder="1" applyAlignment="1">
      <alignment horizontal="center" vertical="center"/>
    </xf>
    <xf numFmtId="44" fontId="7" fillId="21" borderId="57" xfId="2" applyFont="1" applyFill="1" applyBorder="1" applyAlignment="1">
      <alignment horizontal="center" vertical="center"/>
    </xf>
    <xf numFmtId="166" fontId="7" fillId="18" borderId="10" xfId="0" applyNumberFormat="1" applyFont="1" applyFill="1" applyBorder="1" applyAlignment="1">
      <alignment horizontal="center" vertical="center"/>
    </xf>
    <xf numFmtId="0" fontId="7" fillId="18" borderId="27" xfId="0" applyFont="1" applyFill="1" applyBorder="1" applyAlignment="1">
      <alignment horizontal="center" vertical="center"/>
    </xf>
    <xf numFmtId="44" fontId="7" fillId="18" borderId="10" xfId="2" applyFont="1" applyFill="1" applyBorder="1" applyAlignment="1">
      <alignment horizontal="center" vertical="center"/>
    </xf>
    <xf numFmtId="44" fontId="7" fillId="18" borderId="27" xfId="2" applyFont="1" applyFill="1" applyBorder="1" applyAlignment="1">
      <alignment horizontal="center" vertical="center"/>
    </xf>
    <xf numFmtId="0" fontId="36" fillId="19" borderId="3" xfId="0" applyFont="1" applyFill="1" applyBorder="1" applyAlignment="1">
      <alignment horizontal="center" vertical="center"/>
    </xf>
    <xf numFmtId="0" fontId="36" fillId="19" borderId="4" xfId="0" applyFont="1" applyFill="1" applyBorder="1" applyAlignment="1">
      <alignment horizontal="center" vertical="center"/>
    </xf>
    <xf numFmtId="0" fontId="36" fillId="19" borderId="5" xfId="0" applyFont="1" applyFill="1" applyBorder="1" applyAlignment="1">
      <alignment horizontal="center" vertical="center"/>
    </xf>
    <xf numFmtId="166" fontId="7" fillId="18" borderId="0" xfId="0" applyNumberFormat="1" applyFont="1" applyFill="1" applyBorder="1" applyAlignment="1">
      <alignment horizontal="center" vertical="center"/>
    </xf>
    <xf numFmtId="0" fontId="7" fillId="18" borderId="50" xfId="0" applyFont="1" applyFill="1" applyBorder="1" applyAlignment="1">
      <alignment horizontal="center" vertical="center"/>
    </xf>
    <xf numFmtId="44" fontId="7" fillId="18" borderId="0" xfId="2" applyFont="1" applyFill="1" applyBorder="1" applyAlignment="1">
      <alignment horizontal="center" vertical="center"/>
    </xf>
    <xf numFmtId="44" fontId="7" fillId="18" borderId="50" xfId="2" applyFont="1" applyFill="1" applyBorder="1" applyAlignment="1">
      <alignment horizontal="center" vertical="center"/>
    </xf>
    <xf numFmtId="166" fontId="7" fillId="18" borderId="50" xfId="0" applyNumberFormat="1" applyFont="1" applyFill="1" applyBorder="1" applyAlignment="1">
      <alignment horizontal="center" vertical="center"/>
    </xf>
    <xf numFmtId="0" fontId="7" fillId="18" borderId="50" xfId="0" applyNumberFormat="1" applyFont="1" applyFill="1" applyBorder="1" applyAlignment="1">
      <alignment horizontal="center" vertical="center"/>
    </xf>
    <xf numFmtId="0" fontId="9" fillId="18" borderId="25" xfId="0" applyFont="1" applyFill="1" applyBorder="1" applyAlignment="1">
      <alignment horizontal="center" vertical="center"/>
    </xf>
    <xf numFmtId="0" fontId="37" fillId="5" borderId="38" xfId="0" applyFont="1" applyFill="1" applyBorder="1" applyAlignment="1">
      <alignment horizontal="center" vertical="center"/>
    </xf>
    <xf numFmtId="0" fontId="37" fillId="5" borderId="39" xfId="0" applyFont="1" applyFill="1" applyBorder="1" applyAlignment="1">
      <alignment horizontal="center" vertical="center"/>
    </xf>
    <xf numFmtId="0" fontId="37" fillId="5" borderId="53" xfId="0" applyFont="1" applyFill="1" applyBorder="1" applyAlignment="1">
      <alignment horizontal="center" vertical="center"/>
    </xf>
    <xf numFmtId="166" fontId="7" fillId="18" borderId="46" xfId="0" applyNumberFormat="1" applyFont="1" applyFill="1" applyBorder="1" applyAlignment="1">
      <alignment horizontal="center" vertical="center"/>
    </xf>
    <xf numFmtId="166" fontId="7" fillId="18" borderId="57" xfId="0" applyNumberFormat="1" applyFont="1" applyFill="1" applyBorder="1" applyAlignment="1">
      <alignment horizontal="center" vertical="center"/>
    </xf>
    <xf numFmtId="0" fontId="38" fillId="16" borderId="0" xfId="0" applyFont="1" applyFill="1" applyBorder="1" applyAlignment="1">
      <alignment horizontal="right" vertical="center"/>
    </xf>
    <xf numFmtId="166" fontId="7" fillId="18" borderId="7" xfId="0" applyNumberFormat="1" applyFont="1" applyFill="1" applyBorder="1" applyAlignment="1">
      <alignment horizontal="center" vertical="center"/>
    </xf>
    <xf numFmtId="0" fontId="7" fillId="18" borderId="48" xfId="0" applyFont="1" applyFill="1" applyBorder="1" applyAlignment="1">
      <alignment horizontal="center" vertical="center"/>
    </xf>
    <xf numFmtId="0" fontId="7" fillId="18" borderId="55" xfId="0" applyFont="1" applyFill="1" applyBorder="1" applyAlignment="1">
      <alignment horizontal="center" vertical="center"/>
    </xf>
    <xf numFmtId="0" fontId="7" fillId="18" borderId="0" xfId="0" applyFont="1" applyFill="1" applyBorder="1" applyAlignment="1">
      <alignment horizontal="center" vertical="center"/>
    </xf>
    <xf numFmtId="0" fontId="37" fillId="5" borderId="54" xfId="0" applyFont="1" applyFill="1" applyBorder="1" applyAlignment="1">
      <alignment horizontal="center" vertical="center"/>
    </xf>
    <xf numFmtId="0" fontId="37" fillId="5" borderId="48" xfId="0" applyFont="1" applyFill="1" applyBorder="1" applyAlignment="1">
      <alignment horizontal="center" vertical="center"/>
    </xf>
    <xf numFmtId="0" fontId="37" fillId="5" borderId="49" xfId="0" applyFont="1" applyFill="1" applyBorder="1" applyAlignment="1">
      <alignment horizontal="center" vertical="center"/>
    </xf>
    <xf numFmtId="0" fontId="37" fillId="5" borderId="47" xfId="0" applyFont="1" applyFill="1" applyBorder="1" applyAlignment="1">
      <alignment horizontal="center" vertical="center"/>
    </xf>
    <xf numFmtId="0" fontId="37" fillId="5" borderId="55" xfId="0" applyFont="1" applyFill="1" applyBorder="1" applyAlignment="1">
      <alignment horizontal="center" vertical="center"/>
    </xf>
    <xf numFmtId="0" fontId="39" fillId="16" borderId="0" xfId="0" applyFont="1" applyFill="1" applyBorder="1" applyAlignment="1">
      <alignment horizontal="right" vertical="center"/>
    </xf>
    <xf numFmtId="0" fontId="8" fillId="18" borderId="48" xfId="0" applyFont="1" applyFill="1" applyBorder="1" applyAlignment="1">
      <alignment horizontal="center" vertical="center"/>
    </xf>
    <xf numFmtId="44" fontId="7" fillId="18" borderId="7" xfId="2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36" fillId="17" borderId="3" xfId="0" applyFont="1" applyFill="1" applyBorder="1" applyAlignment="1">
      <alignment horizontal="center" vertical="center"/>
    </xf>
    <xf numFmtId="0" fontId="36" fillId="17" borderId="4" xfId="0" applyFont="1" applyFill="1" applyBorder="1" applyAlignment="1">
      <alignment horizontal="center" vertical="center"/>
    </xf>
    <xf numFmtId="0" fontId="36" fillId="17" borderId="5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9" fillId="12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14" fontId="9" fillId="7" borderId="25" xfId="0" applyNumberFormat="1" applyFont="1" applyFill="1" applyBorder="1" applyAlignment="1">
      <alignment horizontal="center" vertical="center"/>
    </xf>
    <xf numFmtId="0" fontId="34" fillId="4" borderId="6" xfId="0" applyFont="1" applyFill="1" applyBorder="1" applyAlignment="1">
      <alignment horizontal="center" vertical="center"/>
    </xf>
    <xf numFmtId="0" fontId="34" fillId="4" borderId="0" xfId="0" applyFont="1" applyFill="1" applyBorder="1" applyAlignment="1">
      <alignment horizontal="center" vertical="center"/>
    </xf>
    <xf numFmtId="0" fontId="34" fillId="4" borderId="7" xfId="0" applyFont="1" applyFill="1" applyBorder="1" applyAlignment="1">
      <alignment horizontal="center" vertical="center"/>
    </xf>
    <xf numFmtId="0" fontId="34" fillId="4" borderId="8" xfId="0" applyFont="1" applyFill="1" applyBorder="1" applyAlignment="1">
      <alignment horizontal="center" vertical="center"/>
    </xf>
    <xf numFmtId="0" fontId="34" fillId="4" borderId="10" xfId="0" applyFont="1" applyFill="1" applyBorder="1" applyAlignment="1">
      <alignment horizontal="center" vertical="center"/>
    </xf>
    <xf numFmtId="0" fontId="34" fillId="4" borderId="9" xfId="0" applyFont="1" applyFill="1" applyBorder="1" applyAlignment="1">
      <alignment horizontal="center" vertical="center"/>
    </xf>
    <xf numFmtId="14" fontId="33" fillId="4" borderId="6" xfId="0" applyNumberFormat="1" applyFont="1" applyFill="1" applyBorder="1" applyAlignment="1">
      <alignment horizontal="center" vertical="center"/>
    </xf>
    <xf numFmtId="14" fontId="33" fillId="4" borderId="0" xfId="0" applyNumberFormat="1" applyFont="1" applyFill="1" applyBorder="1" applyAlignment="1">
      <alignment horizontal="center" vertical="center"/>
    </xf>
    <xf numFmtId="0" fontId="33" fillId="4" borderId="6" xfId="0" applyFont="1" applyFill="1" applyBorder="1" applyAlignment="1">
      <alignment horizontal="center" vertical="center"/>
    </xf>
    <xf numFmtId="0" fontId="33" fillId="4" borderId="0" xfId="0" applyFont="1" applyFill="1" applyBorder="1" applyAlignment="1">
      <alignment horizontal="center" vertical="center"/>
    </xf>
    <xf numFmtId="14" fontId="15" fillId="4" borderId="0" xfId="0" applyNumberFormat="1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34" fillId="4" borderId="3" xfId="0" applyFont="1" applyFill="1" applyBorder="1" applyAlignment="1">
      <alignment horizontal="center" vertical="center"/>
    </xf>
    <xf numFmtId="0" fontId="34" fillId="4" borderId="4" xfId="0" applyFont="1" applyFill="1" applyBorder="1" applyAlignment="1">
      <alignment horizontal="center" vertical="center"/>
    </xf>
    <xf numFmtId="0" fontId="34" fillId="4" borderId="5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18" fillId="5" borderId="35" xfId="0" applyFont="1" applyFill="1" applyBorder="1" applyAlignment="1">
      <alignment horizontal="center" vertical="center"/>
    </xf>
    <xf numFmtId="0" fontId="18" fillId="5" borderId="37" xfId="0" applyFont="1" applyFill="1" applyBorder="1" applyAlignment="1">
      <alignment horizontal="center" vertical="center"/>
    </xf>
    <xf numFmtId="14" fontId="33" fillId="20" borderId="38" xfId="4" applyNumberFormat="1" applyFont="1" applyFill="1" applyBorder="1" applyAlignment="1">
      <alignment horizontal="center" vertical="center"/>
    </xf>
    <xf numFmtId="14" fontId="33" fillId="20" borderId="53" xfId="4" applyNumberFormat="1" applyFont="1" applyFill="1" applyBorder="1" applyAlignment="1">
      <alignment horizontal="center" vertical="center"/>
    </xf>
    <xf numFmtId="0" fontId="42" fillId="16" borderId="0" xfId="0" applyFont="1" applyFill="1" applyBorder="1" applyAlignment="1">
      <alignment horizontal="center" vertical="center"/>
    </xf>
    <xf numFmtId="164" fontId="42" fillId="16" borderId="0" xfId="4" applyFont="1" applyFill="1" applyBorder="1" applyAlignment="1">
      <alignment horizontal="center" vertical="center"/>
    </xf>
  </cellXfs>
  <cellStyles count="6">
    <cellStyle name="Moeda" xfId="2" builtinId="4"/>
    <cellStyle name="Moeda_CALCULADOR DE BOLSÕES 02 05 05 XXX" xfId="4"/>
    <cellStyle name="Normal" xfId="0" builtinId="0"/>
    <cellStyle name="Nota" xfId="3" builtinId="10"/>
    <cellStyle name="Nota 2" xfId="5"/>
    <cellStyle name="Vírgula" xfId="1" builtinId="3"/>
  </cellStyles>
  <dxfs count="7">
    <dxf>
      <font>
        <condense val="0"/>
        <extend val="0"/>
        <color indexed="9"/>
      </font>
    </dxf>
    <dxf>
      <fill>
        <patternFill>
          <bgColor theme="1"/>
        </patternFill>
      </fill>
    </dxf>
    <dxf>
      <font>
        <condense val="0"/>
        <extend val="0"/>
        <color indexed="9"/>
      </font>
    </dxf>
    <dxf>
      <font>
        <color theme="0" tint="-4.9989318521683403E-2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CheckBox" fmlaLink="$AJ$206" lockText="1"/>
</file>

<file path=xl/ctrlProps/ctrlProp2.xml><?xml version="1.0" encoding="utf-8"?>
<formControlPr xmlns="http://schemas.microsoft.com/office/spreadsheetml/2009/9/main" objectType="CheckBox" fmlaLink="$XFD$1" lockText="1"/>
</file>

<file path=xl/ctrlProps/ctrlProp3.xml><?xml version="1.0" encoding="utf-8"?>
<formControlPr xmlns="http://schemas.microsoft.com/office/spreadsheetml/2009/9/main" objectType="CheckBox" fmlaLink="$N$18" lockText="1"/>
</file>

<file path=xl/ctrlProps/ctrlProp4.xml><?xml version="1.0" encoding="utf-8"?>
<formControlPr xmlns="http://schemas.microsoft.com/office/spreadsheetml/2009/9/main" objectType="CheckBox" checked="Checked" fmlaLink="$XFD$2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204</xdr:row>
          <xdr:rowOff>19050</xdr:rowOff>
        </xdr:from>
        <xdr:to>
          <xdr:col>35</xdr:col>
          <xdr:colOff>1762125</xdr:colOff>
          <xdr:row>206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33CCCC" mc:Ignorable="a14" a14:legacySpreadsheetColorIndex="4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ADICIONAR PROJETO BÁSICO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342900</xdr:colOff>
          <xdr:row>16</xdr:row>
          <xdr:rowOff>142875</xdr:rowOff>
        </xdr:from>
        <xdr:to>
          <xdr:col>8</xdr:col>
          <xdr:colOff>28575</xdr:colOff>
          <xdr:row>18</xdr:row>
          <xdr:rowOff>180975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400050</xdr:colOff>
      <xdr:row>17</xdr:row>
      <xdr:rowOff>161927</xdr:rowOff>
    </xdr:from>
    <xdr:to>
      <xdr:col>15</xdr:col>
      <xdr:colOff>1228725</xdr:colOff>
      <xdr:row>20</xdr:row>
      <xdr:rowOff>1</xdr:rowOff>
    </xdr:to>
    <xdr:sp macro="" textlink="">
      <xdr:nvSpPr>
        <xdr:cNvPr id="4" name="Retângulo 3"/>
        <xdr:cNvSpPr/>
      </xdr:nvSpPr>
      <xdr:spPr>
        <a:xfrm>
          <a:off x="11182350" y="4438652"/>
          <a:ext cx="828675" cy="65722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FIM DA PÁGINA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285750</xdr:colOff>
          <xdr:row>16</xdr:row>
          <xdr:rowOff>142875</xdr:rowOff>
        </xdr:from>
        <xdr:to>
          <xdr:col>14</xdr:col>
          <xdr:colOff>47625</xdr:colOff>
          <xdr:row>18</xdr:row>
          <xdr:rowOff>180975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89375</xdr:colOff>
      <xdr:row>0</xdr:row>
      <xdr:rowOff>86677</xdr:rowOff>
    </xdr:from>
    <xdr:to>
      <xdr:col>4</xdr:col>
      <xdr:colOff>552450</xdr:colOff>
      <xdr:row>2</xdr:row>
      <xdr:rowOff>16039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300" y="86677"/>
          <a:ext cx="1272700" cy="31036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342900</xdr:colOff>
          <xdr:row>18</xdr:row>
          <xdr:rowOff>142875</xdr:rowOff>
        </xdr:from>
        <xdr:to>
          <xdr:col>8</xdr:col>
          <xdr:colOff>28575</xdr:colOff>
          <xdr:row>20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0</xdr:row>
          <xdr:rowOff>57150</xdr:rowOff>
        </xdr:from>
        <xdr:to>
          <xdr:col>12</xdr:col>
          <xdr:colOff>0</xdr:colOff>
          <xdr:row>2</xdr:row>
          <xdr:rowOff>133350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Gerar EVT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3</xdr:row>
          <xdr:rowOff>47625</xdr:rowOff>
        </xdr:from>
        <xdr:to>
          <xdr:col>12</xdr:col>
          <xdr:colOff>0</xdr:colOff>
          <xdr:row>5</xdr:row>
          <xdr:rowOff>123825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Exportar SAP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5</xdr:col>
      <xdr:colOff>180034</xdr:colOff>
      <xdr:row>1</xdr:row>
      <xdr:rowOff>3455</xdr:rowOff>
    </xdr:from>
    <xdr:to>
      <xdr:col>6</xdr:col>
      <xdr:colOff>1060848</xdr:colOff>
      <xdr:row>3</xdr:row>
      <xdr:rowOff>104775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5384" y="165380"/>
          <a:ext cx="1757114" cy="4251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1151657</xdr:colOff>
      <xdr:row>1</xdr:row>
      <xdr:rowOff>95250</xdr:rowOff>
    </xdr:from>
    <xdr:to>
      <xdr:col>3</xdr:col>
      <xdr:colOff>597472</xdr:colOff>
      <xdr:row>3</xdr:row>
      <xdr:rowOff>62621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857" y="295275"/>
          <a:ext cx="1522265" cy="367421"/>
        </a:xfrm>
        <a:prstGeom prst="rect">
          <a:avLst/>
        </a:prstGeom>
      </xdr:spPr>
    </xdr:pic>
    <xdr:clientData/>
  </xdr:twoCellAnchor>
  <xdr:twoCellAnchor editAs="oneCell">
    <xdr:from>
      <xdr:col>2</xdr:col>
      <xdr:colOff>1151657</xdr:colOff>
      <xdr:row>1</xdr:row>
      <xdr:rowOff>95250</xdr:rowOff>
    </xdr:from>
    <xdr:to>
      <xdr:col>3</xdr:col>
      <xdr:colOff>597472</xdr:colOff>
      <xdr:row>3</xdr:row>
      <xdr:rowOff>62621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857" y="295275"/>
          <a:ext cx="1522265" cy="36742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wnloads\Arquivos%20Auxiliares%20EVT%20(1)\Template_Nova_Planint_REV_11-01-18_Revisado_Ne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SPECTS"/>
      <sheetName val="Tubos"/>
      <sheetName val="DADOS DA REDE"/>
      <sheetName val="Resumo Capex"/>
      <sheetName val="Avaliação Financeira"/>
      <sheetName val="Resumo IP"/>
      <sheetName val="Croqui"/>
      <sheetName val="EVT_DADOS"/>
      <sheetName val="DADOS DOS CONSUMIDORES"/>
      <sheetName val="Valvulas"/>
      <sheetName val="Materiais"/>
      <sheetName val="Materiais OAC"/>
      <sheetName val="EMPILHAMENTO"/>
      <sheetName val="Contrato PE"/>
      <sheetName val="Contrato UNIFORTE"/>
      <sheetName val="LEVANTAMENTO COM E RES"/>
      <sheetName val="REDE VAREJO_PEQ_EXT"/>
      <sheetName val="PROJETOS"/>
      <sheetName val="Projeto Executivo"/>
      <sheetName val="Taxas e Licenciamento"/>
      <sheetName val="Plan1"/>
      <sheetName val="Plan2"/>
      <sheetName val="CLASSIF ERP"/>
      <sheetName val="VALIDAÇÃO DADOS"/>
      <sheetName val="CUSTOS RAMAIS"/>
      <sheetName val="Template_Nova_Planint_REV_11-01"/>
    </sheetNames>
    <sheetDataSet>
      <sheetData sheetId="0">
        <row r="2">
          <cell r="E2"/>
        </row>
      </sheetData>
      <sheetData sheetId="1">
        <row r="2">
          <cell r="E2"/>
          <cell r="I2" t="str">
            <v/>
          </cell>
          <cell r="J2" t="str">
            <v/>
          </cell>
          <cell r="K2" t="str">
            <v/>
          </cell>
          <cell r="L2" t="str">
            <v/>
          </cell>
          <cell r="N2" t="str">
            <v/>
          </cell>
          <cell r="P2" t="str">
            <v/>
          </cell>
        </row>
        <row r="3">
          <cell r="I3" t="str">
            <v/>
          </cell>
          <cell r="J3" t="str">
            <v/>
          </cell>
          <cell r="K3" t="str">
            <v/>
          </cell>
          <cell r="L3" t="str">
            <v/>
          </cell>
          <cell r="P3" t="str">
            <v/>
          </cell>
        </row>
        <row r="4"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P4" t="str">
            <v/>
          </cell>
        </row>
        <row r="5">
          <cell r="I5" t="str">
            <v/>
          </cell>
          <cell r="J5" t="str">
            <v/>
          </cell>
          <cell r="K5" t="str">
            <v/>
          </cell>
          <cell r="L5" t="str">
            <v/>
          </cell>
          <cell r="P5" t="str">
            <v/>
          </cell>
        </row>
        <row r="6">
          <cell r="I6" t="str">
            <v/>
          </cell>
          <cell r="J6" t="str">
            <v/>
          </cell>
          <cell r="K6" t="str">
            <v/>
          </cell>
          <cell r="L6" t="str">
            <v/>
          </cell>
          <cell r="P6" t="str">
            <v/>
          </cell>
        </row>
        <row r="7">
          <cell r="I7" t="str">
            <v/>
          </cell>
          <cell r="J7" t="str">
            <v/>
          </cell>
          <cell r="K7" t="str">
            <v/>
          </cell>
          <cell r="L7" t="str">
            <v/>
          </cell>
          <cell r="P7" t="str">
            <v/>
          </cell>
        </row>
        <row r="8">
          <cell r="I8" t="str">
            <v/>
          </cell>
          <cell r="J8" t="str">
            <v/>
          </cell>
          <cell r="K8" t="str">
            <v/>
          </cell>
          <cell r="L8" t="str">
            <v/>
          </cell>
          <cell r="P8" t="str">
            <v/>
          </cell>
        </row>
        <row r="9"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P9" t="str">
            <v/>
          </cell>
        </row>
        <row r="10"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P10" t="str">
            <v/>
          </cell>
        </row>
        <row r="11"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P11" t="str">
            <v/>
          </cell>
        </row>
        <row r="12">
          <cell r="I12" t="str">
            <v/>
          </cell>
          <cell r="J12"/>
          <cell r="K12" t="str">
            <v/>
          </cell>
          <cell r="L12" t="str">
            <v/>
          </cell>
          <cell r="P12" t="str">
            <v/>
          </cell>
        </row>
        <row r="13"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P13" t="str">
            <v/>
          </cell>
        </row>
        <row r="14"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P14" t="str">
            <v/>
          </cell>
        </row>
        <row r="15"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P15" t="str">
            <v/>
          </cell>
        </row>
        <row r="16"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P16" t="str">
            <v/>
          </cell>
        </row>
        <row r="17"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P17" t="str">
            <v/>
          </cell>
        </row>
        <row r="18"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P18" t="str">
            <v/>
          </cell>
        </row>
        <row r="19"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P19" t="str">
            <v/>
          </cell>
        </row>
        <row r="20"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P20" t="str">
            <v/>
          </cell>
        </row>
        <row r="21"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P21" t="str">
            <v/>
          </cell>
        </row>
        <row r="22"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P22" t="str">
            <v/>
          </cell>
        </row>
        <row r="23"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P23" t="str">
            <v/>
          </cell>
        </row>
        <row r="24"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P24" t="str">
            <v/>
          </cell>
        </row>
        <row r="25"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P25" t="str">
            <v/>
          </cell>
        </row>
        <row r="26"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P26" t="str">
            <v/>
          </cell>
        </row>
        <row r="27"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P27" t="str">
            <v/>
          </cell>
        </row>
        <row r="28"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P28" t="str">
            <v/>
          </cell>
        </row>
        <row r="29"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P29" t="str">
            <v/>
          </cell>
        </row>
        <row r="30"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P30" t="str">
            <v/>
          </cell>
        </row>
        <row r="31"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P31" t="str">
            <v/>
          </cell>
        </row>
        <row r="32"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P32" t="str">
            <v/>
          </cell>
        </row>
        <row r="33"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P33" t="str">
            <v/>
          </cell>
        </row>
        <row r="34"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P34" t="str">
            <v/>
          </cell>
        </row>
        <row r="35"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P35" t="str">
            <v/>
          </cell>
        </row>
        <row r="36"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P36" t="str">
            <v/>
          </cell>
        </row>
        <row r="37"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P37" t="str">
            <v/>
          </cell>
        </row>
        <row r="38"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P38" t="str">
            <v/>
          </cell>
        </row>
        <row r="39"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P39" t="str">
            <v/>
          </cell>
        </row>
        <row r="40"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P40" t="str">
            <v/>
          </cell>
        </row>
        <row r="41"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P41" t="str">
            <v/>
          </cell>
        </row>
        <row r="42"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P42" t="str">
            <v/>
          </cell>
        </row>
        <row r="43"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P43" t="str">
            <v/>
          </cell>
        </row>
        <row r="44"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P44" t="str">
            <v/>
          </cell>
        </row>
        <row r="45"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P45" t="str">
            <v/>
          </cell>
        </row>
        <row r="46"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P46" t="str">
            <v/>
          </cell>
        </row>
        <row r="47"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P47" t="str">
            <v/>
          </cell>
        </row>
        <row r="48"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P48" t="str">
            <v/>
          </cell>
        </row>
        <row r="49"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P49" t="str">
            <v/>
          </cell>
        </row>
        <row r="50"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P50" t="str">
            <v/>
          </cell>
        </row>
        <row r="51"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P51" t="str">
            <v/>
          </cell>
        </row>
        <row r="52"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P52" t="str">
            <v/>
          </cell>
        </row>
        <row r="53"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P53" t="str">
            <v/>
          </cell>
        </row>
        <row r="54"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P54" t="str">
            <v/>
          </cell>
        </row>
        <row r="55"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P55" t="str">
            <v/>
          </cell>
        </row>
        <row r="56"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P56" t="str">
            <v/>
          </cell>
        </row>
        <row r="57"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P57" t="str">
            <v/>
          </cell>
        </row>
        <row r="58"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P58" t="str">
            <v/>
          </cell>
        </row>
        <row r="59"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P59" t="str">
            <v/>
          </cell>
        </row>
        <row r="60"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P60" t="str">
            <v/>
          </cell>
        </row>
        <row r="61"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P61" t="str">
            <v/>
          </cell>
        </row>
        <row r="62"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P62" t="str">
            <v/>
          </cell>
        </row>
        <row r="63"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P63" t="str">
            <v/>
          </cell>
        </row>
        <row r="64"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P64" t="str">
            <v/>
          </cell>
        </row>
        <row r="65"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P65" t="str">
            <v/>
          </cell>
        </row>
        <row r="66"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P66" t="str">
            <v/>
          </cell>
        </row>
        <row r="67"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P67" t="str">
            <v/>
          </cell>
        </row>
        <row r="68"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P68" t="str">
            <v/>
          </cell>
        </row>
        <row r="69"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P69" t="str">
            <v/>
          </cell>
        </row>
        <row r="70"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P70" t="str">
            <v/>
          </cell>
        </row>
        <row r="71"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P71" t="str">
            <v/>
          </cell>
        </row>
        <row r="72"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P72" t="str">
            <v/>
          </cell>
        </row>
        <row r="73"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P73" t="str">
            <v/>
          </cell>
        </row>
        <row r="74"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P74" t="str">
            <v/>
          </cell>
        </row>
        <row r="75"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P75" t="str">
            <v/>
          </cell>
        </row>
        <row r="76"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P76" t="str">
            <v/>
          </cell>
        </row>
        <row r="77"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P77" t="str">
            <v/>
          </cell>
        </row>
        <row r="78"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P78" t="str">
            <v/>
          </cell>
        </row>
        <row r="79"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P79" t="str">
            <v/>
          </cell>
        </row>
        <row r="80"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P80" t="str">
            <v/>
          </cell>
        </row>
        <row r="81"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P81" t="str">
            <v/>
          </cell>
        </row>
        <row r="82"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P82" t="str">
            <v/>
          </cell>
        </row>
        <row r="83"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P83" t="str">
            <v/>
          </cell>
        </row>
        <row r="84"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P84" t="str">
            <v/>
          </cell>
        </row>
        <row r="85"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P85" t="str">
            <v/>
          </cell>
        </row>
        <row r="86"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P86" t="str">
            <v/>
          </cell>
        </row>
        <row r="87"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P87" t="str">
            <v/>
          </cell>
        </row>
        <row r="88"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P88" t="str">
            <v/>
          </cell>
        </row>
        <row r="89"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P89" t="str">
            <v/>
          </cell>
        </row>
        <row r="90"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P90" t="str">
            <v/>
          </cell>
        </row>
        <row r="91"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P91" t="str">
            <v/>
          </cell>
        </row>
        <row r="92"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P92" t="str">
            <v/>
          </cell>
        </row>
        <row r="93"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P93" t="str">
            <v/>
          </cell>
        </row>
        <row r="94"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P94" t="str">
            <v/>
          </cell>
        </row>
        <row r="95"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P95" t="str">
            <v/>
          </cell>
        </row>
        <row r="96"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P96" t="str">
            <v/>
          </cell>
        </row>
        <row r="97"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P97" t="str">
            <v/>
          </cell>
        </row>
        <row r="98"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P98" t="str">
            <v/>
          </cell>
        </row>
        <row r="99"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P99" t="str">
            <v/>
          </cell>
        </row>
        <row r="100"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P100" t="str">
            <v/>
          </cell>
        </row>
        <row r="101"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P101" t="str">
            <v/>
          </cell>
        </row>
        <row r="102"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P102" t="str">
            <v/>
          </cell>
        </row>
        <row r="2003">
          <cell r="I2003" t="str">
            <v/>
          </cell>
        </row>
      </sheetData>
      <sheetData sheetId="2">
        <row r="1">
          <cell r="XFD1" t="b">
            <v>0</v>
          </cell>
        </row>
        <row r="2">
          <cell r="I2" t="str">
            <v/>
          </cell>
          <cell r="XFD2" t="b">
            <v>0</v>
          </cell>
        </row>
        <row r="5">
          <cell r="H5" t="str">
            <v/>
          </cell>
          <cell r="N5"/>
        </row>
        <row r="7">
          <cell r="H7"/>
        </row>
        <row r="9">
          <cell r="N9" t="str">
            <v>CPE</v>
          </cell>
        </row>
        <row r="11">
          <cell r="H11"/>
          <cell r="N11">
            <v>43184</v>
          </cell>
        </row>
        <row r="13">
          <cell r="H13"/>
          <cell r="N13"/>
        </row>
        <row r="14">
          <cell r="N14"/>
        </row>
        <row r="20">
          <cell r="N20"/>
        </row>
        <row r="22">
          <cell r="H22"/>
          <cell r="O22"/>
          <cell r="P22" t="str">
            <v>''</v>
          </cell>
        </row>
        <row r="26">
          <cell r="F26" t="str">
            <v/>
          </cell>
          <cell r="Q26" t="str">
            <v/>
          </cell>
          <cell r="R26" t="str">
            <v/>
          </cell>
          <cell r="S26"/>
          <cell r="T26">
            <v>0</v>
          </cell>
          <cell r="U26" t="str">
            <v/>
          </cell>
          <cell r="V26" t="str">
            <v/>
          </cell>
          <cell r="W26" t="str">
            <v/>
          </cell>
          <cell r="X26">
            <v>0</v>
          </cell>
          <cell r="Y26" t="str">
            <v/>
          </cell>
        </row>
        <row r="27">
          <cell r="F27" t="str">
            <v/>
          </cell>
          <cell r="Q27" t="str">
            <v/>
          </cell>
          <cell r="R27" t="str">
            <v/>
          </cell>
          <cell r="S27"/>
          <cell r="T27">
            <v>0</v>
          </cell>
          <cell r="U27" t="str">
            <v/>
          </cell>
          <cell r="V27" t="str">
            <v/>
          </cell>
          <cell r="W27" t="str">
            <v/>
          </cell>
          <cell r="X27">
            <v>0</v>
          </cell>
          <cell r="Y27" t="str">
            <v/>
          </cell>
        </row>
        <row r="28">
          <cell r="F28" t="str">
            <v/>
          </cell>
          <cell r="Q28" t="str">
            <v/>
          </cell>
          <cell r="R28" t="str">
            <v/>
          </cell>
          <cell r="S28"/>
          <cell r="T28">
            <v>0</v>
          </cell>
          <cell r="U28" t="str">
            <v/>
          </cell>
          <cell r="V28" t="str">
            <v/>
          </cell>
          <cell r="W28" t="str">
            <v/>
          </cell>
          <cell r="X28">
            <v>0</v>
          </cell>
          <cell r="Y28" t="str">
            <v/>
          </cell>
        </row>
        <row r="29">
          <cell r="F29" t="str">
            <v/>
          </cell>
          <cell r="Q29" t="str">
            <v/>
          </cell>
          <cell r="R29" t="str">
            <v/>
          </cell>
          <cell r="S29"/>
          <cell r="T29">
            <v>0</v>
          </cell>
          <cell r="U29" t="str">
            <v/>
          </cell>
          <cell r="V29" t="str">
            <v/>
          </cell>
          <cell r="W29" t="str">
            <v/>
          </cell>
          <cell r="X29">
            <v>0</v>
          </cell>
          <cell r="Y29" t="str">
            <v/>
          </cell>
        </row>
        <row r="30">
          <cell r="F30" t="str">
            <v/>
          </cell>
          <cell r="Q30" t="str">
            <v/>
          </cell>
          <cell r="R30" t="str">
            <v/>
          </cell>
          <cell r="S30"/>
          <cell r="T30">
            <v>0</v>
          </cell>
          <cell r="U30" t="str">
            <v/>
          </cell>
          <cell r="V30" t="str">
            <v/>
          </cell>
          <cell r="W30" t="str">
            <v/>
          </cell>
          <cell r="X30">
            <v>0</v>
          </cell>
          <cell r="Y30" t="str">
            <v/>
          </cell>
        </row>
        <row r="31">
          <cell r="F31" t="str">
            <v/>
          </cell>
          <cell r="Q31" t="str">
            <v/>
          </cell>
          <cell r="R31" t="str">
            <v/>
          </cell>
          <cell r="S31"/>
          <cell r="T31">
            <v>0</v>
          </cell>
          <cell r="U31" t="str">
            <v/>
          </cell>
          <cell r="V31" t="str">
            <v/>
          </cell>
          <cell r="W31" t="str">
            <v/>
          </cell>
          <cell r="X31">
            <v>0</v>
          </cell>
          <cell r="Y31" t="str">
            <v/>
          </cell>
        </row>
        <row r="32">
          <cell r="F32" t="str">
            <v/>
          </cell>
          <cell r="Q32" t="str">
            <v/>
          </cell>
          <cell r="R32" t="str">
            <v/>
          </cell>
          <cell r="S32"/>
          <cell r="T32">
            <v>0</v>
          </cell>
          <cell r="U32" t="str">
            <v/>
          </cell>
          <cell r="V32" t="str">
            <v/>
          </cell>
          <cell r="W32" t="str">
            <v/>
          </cell>
          <cell r="X32">
            <v>0</v>
          </cell>
          <cell r="Y32" t="str">
            <v/>
          </cell>
        </row>
        <row r="33">
          <cell r="F33" t="str">
            <v/>
          </cell>
          <cell r="Q33" t="str">
            <v/>
          </cell>
          <cell r="R33" t="str">
            <v/>
          </cell>
          <cell r="S33"/>
          <cell r="T33">
            <v>0</v>
          </cell>
          <cell r="U33" t="str">
            <v/>
          </cell>
          <cell r="V33" t="str">
            <v/>
          </cell>
          <cell r="W33" t="str">
            <v/>
          </cell>
          <cell r="X33">
            <v>0</v>
          </cell>
          <cell r="Y33" t="str">
            <v/>
          </cell>
        </row>
        <row r="34">
          <cell r="F34" t="str">
            <v/>
          </cell>
          <cell r="Q34" t="str">
            <v/>
          </cell>
          <cell r="R34" t="str">
            <v/>
          </cell>
          <cell r="S34"/>
          <cell r="T34">
            <v>0</v>
          </cell>
          <cell r="U34" t="str">
            <v/>
          </cell>
          <cell r="V34" t="str">
            <v/>
          </cell>
          <cell r="W34" t="str">
            <v/>
          </cell>
          <cell r="X34">
            <v>0</v>
          </cell>
          <cell r="Y34" t="str">
            <v/>
          </cell>
        </row>
        <row r="35">
          <cell r="F35" t="str">
            <v/>
          </cell>
          <cell r="Q35" t="str">
            <v/>
          </cell>
          <cell r="R35" t="str">
            <v/>
          </cell>
          <cell r="S35"/>
          <cell r="T35">
            <v>0</v>
          </cell>
          <cell r="U35" t="str">
            <v/>
          </cell>
          <cell r="V35" t="str">
            <v/>
          </cell>
          <cell r="W35" t="str">
            <v/>
          </cell>
          <cell r="X35">
            <v>0</v>
          </cell>
          <cell r="Y35" t="str">
            <v/>
          </cell>
        </row>
        <row r="36">
          <cell r="F36" t="str">
            <v/>
          </cell>
          <cell r="Q36" t="str">
            <v/>
          </cell>
          <cell r="R36" t="str">
            <v/>
          </cell>
          <cell r="S36"/>
          <cell r="T36">
            <v>0</v>
          </cell>
          <cell r="U36" t="str">
            <v/>
          </cell>
          <cell r="V36" t="str">
            <v/>
          </cell>
          <cell r="W36" t="str">
            <v/>
          </cell>
          <cell r="X36">
            <v>0</v>
          </cell>
          <cell r="Y36" t="str">
            <v/>
          </cell>
        </row>
        <row r="37">
          <cell r="F37" t="str">
            <v/>
          </cell>
          <cell r="Q37" t="str">
            <v/>
          </cell>
          <cell r="R37" t="str">
            <v/>
          </cell>
          <cell r="S37"/>
          <cell r="T37">
            <v>0</v>
          </cell>
          <cell r="U37" t="str">
            <v/>
          </cell>
          <cell r="V37" t="str">
            <v/>
          </cell>
          <cell r="W37" t="str">
            <v/>
          </cell>
          <cell r="X37">
            <v>0</v>
          </cell>
          <cell r="Y37" t="str">
            <v/>
          </cell>
        </row>
        <row r="38">
          <cell r="F38" t="str">
            <v/>
          </cell>
          <cell r="Q38" t="str">
            <v/>
          </cell>
          <cell r="R38" t="str">
            <v/>
          </cell>
          <cell r="S38"/>
          <cell r="T38">
            <v>0</v>
          </cell>
          <cell r="U38" t="str">
            <v/>
          </cell>
          <cell r="V38" t="str">
            <v/>
          </cell>
          <cell r="W38" t="str">
            <v/>
          </cell>
          <cell r="X38">
            <v>0</v>
          </cell>
          <cell r="Y38" t="str">
            <v/>
          </cell>
        </row>
        <row r="39">
          <cell r="F39" t="str">
            <v/>
          </cell>
          <cell r="Q39" t="str">
            <v/>
          </cell>
          <cell r="R39" t="str">
            <v/>
          </cell>
          <cell r="S39"/>
          <cell r="T39">
            <v>0</v>
          </cell>
          <cell r="U39" t="str">
            <v/>
          </cell>
          <cell r="V39" t="str">
            <v/>
          </cell>
          <cell r="W39" t="str">
            <v/>
          </cell>
          <cell r="X39">
            <v>0</v>
          </cell>
          <cell r="Y39" t="str">
            <v/>
          </cell>
        </row>
        <row r="40">
          <cell r="F40" t="str">
            <v/>
          </cell>
          <cell r="Q40" t="str">
            <v/>
          </cell>
          <cell r="R40" t="str">
            <v/>
          </cell>
          <cell r="S40"/>
          <cell r="T40">
            <v>0</v>
          </cell>
          <cell r="U40" t="str">
            <v/>
          </cell>
          <cell r="V40" t="str">
            <v/>
          </cell>
          <cell r="W40" t="str">
            <v/>
          </cell>
          <cell r="X40">
            <v>0</v>
          </cell>
          <cell r="Y40" t="str">
            <v/>
          </cell>
        </row>
        <row r="41">
          <cell r="F41" t="str">
            <v/>
          </cell>
          <cell r="Q41" t="str">
            <v/>
          </cell>
          <cell r="R41" t="str">
            <v/>
          </cell>
          <cell r="S41"/>
          <cell r="T41">
            <v>0</v>
          </cell>
          <cell r="U41" t="str">
            <v/>
          </cell>
          <cell r="V41" t="str">
            <v/>
          </cell>
          <cell r="W41" t="str">
            <v/>
          </cell>
          <cell r="X41">
            <v>0</v>
          </cell>
          <cell r="Y41" t="str">
            <v/>
          </cell>
        </row>
        <row r="42">
          <cell r="F42" t="str">
            <v/>
          </cell>
          <cell r="Q42" t="str">
            <v/>
          </cell>
          <cell r="R42" t="str">
            <v/>
          </cell>
          <cell r="S42"/>
          <cell r="T42">
            <v>0</v>
          </cell>
          <cell r="U42" t="str">
            <v/>
          </cell>
          <cell r="V42" t="str">
            <v/>
          </cell>
          <cell r="W42" t="str">
            <v/>
          </cell>
          <cell r="X42">
            <v>0</v>
          </cell>
          <cell r="Y42" t="str">
            <v/>
          </cell>
        </row>
        <row r="43">
          <cell r="F43" t="str">
            <v/>
          </cell>
          <cell r="Q43" t="str">
            <v/>
          </cell>
          <cell r="R43" t="str">
            <v/>
          </cell>
          <cell r="S43"/>
          <cell r="T43">
            <v>0</v>
          </cell>
          <cell r="U43" t="str">
            <v/>
          </cell>
          <cell r="V43" t="str">
            <v/>
          </cell>
          <cell r="W43" t="str">
            <v/>
          </cell>
          <cell r="X43">
            <v>0</v>
          </cell>
          <cell r="Y43" t="str">
            <v/>
          </cell>
        </row>
        <row r="44">
          <cell r="F44" t="str">
            <v/>
          </cell>
          <cell r="Q44" t="str">
            <v/>
          </cell>
          <cell r="R44" t="str">
            <v/>
          </cell>
          <cell r="S44"/>
          <cell r="T44">
            <v>0</v>
          </cell>
          <cell r="U44" t="str">
            <v/>
          </cell>
          <cell r="V44" t="str">
            <v/>
          </cell>
          <cell r="W44" t="str">
            <v/>
          </cell>
          <cell r="X44">
            <v>0</v>
          </cell>
          <cell r="Y44" t="str">
            <v/>
          </cell>
        </row>
        <row r="45">
          <cell r="F45" t="str">
            <v/>
          </cell>
          <cell r="Q45" t="str">
            <v/>
          </cell>
          <cell r="R45" t="str">
            <v/>
          </cell>
          <cell r="S45"/>
          <cell r="T45">
            <v>0</v>
          </cell>
          <cell r="U45" t="str">
            <v/>
          </cell>
          <cell r="V45" t="str">
            <v/>
          </cell>
          <cell r="W45" t="str">
            <v/>
          </cell>
          <cell r="X45">
            <v>0</v>
          </cell>
          <cell r="Y45" t="str">
            <v/>
          </cell>
        </row>
        <row r="46">
          <cell r="F46" t="str">
            <v/>
          </cell>
          <cell r="Q46" t="str">
            <v/>
          </cell>
          <cell r="R46" t="str">
            <v/>
          </cell>
          <cell r="S46"/>
          <cell r="T46">
            <v>0</v>
          </cell>
          <cell r="U46" t="str">
            <v/>
          </cell>
          <cell r="V46" t="str">
            <v/>
          </cell>
          <cell r="W46" t="str">
            <v/>
          </cell>
          <cell r="X46">
            <v>0</v>
          </cell>
          <cell r="Y46" t="str">
            <v/>
          </cell>
        </row>
        <row r="47">
          <cell r="F47" t="str">
            <v/>
          </cell>
          <cell r="Q47" t="str">
            <v/>
          </cell>
          <cell r="R47" t="str">
            <v/>
          </cell>
          <cell r="S47"/>
          <cell r="T47">
            <v>0</v>
          </cell>
          <cell r="U47" t="str">
            <v/>
          </cell>
          <cell r="V47" t="str">
            <v/>
          </cell>
          <cell r="W47" t="str">
            <v/>
          </cell>
          <cell r="X47">
            <v>0</v>
          </cell>
          <cell r="Y47" t="str">
            <v/>
          </cell>
        </row>
        <row r="48">
          <cell r="F48" t="str">
            <v/>
          </cell>
          <cell r="Q48" t="str">
            <v/>
          </cell>
          <cell r="R48" t="str">
            <v/>
          </cell>
          <cell r="S48"/>
          <cell r="T48">
            <v>0</v>
          </cell>
          <cell r="U48" t="str">
            <v/>
          </cell>
          <cell r="V48" t="str">
            <v/>
          </cell>
          <cell r="W48" t="str">
            <v/>
          </cell>
          <cell r="X48">
            <v>0</v>
          </cell>
          <cell r="Y48" t="str">
            <v/>
          </cell>
        </row>
        <row r="49">
          <cell r="F49" t="str">
            <v/>
          </cell>
          <cell r="Q49" t="str">
            <v/>
          </cell>
          <cell r="R49" t="str">
            <v/>
          </cell>
          <cell r="S49"/>
          <cell r="T49">
            <v>0</v>
          </cell>
          <cell r="U49" t="str">
            <v/>
          </cell>
          <cell r="V49" t="str">
            <v/>
          </cell>
          <cell r="W49" t="str">
            <v/>
          </cell>
          <cell r="X49">
            <v>0</v>
          </cell>
          <cell r="Y49" t="str">
            <v/>
          </cell>
        </row>
        <row r="50">
          <cell r="F50" t="str">
            <v/>
          </cell>
          <cell r="Q50" t="str">
            <v/>
          </cell>
          <cell r="R50" t="str">
            <v/>
          </cell>
          <cell r="S50"/>
          <cell r="T50">
            <v>0</v>
          </cell>
          <cell r="U50" t="str">
            <v/>
          </cell>
          <cell r="V50" t="str">
            <v/>
          </cell>
          <cell r="W50" t="str">
            <v/>
          </cell>
          <cell r="X50">
            <v>0</v>
          </cell>
          <cell r="Y50" t="str">
            <v/>
          </cell>
        </row>
        <row r="51">
          <cell r="F51" t="str">
            <v/>
          </cell>
          <cell r="Q51" t="str">
            <v/>
          </cell>
          <cell r="R51" t="str">
            <v/>
          </cell>
          <cell r="S51"/>
          <cell r="T51">
            <v>0</v>
          </cell>
          <cell r="U51" t="str">
            <v/>
          </cell>
          <cell r="V51" t="str">
            <v/>
          </cell>
          <cell r="W51" t="str">
            <v/>
          </cell>
          <cell r="X51">
            <v>0</v>
          </cell>
          <cell r="Y51" t="str">
            <v/>
          </cell>
        </row>
        <row r="52">
          <cell r="F52" t="str">
            <v/>
          </cell>
          <cell r="Q52" t="str">
            <v/>
          </cell>
          <cell r="R52" t="str">
            <v/>
          </cell>
          <cell r="S52"/>
          <cell r="T52">
            <v>0</v>
          </cell>
          <cell r="U52" t="str">
            <v/>
          </cell>
          <cell r="V52" t="str">
            <v/>
          </cell>
          <cell r="W52" t="str">
            <v/>
          </cell>
          <cell r="X52">
            <v>0</v>
          </cell>
          <cell r="Y52" t="str">
            <v/>
          </cell>
        </row>
        <row r="53">
          <cell r="F53" t="str">
            <v/>
          </cell>
          <cell r="Q53" t="str">
            <v/>
          </cell>
          <cell r="R53" t="str">
            <v/>
          </cell>
          <cell r="S53"/>
          <cell r="T53">
            <v>0</v>
          </cell>
          <cell r="U53" t="str">
            <v/>
          </cell>
          <cell r="V53" t="str">
            <v/>
          </cell>
          <cell r="W53" t="str">
            <v/>
          </cell>
          <cell r="X53">
            <v>0</v>
          </cell>
          <cell r="Y53" t="str">
            <v/>
          </cell>
        </row>
        <row r="54">
          <cell r="F54" t="str">
            <v/>
          </cell>
          <cell r="Q54" t="str">
            <v/>
          </cell>
          <cell r="R54" t="str">
            <v/>
          </cell>
          <cell r="S54"/>
          <cell r="T54">
            <v>0</v>
          </cell>
          <cell r="U54" t="str">
            <v/>
          </cell>
          <cell r="V54" t="str">
            <v/>
          </cell>
          <cell r="W54" t="str">
            <v/>
          </cell>
          <cell r="X54">
            <v>0</v>
          </cell>
          <cell r="Y54" t="str">
            <v/>
          </cell>
        </row>
        <row r="55">
          <cell r="F55" t="str">
            <v/>
          </cell>
          <cell r="Q55" t="str">
            <v/>
          </cell>
          <cell r="R55" t="str">
            <v/>
          </cell>
          <cell r="S55"/>
          <cell r="T55">
            <v>0</v>
          </cell>
          <cell r="U55" t="str">
            <v/>
          </cell>
          <cell r="V55" t="str">
            <v/>
          </cell>
          <cell r="W55" t="str">
            <v/>
          </cell>
          <cell r="X55">
            <v>0</v>
          </cell>
          <cell r="Y55" t="str">
            <v/>
          </cell>
        </row>
        <row r="56">
          <cell r="F56" t="str">
            <v/>
          </cell>
          <cell r="Q56" t="str">
            <v/>
          </cell>
          <cell r="R56" t="str">
            <v/>
          </cell>
          <cell r="S56"/>
          <cell r="T56">
            <v>0</v>
          </cell>
          <cell r="U56" t="str">
            <v/>
          </cell>
          <cell r="V56" t="str">
            <v/>
          </cell>
          <cell r="W56" t="str">
            <v/>
          </cell>
          <cell r="X56">
            <v>0</v>
          </cell>
          <cell r="Y56" t="str">
            <v/>
          </cell>
        </row>
        <row r="57">
          <cell r="F57" t="str">
            <v/>
          </cell>
          <cell r="Q57" t="str">
            <v/>
          </cell>
          <cell r="R57" t="str">
            <v/>
          </cell>
          <cell r="S57"/>
          <cell r="T57">
            <v>0</v>
          </cell>
          <cell r="U57" t="str">
            <v/>
          </cell>
          <cell r="V57" t="str">
            <v/>
          </cell>
          <cell r="W57" t="str">
            <v/>
          </cell>
          <cell r="X57">
            <v>0</v>
          </cell>
          <cell r="Y57" t="str">
            <v/>
          </cell>
        </row>
        <row r="58">
          <cell r="F58" t="str">
            <v/>
          </cell>
          <cell r="Q58" t="str">
            <v/>
          </cell>
          <cell r="R58" t="str">
            <v/>
          </cell>
          <cell r="S58"/>
          <cell r="T58">
            <v>0</v>
          </cell>
          <cell r="U58" t="str">
            <v/>
          </cell>
          <cell r="V58" t="str">
            <v/>
          </cell>
          <cell r="W58" t="str">
            <v/>
          </cell>
          <cell r="X58">
            <v>0</v>
          </cell>
          <cell r="Y58" t="str">
            <v/>
          </cell>
        </row>
        <row r="59">
          <cell r="F59" t="str">
            <v/>
          </cell>
          <cell r="Q59" t="str">
            <v/>
          </cell>
          <cell r="R59" t="str">
            <v/>
          </cell>
          <cell r="S59"/>
          <cell r="T59">
            <v>0</v>
          </cell>
          <cell r="U59" t="str">
            <v/>
          </cell>
          <cell r="V59" t="str">
            <v/>
          </cell>
          <cell r="W59" t="str">
            <v/>
          </cell>
          <cell r="X59">
            <v>0</v>
          </cell>
          <cell r="Y59" t="str">
            <v/>
          </cell>
        </row>
        <row r="60">
          <cell r="F60" t="str">
            <v/>
          </cell>
          <cell r="Q60" t="str">
            <v/>
          </cell>
          <cell r="R60" t="str">
            <v/>
          </cell>
          <cell r="S60"/>
          <cell r="T60">
            <v>0</v>
          </cell>
          <cell r="U60" t="str">
            <v/>
          </cell>
          <cell r="V60" t="str">
            <v/>
          </cell>
          <cell r="W60" t="str">
            <v/>
          </cell>
          <cell r="X60">
            <v>0</v>
          </cell>
          <cell r="Y60" t="str">
            <v/>
          </cell>
        </row>
        <row r="61">
          <cell r="F61" t="str">
            <v/>
          </cell>
          <cell r="Q61" t="str">
            <v/>
          </cell>
          <cell r="R61" t="str">
            <v/>
          </cell>
          <cell r="S61"/>
          <cell r="T61">
            <v>0</v>
          </cell>
          <cell r="U61" t="str">
            <v/>
          </cell>
          <cell r="V61" t="str">
            <v/>
          </cell>
          <cell r="W61" t="str">
            <v/>
          </cell>
          <cell r="X61">
            <v>0</v>
          </cell>
          <cell r="Y61" t="str">
            <v/>
          </cell>
        </row>
        <row r="62">
          <cell r="F62" t="str">
            <v/>
          </cell>
          <cell r="Q62" t="str">
            <v/>
          </cell>
          <cell r="R62" t="str">
            <v/>
          </cell>
          <cell r="S62"/>
          <cell r="T62">
            <v>0</v>
          </cell>
          <cell r="U62" t="str">
            <v/>
          </cell>
          <cell r="V62" t="str">
            <v/>
          </cell>
          <cell r="W62" t="str">
            <v/>
          </cell>
          <cell r="X62">
            <v>0</v>
          </cell>
          <cell r="Y62" t="str">
            <v/>
          </cell>
        </row>
        <row r="63">
          <cell r="F63" t="str">
            <v/>
          </cell>
          <cell r="Q63" t="str">
            <v/>
          </cell>
          <cell r="R63" t="str">
            <v/>
          </cell>
          <cell r="S63"/>
          <cell r="T63">
            <v>0</v>
          </cell>
          <cell r="U63" t="str">
            <v/>
          </cell>
          <cell r="V63" t="str">
            <v/>
          </cell>
          <cell r="W63" t="str">
            <v/>
          </cell>
          <cell r="X63">
            <v>0</v>
          </cell>
          <cell r="Y63" t="str">
            <v/>
          </cell>
        </row>
        <row r="64">
          <cell r="F64" t="str">
            <v/>
          </cell>
          <cell r="Q64" t="str">
            <v/>
          </cell>
          <cell r="R64" t="str">
            <v/>
          </cell>
          <cell r="S64"/>
          <cell r="T64">
            <v>0</v>
          </cell>
          <cell r="U64" t="str">
            <v/>
          </cell>
          <cell r="V64" t="str">
            <v/>
          </cell>
          <cell r="W64" t="str">
            <v/>
          </cell>
          <cell r="X64">
            <v>0</v>
          </cell>
          <cell r="Y64" t="str">
            <v/>
          </cell>
        </row>
        <row r="65">
          <cell r="F65" t="str">
            <v/>
          </cell>
          <cell r="Q65" t="str">
            <v/>
          </cell>
          <cell r="R65" t="str">
            <v/>
          </cell>
          <cell r="S65"/>
          <cell r="T65">
            <v>0</v>
          </cell>
          <cell r="U65" t="str">
            <v/>
          </cell>
          <cell r="V65" t="str">
            <v/>
          </cell>
          <cell r="W65" t="str">
            <v/>
          </cell>
          <cell r="X65">
            <v>0</v>
          </cell>
          <cell r="Y65" t="str">
            <v/>
          </cell>
        </row>
        <row r="66">
          <cell r="F66" t="str">
            <v/>
          </cell>
          <cell r="Q66" t="str">
            <v/>
          </cell>
          <cell r="R66" t="str">
            <v/>
          </cell>
          <cell r="S66"/>
          <cell r="T66">
            <v>0</v>
          </cell>
          <cell r="U66" t="str">
            <v/>
          </cell>
          <cell r="V66" t="str">
            <v/>
          </cell>
          <cell r="W66" t="str">
            <v/>
          </cell>
          <cell r="X66">
            <v>0</v>
          </cell>
          <cell r="Y66" t="str">
            <v/>
          </cell>
        </row>
        <row r="67">
          <cell r="F67" t="str">
            <v/>
          </cell>
          <cell r="Q67" t="str">
            <v/>
          </cell>
          <cell r="R67" t="str">
            <v/>
          </cell>
          <cell r="S67"/>
          <cell r="T67">
            <v>0</v>
          </cell>
          <cell r="U67" t="str">
            <v/>
          </cell>
          <cell r="V67" t="str">
            <v/>
          </cell>
          <cell r="W67" t="str">
            <v/>
          </cell>
          <cell r="X67">
            <v>0</v>
          </cell>
          <cell r="Y67" t="str">
            <v/>
          </cell>
        </row>
        <row r="68">
          <cell r="F68" t="str">
            <v/>
          </cell>
          <cell r="Q68" t="str">
            <v/>
          </cell>
          <cell r="R68" t="str">
            <v/>
          </cell>
          <cell r="S68"/>
          <cell r="T68">
            <v>0</v>
          </cell>
          <cell r="U68" t="str">
            <v/>
          </cell>
          <cell r="V68" t="str">
            <v/>
          </cell>
          <cell r="W68" t="str">
            <v/>
          </cell>
          <cell r="X68">
            <v>0</v>
          </cell>
          <cell r="Y68" t="str">
            <v/>
          </cell>
        </row>
        <row r="69">
          <cell r="F69" t="str">
            <v/>
          </cell>
          <cell r="Q69" t="str">
            <v/>
          </cell>
          <cell r="R69" t="str">
            <v/>
          </cell>
          <cell r="S69"/>
          <cell r="T69">
            <v>0</v>
          </cell>
          <cell r="U69" t="str">
            <v/>
          </cell>
          <cell r="V69" t="str">
            <v/>
          </cell>
          <cell r="W69" t="str">
            <v/>
          </cell>
          <cell r="X69">
            <v>0</v>
          </cell>
          <cell r="Y69" t="str">
            <v/>
          </cell>
        </row>
        <row r="70">
          <cell r="F70" t="str">
            <v/>
          </cell>
          <cell r="Q70" t="str">
            <v/>
          </cell>
          <cell r="R70" t="str">
            <v/>
          </cell>
          <cell r="S70"/>
          <cell r="T70">
            <v>0</v>
          </cell>
          <cell r="U70" t="str">
            <v/>
          </cell>
          <cell r="V70" t="str">
            <v/>
          </cell>
          <cell r="W70" t="str">
            <v/>
          </cell>
          <cell r="X70">
            <v>0</v>
          </cell>
          <cell r="Y70" t="str">
            <v/>
          </cell>
        </row>
        <row r="71">
          <cell r="F71" t="str">
            <v/>
          </cell>
          <cell r="Q71" t="str">
            <v/>
          </cell>
          <cell r="R71" t="str">
            <v/>
          </cell>
          <cell r="S71"/>
          <cell r="T71">
            <v>0</v>
          </cell>
          <cell r="U71" t="str">
            <v/>
          </cell>
          <cell r="V71" t="str">
            <v/>
          </cell>
          <cell r="W71" t="str">
            <v/>
          </cell>
          <cell r="X71">
            <v>0</v>
          </cell>
          <cell r="Y71" t="str">
            <v/>
          </cell>
        </row>
        <row r="72">
          <cell r="F72" t="str">
            <v/>
          </cell>
          <cell r="Q72" t="str">
            <v/>
          </cell>
          <cell r="R72" t="str">
            <v/>
          </cell>
          <cell r="S72"/>
          <cell r="T72">
            <v>0</v>
          </cell>
          <cell r="U72" t="str">
            <v/>
          </cell>
          <cell r="V72" t="str">
            <v/>
          </cell>
          <cell r="W72" t="str">
            <v/>
          </cell>
          <cell r="X72">
            <v>0</v>
          </cell>
          <cell r="Y72" t="str">
            <v/>
          </cell>
        </row>
        <row r="73">
          <cell r="F73" t="str">
            <v/>
          </cell>
          <cell r="Q73" t="str">
            <v/>
          </cell>
          <cell r="R73" t="str">
            <v/>
          </cell>
          <cell r="S73"/>
          <cell r="T73">
            <v>0</v>
          </cell>
          <cell r="U73" t="str">
            <v/>
          </cell>
          <cell r="V73" t="str">
            <v/>
          </cell>
          <cell r="W73" t="str">
            <v/>
          </cell>
          <cell r="X73">
            <v>0</v>
          </cell>
          <cell r="Y73" t="str">
            <v/>
          </cell>
        </row>
        <row r="74">
          <cell r="F74" t="str">
            <v/>
          </cell>
          <cell r="Q74" t="str">
            <v/>
          </cell>
          <cell r="R74" t="str">
            <v/>
          </cell>
          <cell r="S74"/>
          <cell r="T74">
            <v>0</v>
          </cell>
          <cell r="U74" t="str">
            <v/>
          </cell>
          <cell r="V74" t="str">
            <v/>
          </cell>
          <cell r="W74" t="str">
            <v/>
          </cell>
          <cell r="X74">
            <v>0</v>
          </cell>
          <cell r="Y74" t="str">
            <v/>
          </cell>
        </row>
        <row r="75">
          <cell r="F75" t="str">
            <v/>
          </cell>
          <cell r="Q75" t="str">
            <v/>
          </cell>
          <cell r="R75" t="str">
            <v/>
          </cell>
          <cell r="S75"/>
          <cell r="T75">
            <v>0</v>
          </cell>
          <cell r="U75" t="str">
            <v/>
          </cell>
          <cell r="V75" t="str">
            <v/>
          </cell>
          <cell r="W75" t="str">
            <v/>
          </cell>
          <cell r="X75">
            <v>0</v>
          </cell>
          <cell r="Y75" t="str">
            <v/>
          </cell>
        </row>
        <row r="76">
          <cell r="F76" t="str">
            <v/>
          </cell>
          <cell r="Q76" t="str">
            <v/>
          </cell>
          <cell r="R76" t="str">
            <v/>
          </cell>
          <cell r="S76"/>
          <cell r="T76">
            <v>0</v>
          </cell>
          <cell r="U76" t="str">
            <v/>
          </cell>
          <cell r="V76" t="str">
            <v/>
          </cell>
          <cell r="W76"/>
          <cell r="X76">
            <v>0</v>
          </cell>
          <cell r="Y76" t="str">
            <v/>
          </cell>
        </row>
        <row r="77">
          <cell r="F77" t="str">
            <v/>
          </cell>
          <cell r="Q77" t="str">
            <v/>
          </cell>
          <cell r="R77" t="str">
            <v/>
          </cell>
          <cell r="S77"/>
          <cell r="T77">
            <v>0</v>
          </cell>
          <cell r="U77" t="str">
            <v/>
          </cell>
          <cell r="V77" t="str">
            <v/>
          </cell>
          <cell r="W77"/>
          <cell r="X77">
            <v>0</v>
          </cell>
          <cell r="Y77" t="str">
            <v/>
          </cell>
        </row>
        <row r="78">
          <cell r="F78" t="str">
            <v/>
          </cell>
          <cell r="Q78" t="str">
            <v/>
          </cell>
          <cell r="R78" t="str">
            <v/>
          </cell>
          <cell r="S78"/>
          <cell r="T78">
            <v>0</v>
          </cell>
          <cell r="U78" t="str">
            <v/>
          </cell>
          <cell r="V78" t="str">
            <v/>
          </cell>
          <cell r="W78"/>
          <cell r="X78">
            <v>0</v>
          </cell>
          <cell r="Y78" t="str">
            <v/>
          </cell>
        </row>
        <row r="79">
          <cell r="F79" t="str">
            <v/>
          </cell>
          <cell r="Q79" t="str">
            <v/>
          </cell>
          <cell r="R79" t="str">
            <v/>
          </cell>
          <cell r="S79"/>
          <cell r="T79">
            <v>0</v>
          </cell>
          <cell r="U79" t="str">
            <v/>
          </cell>
          <cell r="V79" t="str">
            <v/>
          </cell>
          <cell r="W79"/>
          <cell r="X79">
            <v>0</v>
          </cell>
          <cell r="Y79" t="str">
            <v/>
          </cell>
        </row>
        <row r="80">
          <cell r="F80" t="str">
            <v/>
          </cell>
          <cell r="Q80" t="str">
            <v/>
          </cell>
          <cell r="R80" t="str">
            <v/>
          </cell>
          <cell r="S80"/>
          <cell r="T80">
            <v>0</v>
          </cell>
          <cell r="U80" t="str">
            <v/>
          </cell>
          <cell r="V80" t="str">
            <v/>
          </cell>
          <cell r="W80"/>
          <cell r="X80">
            <v>0</v>
          </cell>
          <cell r="Y80" t="str">
            <v/>
          </cell>
        </row>
        <row r="81">
          <cell r="F81" t="str">
            <v/>
          </cell>
          <cell r="Q81" t="str">
            <v/>
          </cell>
          <cell r="R81" t="str">
            <v/>
          </cell>
          <cell r="S81"/>
          <cell r="T81">
            <v>0</v>
          </cell>
          <cell r="U81" t="str">
            <v/>
          </cell>
          <cell r="V81" t="str">
            <v/>
          </cell>
          <cell r="W81"/>
          <cell r="X81">
            <v>0</v>
          </cell>
          <cell r="Y81" t="str">
            <v/>
          </cell>
        </row>
        <row r="82">
          <cell r="F82" t="str">
            <v/>
          </cell>
          <cell r="Q82" t="str">
            <v/>
          </cell>
          <cell r="R82" t="str">
            <v/>
          </cell>
          <cell r="S82"/>
          <cell r="T82">
            <v>0</v>
          </cell>
          <cell r="U82" t="str">
            <v/>
          </cell>
          <cell r="V82" t="str">
            <v/>
          </cell>
          <cell r="W82"/>
          <cell r="X82">
            <v>0</v>
          </cell>
          <cell r="Y82" t="str">
            <v/>
          </cell>
        </row>
        <row r="83">
          <cell r="F83" t="str">
            <v/>
          </cell>
          <cell r="Q83" t="str">
            <v/>
          </cell>
          <cell r="R83" t="str">
            <v/>
          </cell>
          <cell r="S83"/>
          <cell r="T83">
            <v>0</v>
          </cell>
          <cell r="U83" t="str">
            <v/>
          </cell>
          <cell r="V83" t="str">
            <v/>
          </cell>
          <cell r="W83"/>
          <cell r="X83">
            <v>0</v>
          </cell>
          <cell r="Y83" t="str">
            <v/>
          </cell>
        </row>
        <row r="84">
          <cell r="F84" t="str">
            <v/>
          </cell>
          <cell r="Q84" t="str">
            <v/>
          </cell>
          <cell r="R84" t="str">
            <v/>
          </cell>
          <cell r="S84"/>
          <cell r="T84">
            <v>0</v>
          </cell>
          <cell r="U84" t="str">
            <v/>
          </cell>
          <cell r="V84" t="str">
            <v/>
          </cell>
          <cell r="W84"/>
          <cell r="X84">
            <v>0</v>
          </cell>
          <cell r="Y84" t="str">
            <v/>
          </cell>
        </row>
        <row r="85">
          <cell r="F85" t="str">
            <v/>
          </cell>
          <cell r="Q85" t="str">
            <v/>
          </cell>
          <cell r="R85" t="str">
            <v/>
          </cell>
          <cell r="S85"/>
          <cell r="T85">
            <v>0</v>
          </cell>
          <cell r="U85" t="str">
            <v/>
          </cell>
          <cell r="V85" t="str">
            <v/>
          </cell>
          <cell r="W85"/>
          <cell r="X85">
            <v>0</v>
          </cell>
          <cell r="Y85" t="str">
            <v/>
          </cell>
        </row>
        <row r="86">
          <cell r="F86" t="str">
            <v/>
          </cell>
          <cell r="Q86" t="str">
            <v/>
          </cell>
          <cell r="R86" t="str">
            <v/>
          </cell>
          <cell r="S86"/>
          <cell r="T86">
            <v>0</v>
          </cell>
          <cell r="U86" t="str">
            <v/>
          </cell>
          <cell r="V86" t="str">
            <v/>
          </cell>
          <cell r="W86"/>
          <cell r="X86">
            <v>0</v>
          </cell>
          <cell r="Y86" t="str">
            <v/>
          </cell>
        </row>
        <row r="87">
          <cell r="F87" t="str">
            <v/>
          </cell>
          <cell r="Q87" t="str">
            <v/>
          </cell>
          <cell r="R87" t="str">
            <v/>
          </cell>
          <cell r="S87"/>
          <cell r="T87">
            <v>0</v>
          </cell>
          <cell r="U87" t="str">
            <v/>
          </cell>
          <cell r="V87" t="str">
            <v/>
          </cell>
          <cell r="W87"/>
          <cell r="X87">
            <v>0</v>
          </cell>
          <cell r="Y87" t="str">
            <v/>
          </cell>
        </row>
        <row r="88">
          <cell r="F88" t="str">
            <v/>
          </cell>
          <cell r="Q88" t="str">
            <v/>
          </cell>
          <cell r="R88" t="str">
            <v/>
          </cell>
          <cell r="S88"/>
          <cell r="T88">
            <v>0</v>
          </cell>
          <cell r="U88" t="str">
            <v/>
          </cell>
          <cell r="V88" t="str">
            <v/>
          </cell>
          <cell r="W88"/>
          <cell r="X88">
            <v>0</v>
          </cell>
          <cell r="Y88" t="str">
            <v/>
          </cell>
        </row>
        <row r="89">
          <cell r="F89" t="str">
            <v/>
          </cell>
          <cell r="Q89" t="str">
            <v/>
          </cell>
          <cell r="R89" t="str">
            <v/>
          </cell>
          <cell r="S89"/>
          <cell r="T89">
            <v>0</v>
          </cell>
          <cell r="U89" t="str">
            <v/>
          </cell>
          <cell r="V89" t="str">
            <v/>
          </cell>
          <cell r="W89"/>
          <cell r="X89">
            <v>0</v>
          </cell>
          <cell r="Y89" t="str">
            <v/>
          </cell>
        </row>
        <row r="90">
          <cell r="F90" t="str">
            <v/>
          </cell>
          <cell r="Q90" t="str">
            <v/>
          </cell>
          <cell r="R90" t="str">
            <v/>
          </cell>
          <cell r="S90"/>
          <cell r="T90">
            <v>0</v>
          </cell>
          <cell r="U90" t="str">
            <v/>
          </cell>
          <cell r="V90" t="str">
            <v/>
          </cell>
          <cell r="W90"/>
          <cell r="X90">
            <v>0</v>
          </cell>
          <cell r="Y90" t="str">
            <v/>
          </cell>
        </row>
        <row r="91">
          <cell r="F91" t="str">
            <v/>
          </cell>
          <cell r="Q91" t="str">
            <v/>
          </cell>
          <cell r="R91" t="str">
            <v/>
          </cell>
          <cell r="S91"/>
          <cell r="T91">
            <v>0</v>
          </cell>
          <cell r="U91" t="str">
            <v/>
          </cell>
          <cell r="V91" t="str">
            <v/>
          </cell>
          <cell r="W91"/>
          <cell r="X91">
            <v>0</v>
          </cell>
          <cell r="Y91" t="str">
            <v/>
          </cell>
        </row>
        <row r="92">
          <cell r="F92" t="str">
            <v/>
          </cell>
          <cell r="Q92" t="str">
            <v/>
          </cell>
          <cell r="R92" t="str">
            <v/>
          </cell>
          <cell r="S92"/>
          <cell r="T92">
            <v>0</v>
          </cell>
          <cell r="U92" t="str">
            <v/>
          </cell>
          <cell r="V92" t="str">
            <v/>
          </cell>
          <cell r="W92"/>
          <cell r="X92">
            <v>0</v>
          </cell>
          <cell r="Y92" t="str">
            <v/>
          </cell>
        </row>
        <row r="93">
          <cell r="F93" t="str">
            <v/>
          </cell>
          <cell r="Q93" t="str">
            <v/>
          </cell>
          <cell r="R93" t="str">
            <v/>
          </cell>
          <cell r="S93"/>
          <cell r="T93">
            <v>0</v>
          </cell>
          <cell r="U93" t="str">
            <v/>
          </cell>
          <cell r="V93" t="str">
            <v/>
          </cell>
          <cell r="W93"/>
          <cell r="X93">
            <v>0</v>
          </cell>
          <cell r="Y93" t="str">
            <v/>
          </cell>
        </row>
        <row r="94">
          <cell r="F94" t="str">
            <v/>
          </cell>
          <cell r="Q94" t="str">
            <v/>
          </cell>
          <cell r="R94" t="str">
            <v/>
          </cell>
          <cell r="S94"/>
          <cell r="T94">
            <v>0</v>
          </cell>
          <cell r="U94" t="str">
            <v/>
          </cell>
          <cell r="V94" t="str">
            <v/>
          </cell>
          <cell r="W94"/>
          <cell r="X94">
            <v>0</v>
          </cell>
          <cell r="Y94" t="str">
            <v/>
          </cell>
        </row>
        <row r="95">
          <cell r="F95" t="str">
            <v/>
          </cell>
          <cell r="Q95" t="str">
            <v/>
          </cell>
          <cell r="R95" t="str">
            <v/>
          </cell>
          <cell r="S95"/>
          <cell r="T95">
            <v>0</v>
          </cell>
          <cell r="U95" t="str">
            <v/>
          </cell>
          <cell r="V95" t="str">
            <v/>
          </cell>
          <cell r="W95"/>
          <cell r="X95">
            <v>0</v>
          </cell>
          <cell r="Y95" t="str">
            <v/>
          </cell>
        </row>
        <row r="96">
          <cell r="F96" t="str">
            <v/>
          </cell>
          <cell r="Q96" t="str">
            <v/>
          </cell>
          <cell r="R96" t="str">
            <v/>
          </cell>
          <cell r="S96"/>
          <cell r="T96">
            <v>0</v>
          </cell>
          <cell r="U96" t="str">
            <v/>
          </cell>
          <cell r="V96" t="str">
            <v/>
          </cell>
          <cell r="W96"/>
          <cell r="X96">
            <v>0</v>
          </cell>
          <cell r="Y96" t="str">
            <v/>
          </cell>
        </row>
        <row r="97">
          <cell r="F97" t="str">
            <v/>
          </cell>
          <cell r="Q97" t="str">
            <v/>
          </cell>
          <cell r="R97" t="str">
            <v/>
          </cell>
          <cell r="S97"/>
          <cell r="T97">
            <v>0</v>
          </cell>
          <cell r="U97" t="str">
            <v/>
          </cell>
          <cell r="V97" t="str">
            <v/>
          </cell>
          <cell r="W97"/>
          <cell r="X97">
            <v>0</v>
          </cell>
          <cell r="Y97" t="str">
            <v/>
          </cell>
        </row>
        <row r="98">
          <cell r="F98" t="str">
            <v/>
          </cell>
          <cell r="Q98" t="str">
            <v/>
          </cell>
          <cell r="R98" t="str">
            <v/>
          </cell>
          <cell r="S98"/>
          <cell r="T98">
            <v>0</v>
          </cell>
          <cell r="U98" t="str">
            <v/>
          </cell>
          <cell r="V98" t="str">
            <v/>
          </cell>
          <cell r="W98"/>
          <cell r="X98">
            <v>0</v>
          </cell>
          <cell r="Y98" t="str">
            <v/>
          </cell>
        </row>
        <row r="99">
          <cell r="F99" t="str">
            <v/>
          </cell>
          <cell r="Q99" t="str">
            <v/>
          </cell>
          <cell r="R99" t="str">
            <v/>
          </cell>
          <cell r="S99"/>
          <cell r="T99">
            <v>0</v>
          </cell>
          <cell r="U99" t="str">
            <v/>
          </cell>
          <cell r="V99" t="str">
            <v/>
          </cell>
          <cell r="W99"/>
          <cell r="X99">
            <v>0</v>
          </cell>
          <cell r="Y99" t="str">
            <v/>
          </cell>
        </row>
        <row r="100">
          <cell r="F100" t="str">
            <v/>
          </cell>
          <cell r="Q100" t="str">
            <v/>
          </cell>
          <cell r="R100" t="str">
            <v/>
          </cell>
          <cell r="S100"/>
          <cell r="T100">
            <v>0</v>
          </cell>
          <cell r="U100" t="str">
            <v/>
          </cell>
          <cell r="V100" t="str">
            <v/>
          </cell>
          <cell r="W100"/>
          <cell r="X100">
            <v>0</v>
          </cell>
          <cell r="Y100" t="str">
            <v/>
          </cell>
        </row>
        <row r="101">
          <cell r="F101" t="str">
            <v/>
          </cell>
          <cell r="Q101" t="str">
            <v/>
          </cell>
          <cell r="R101" t="str">
            <v/>
          </cell>
          <cell r="S101"/>
          <cell r="T101">
            <v>0</v>
          </cell>
          <cell r="U101" t="str">
            <v/>
          </cell>
          <cell r="V101" t="str">
            <v/>
          </cell>
          <cell r="W101"/>
          <cell r="X101">
            <v>0</v>
          </cell>
          <cell r="Y101" t="str">
            <v/>
          </cell>
        </row>
        <row r="102">
          <cell r="F102" t="str">
            <v/>
          </cell>
          <cell r="Q102" t="str">
            <v/>
          </cell>
          <cell r="R102" t="str">
            <v/>
          </cell>
          <cell r="S102"/>
          <cell r="T102">
            <v>0</v>
          </cell>
          <cell r="U102" t="str">
            <v/>
          </cell>
          <cell r="V102" t="str">
            <v/>
          </cell>
          <cell r="W102"/>
          <cell r="X102">
            <v>0</v>
          </cell>
          <cell r="Y102" t="str">
            <v/>
          </cell>
        </row>
        <row r="103">
          <cell r="F103" t="str">
            <v/>
          </cell>
          <cell r="Q103" t="str">
            <v/>
          </cell>
          <cell r="R103" t="str">
            <v/>
          </cell>
          <cell r="S103"/>
          <cell r="T103">
            <v>0</v>
          </cell>
          <cell r="U103" t="str">
            <v/>
          </cell>
          <cell r="V103" t="str">
            <v/>
          </cell>
          <cell r="W103"/>
          <cell r="X103">
            <v>0</v>
          </cell>
          <cell r="Y103" t="str">
            <v/>
          </cell>
        </row>
        <row r="104">
          <cell r="F104" t="str">
            <v/>
          </cell>
          <cell r="Q104" t="str">
            <v/>
          </cell>
          <cell r="R104" t="str">
            <v/>
          </cell>
          <cell r="S104"/>
          <cell r="T104">
            <v>0</v>
          </cell>
          <cell r="U104" t="str">
            <v/>
          </cell>
          <cell r="V104" t="str">
            <v/>
          </cell>
          <cell r="W104"/>
          <cell r="X104">
            <v>0</v>
          </cell>
          <cell r="Y104" t="str">
            <v/>
          </cell>
        </row>
        <row r="105">
          <cell r="F105" t="str">
            <v/>
          </cell>
          <cell r="Q105" t="str">
            <v/>
          </cell>
          <cell r="R105" t="str">
            <v/>
          </cell>
          <cell r="S105"/>
          <cell r="T105">
            <v>0</v>
          </cell>
          <cell r="U105" t="str">
            <v/>
          </cell>
          <cell r="V105" t="str">
            <v/>
          </cell>
          <cell r="W105"/>
          <cell r="X105">
            <v>0</v>
          </cell>
          <cell r="Y105" t="str">
            <v/>
          </cell>
        </row>
        <row r="106">
          <cell r="F106" t="str">
            <v/>
          </cell>
          <cell r="Q106" t="str">
            <v/>
          </cell>
          <cell r="R106" t="str">
            <v/>
          </cell>
          <cell r="S106"/>
          <cell r="T106">
            <v>0</v>
          </cell>
          <cell r="U106" t="str">
            <v/>
          </cell>
          <cell r="V106" t="str">
            <v/>
          </cell>
          <cell r="W106"/>
          <cell r="X106">
            <v>0</v>
          </cell>
          <cell r="Y106" t="str">
            <v/>
          </cell>
        </row>
        <row r="107">
          <cell r="F107" t="str">
            <v/>
          </cell>
          <cell r="Q107" t="str">
            <v/>
          </cell>
          <cell r="R107" t="str">
            <v/>
          </cell>
          <cell r="S107"/>
          <cell r="T107">
            <v>0</v>
          </cell>
          <cell r="U107" t="str">
            <v/>
          </cell>
          <cell r="V107" t="str">
            <v/>
          </cell>
          <cell r="W107"/>
          <cell r="X107">
            <v>0</v>
          </cell>
          <cell r="Y107" t="str">
            <v/>
          </cell>
        </row>
        <row r="108">
          <cell r="F108" t="str">
            <v/>
          </cell>
          <cell r="Q108" t="str">
            <v/>
          </cell>
          <cell r="R108" t="str">
            <v/>
          </cell>
          <cell r="S108"/>
          <cell r="T108">
            <v>0</v>
          </cell>
          <cell r="U108" t="str">
            <v/>
          </cell>
          <cell r="V108" t="str">
            <v/>
          </cell>
          <cell r="W108"/>
          <cell r="X108">
            <v>0</v>
          </cell>
          <cell r="Y108" t="str">
            <v/>
          </cell>
        </row>
        <row r="109">
          <cell r="F109" t="str">
            <v/>
          </cell>
          <cell r="Q109" t="str">
            <v/>
          </cell>
          <cell r="R109" t="str">
            <v/>
          </cell>
          <cell r="S109"/>
          <cell r="T109">
            <v>0</v>
          </cell>
          <cell r="U109" t="str">
            <v/>
          </cell>
          <cell r="V109" t="str">
            <v/>
          </cell>
          <cell r="W109"/>
          <cell r="X109">
            <v>0</v>
          </cell>
          <cell r="Y109" t="str">
            <v/>
          </cell>
        </row>
        <row r="110">
          <cell r="F110" t="str">
            <v/>
          </cell>
          <cell r="Q110" t="str">
            <v/>
          </cell>
          <cell r="R110" t="str">
            <v/>
          </cell>
          <cell r="S110"/>
          <cell r="T110">
            <v>0</v>
          </cell>
          <cell r="U110" t="str">
            <v/>
          </cell>
          <cell r="V110" t="str">
            <v/>
          </cell>
          <cell r="W110"/>
          <cell r="X110">
            <v>0</v>
          </cell>
          <cell r="Y110" t="str">
            <v/>
          </cell>
        </row>
        <row r="111">
          <cell r="F111" t="str">
            <v/>
          </cell>
          <cell r="Q111" t="str">
            <v/>
          </cell>
          <cell r="R111" t="str">
            <v/>
          </cell>
          <cell r="S111"/>
          <cell r="T111">
            <v>0</v>
          </cell>
          <cell r="U111" t="str">
            <v/>
          </cell>
          <cell r="V111" t="str">
            <v/>
          </cell>
          <cell r="W111"/>
          <cell r="X111">
            <v>0</v>
          </cell>
          <cell r="Y111" t="str">
            <v/>
          </cell>
        </row>
        <row r="112">
          <cell r="F112" t="str">
            <v/>
          </cell>
          <cell r="Q112" t="str">
            <v/>
          </cell>
          <cell r="R112" t="str">
            <v/>
          </cell>
          <cell r="S112"/>
          <cell r="T112">
            <v>0</v>
          </cell>
          <cell r="U112" t="str">
            <v/>
          </cell>
          <cell r="V112" t="str">
            <v/>
          </cell>
          <cell r="W112"/>
          <cell r="X112">
            <v>0</v>
          </cell>
          <cell r="Y112" t="str">
            <v/>
          </cell>
        </row>
        <row r="113">
          <cell r="F113" t="str">
            <v/>
          </cell>
          <cell r="Q113" t="str">
            <v/>
          </cell>
          <cell r="R113" t="str">
            <v/>
          </cell>
          <cell r="S113"/>
          <cell r="T113">
            <v>0</v>
          </cell>
          <cell r="U113" t="str">
            <v/>
          </cell>
          <cell r="V113" t="str">
            <v/>
          </cell>
          <cell r="W113"/>
          <cell r="X113">
            <v>0</v>
          </cell>
          <cell r="Y113" t="str">
            <v/>
          </cell>
        </row>
        <row r="114">
          <cell r="F114" t="str">
            <v/>
          </cell>
          <cell r="Q114" t="str">
            <v/>
          </cell>
          <cell r="R114" t="str">
            <v/>
          </cell>
          <cell r="S114"/>
          <cell r="T114">
            <v>0</v>
          </cell>
          <cell r="U114" t="str">
            <v/>
          </cell>
          <cell r="V114" t="str">
            <v/>
          </cell>
          <cell r="W114"/>
          <cell r="X114">
            <v>0</v>
          </cell>
          <cell r="Y114" t="str">
            <v/>
          </cell>
        </row>
        <row r="115">
          <cell r="F115" t="str">
            <v/>
          </cell>
          <cell r="Q115" t="str">
            <v/>
          </cell>
          <cell r="R115" t="str">
            <v/>
          </cell>
          <cell r="S115"/>
          <cell r="T115">
            <v>0</v>
          </cell>
          <cell r="U115" t="str">
            <v/>
          </cell>
          <cell r="V115" t="str">
            <v/>
          </cell>
          <cell r="W115"/>
          <cell r="X115">
            <v>0</v>
          </cell>
          <cell r="Y115" t="str">
            <v/>
          </cell>
        </row>
        <row r="116">
          <cell r="F116" t="str">
            <v/>
          </cell>
          <cell r="Q116" t="str">
            <v/>
          </cell>
          <cell r="R116" t="str">
            <v/>
          </cell>
          <cell r="S116"/>
          <cell r="T116">
            <v>0</v>
          </cell>
          <cell r="U116" t="str">
            <v/>
          </cell>
          <cell r="V116" t="str">
            <v/>
          </cell>
          <cell r="W116"/>
          <cell r="X116">
            <v>0</v>
          </cell>
          <cell r="Y116" t="str">
            <v/>
          </cell>
        </row>
        <row r="117">
          <cell r="F117" t="str">
            <v/>
          </cell>
          <cell r="Q117" t="str">
            <v/>
          </cell>
          <cell r="R117" t="str">
            <v/>
          </cell>
          <cell r="S117"/>
          <cell r="T117">
            <v>0</v>
          </cell>
          <cell r="U117" t="str">
            <v/>
          </cell>
          <cell r="V117" t="str">
            <v/>
          </cell>
          <cell r="W117"/>
          <cell r="X117">
            <v>0</v>
          </cell>
          <cell r="Y117" t="str">
            <v/>
          </cell>
        </row>
        <row r="118">
          <cell r="F118" t="str">
            <v/>
          </cell>
          <cell r="Q118" t="str">
            <v/>
          </cell>
          <cell r="R118" t="str">
            <v/>
          </cell>
          <cell r="S118"/>
          <cell r="T118">
            <v>0</v>
          </cell>
          <cell r="U118" t="str">
            <v/>
          </cell>
          <cell r="V118" t="str">
            <v/>
          </cell>
          <cell r="W118"/>
          <cell r="X118">
            <v>0</v>
          </cell>
          <cell r="Y118" t="str">
            <v/>
          </cell>
        </row>
        <row r="119">
          <cell r="F119" t="str">
            <v/>
          </cell>
          <cell r="Q119" t="str">
            <v/>
          </cell>
          <cell r="R119" t="str">
            <v/>
          </cell>
          <cell r="S119"/>
          <cell r="T119">
            <v>0</v>
          </cell>
          <cell r="U119" t="str">
            <v/>
          </cell>
          <cell r="V119" t="str">
            <v/>
          </cell>
          <cell r="W119"/>
          <cell r="X119">
            <v>0</v>
          </cell>
          <cell r="Y119" t="str">
            <v/>
          </cell>
        </row>
        <row r="120">
          <cell r="F120" t="str">
            <v/>
          </cell>
          <cell r="Q120" t="str">
            <v/>
          </cell>
          <cell r="R120" t="str">
            <v/>
          </cell>
          <cell r="S120"/>
          <cell r="T120">
            <v>0</v>
          </cell>
          <cell r="U120" t="str">
            <v/>
          </cell>
          <cell r="V120" t="str">
            <v/>
          </cell>
          <cell r="W120"/>
          <cell r="X120">
            <v>0</v>
          </cell>
          <cell r="Y120" t="str">
            <v/>
          </cell>
        </row>
        <row r="121">
          <cell r="F121" t="str">
            <v/>
          </cell>
          <cell r="Q121" t="str">
            <v/>
          </cell>
          <cell r="R121" t="str">
            <v/>
          </cell>
          <cell r="S121"/>
          <cell r="T121">
            <v>0</v>
          </cell>
          <cell r="U121" t="str">
            <v/>
          </cell>
          <cell r="V121" t="str">
            <v/>
          </cell>
          <cell r="W121"/>
          <cell r="X121">
            <v>0</v>
          </cell>
          <cell r="Y121" t="str">
            <v/>
          </cell>
        </row>
        <row r="122">
          <cell r="F122" t="str">
            <v/>
          </cell>
          <cell r="Q122" t="str">
            <v/>
          </cell>
          <cell r="R122" t="str">
            <v/>
          </cell>
          <cell r="S122"/>
          <cell r="T122">
            <v>0</v>
          </cell>
          <cell r="U122" t="str">
            <v/>
          </cell>
          <cell r="V122" t="str">
            <v/>
          </cell>
          <cell r="W122"/>
          <cell r="X122">
            <v>0</v>
          </cell>
          <cell r="Y122" t="str">
            <v/>
          </cell>
        </row>
        <row r="123">
          <cell r="F123" t="str">
            <v/>
          </cell>
          <cell r="Q123" t="str">
            <v/>
          </cell>
          <cell r="R123" t="str">
            <v/>
          </cell>
          <cell r="S123"/>
          <cell r="T123">
            <v>0</v>
          </cell>
          <cell r="U123" t="str">
            <v/>
          </cell>
          <cell r="V123" t="str">
            <v/>
          </cell>
          <cell r="W123"/>
          <cell r="X123">
            <v>0</v>
          </cell>
          <cell r="Y123" t="str">
            <v/>
          </cell>
        </row>
        <row r="124">
          <cell r="F124" t="str">
            <v/>
          </cell>
          <cell r="Q124" t="str">
            <v/>
          </cell>
          <cell r="R124" t="str">
            <v/>
          </cell>
          <cell r="S124"/>
          <cell r="T124">
            <v>0</v>
          </cell>
          <cell r="U124" t="str">
            <v/>
          </cell>
          <cell r="V124" t="str">
            <v/>
          </cell>
          <cell r="W124"/>
          <cell r="X124">
            <v>0</v>
          </cell>
          <cell r="Y124" t="str">
            <v/>
          </cell>
        </row>
        <row r="125">
          <cell r="F125" t="str">
            <v/>
          </cell>
          <cell r="Q125" t="str">
            <v/>
          </cell>
          <cell r="R125" t="str">
            <v/>
          </cell>
          <cell r="S125"/>
          <cell r="T125">
            <v>0</v>
          </cell>
          <cell r="U125" t="str">
            <v/>
          </cell>
          <cell r="V125" t="str">
            <v/>
          </cell>
          <cell r="W125"/>
          <cell r="X125">
            <v>0</v>
          </cell>
          <cell r="Y125" t="str">
            <v/>
          </cell>
        </row>
        <row r="126">
          <cell r="F126" t="str">
            <v/>
          </cell>
          <cell r="Q126" t="str">
            <v/>
          </cell>
          <cell r="R126" t="str">
            <v/>
          </cell>
          <cell r="S126"/>
          <cell r="T126">
            <v>0</v>
          </cell>
          <cell r="U126" t="str">
            <v/>
          </cell>
          <cell r="V126" t="str">
            <v/>
          </cell>
          <cell r="W126"/>
          <cell r="X126">
            <v>0</v>
          </cell>
          <cell r="Y126" t="str">
            <v/>
          </cell>
        </row>
        <row r="140">
          <cell r="H140">
            <v>0</v>
          </cell>
        </row>
        <row r="141">
          <cell r="H141"/>
          <cell r="I141">
            <v>0</v>
          </cell>
          <cell r="P141">
            <v>0</v>
          </cell>
        </row>
        <row r="142">
          <cell r="H142"/>
          <cell r="I142">
            <v>0</v>
          </cell>
        </row>
        <row r="143">
          <cell r="H143"/>
          <cell r="I143">
            <v>0</v>
          </cell>
        </row>
        <row r="144">
          <cell r="H144"/>
          <cell r="I144">
            <v>0</v>
          </cell>
        </row>
        <row r="145">
          <cell r="H145"/>
          <cell r="I145">
            <v>0</v>
          </cell>
        </row>
        <row r="146">
          <cell r="H146"/>
          <cell r="I146">
            <v>0</v>
          </cell>
        </row>
        <row r="147">
          <cell r="H147"/>
          <cell r="I147">
            <v>0</v>
          </cell>
          <cell r="L147">
            <v>0</v>
          </cell>
        </row>
        <row r="149">
          <cell r="I149">
            <v>0</v>
          </cell>
        </row>
        <row r="152">
          <cell r="C152"/>
          <cell r="I152"/>
        </row>
        <row r="153">
          <cell r="C153"/>
          <cell r="I153"/>
        </row>
        <row r="154">
          <cell r="C154"/>
          <cell r="I154"/>
        </row>
        <row r="155">
          <cell r="C155"/>
          <cell r="I155"/>
        </row>
        <row r="156">
          <cell r="C156"/>
          <cell r="I156"/>
        </row>
        <row r="157">
          <cell r="C157"/>
          <cell r="I157"/>
        </row>
        <row r="158">
          <cell r="I158"/>
        </row>
        <row r="159">
          <cell r="I159"/>
        </row>
        <row r="160">
          <cell r="I160"/>
        </row>
        <row r="161">
          <cell r="C161"/>
          <cell r="I161"/>
        </row>
        <row r="165">
          <cell r="C165" t="str">
            <v>Não houve visita ao local. Necessário confirmar posição do ramal/CRM.</v>
          </cell>
        </row>
      </sheetData>
      <sheetData sheetId="3">
        <row r="9">
          <cell r="B9" t="str">
            <v>Versão da Planint - Julho de 2017</v>
          </cell>
        </row>
        <row r="29">
          <cell r="AT29"/>
        </row>
        <row r="53">
          <cell r="AT53"/>
        </row>
        <row r="67">
          <cell r="F67">
            <v>0</v>
          </cell>
        </row>
        <row r="102">
          <cell r="AS102"/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E1" t="str">
            <v>INTERLIGAÇÃO PE</v>
          </cell>
          <cell r="BF1"/>
          <cell r="BG1"/>
          <cell r="BH1"/>
          <cell r="BI1"/>
          <cell r="BJ1"/>
          <cell r="BR1"/>
          <cell r="BS1"/>
          <cell r="CH1"/>
          <cell r="CI1"/>
          <cell r="DT1"/>
          <cell r="DU1"/>
        </row>
        <row r="2">
          <cell r="M2" t="str">
            <v>Ø</v>
          </cell>
          <cell r="N2" t="str">
            <v>unidade</v>
          </cell>
          <cell r="O2"/>
          <cell r="P2" t="str">
            <v>Valor set/16</v>
          </cell>
          <cell r="BE2" t="str">
            <v>Ø DERIVAÇÃO</v>
          </cell>
          <cell r="BF2" t="str">
            <v>DESCRIÇÃO SAP</v>
          </cell>
          <cell r="BG2" t="str">
            <v>CÓDIGO</v>
          </cell>
          <cell r="BH2" t="str">
            <v>QTD</v>
          </cell>
          <cell r="BI2" t="str">
            <v>VALOR UNIT.</v>
          </cell>
          <cell r="BJ2" t="str">
            <v>TOTAL</v>
          </cell>
          <cell r="BR2"/>
          <cell r="BS2"/>
          <cell r="CH2"/>
          <cell r="CI2"/>
          <cell r="DT2"/>
          <cell r="DU2"/>
        </row>
        <row r="3">
          <cell r="E3">
            <v>20</v>
          </cell>
          <cell r="F3" t="str">
            <v>mm</v>
          </cell>
          <cell r="G3">
            <v>1.48</v>
          </cell>
          <cell r="M3">
            <v>20</v>
          </cell>
          <cell r="N3" t="str">
            <v>mm</v>
          </cell>
          <cell r="O3"/>
          <cell r="P3">
            <v>64.58</v>
          </cell>
          <cell r="Q3">
            <v>42488</v>
          </cell>
          <cell r="U3" t="str">
            <v>CRC 100M³/H-ENT LL4-SAIDA 0,350-DUPLA</v>
          </cell>
          <cell r="V3" t="str">
            <v>LL4</v>
          </cell>
          <cell r="W3">
            <v>0.35</v>
          </cell>
          <cell r="X3">
            <v>100</v>
          </cell>
          <cell r="Y3">
            <v>2</v>
          </cell>
          <cell r="Z3" t="str">
            <v>100LL42</v>
          </cell>
          <cell r="AA3">
            <v>6485.6</v>
          </cell>
          <cell r="AE3" t="str">
            <v>1A</v>
          </cell>
          <cell r="AF3">
            <v>22.247361000000001</v>
          </cell>
          <cell r="AG3">
            <v>381764.63</v>
          </cell>
          <cell r="AH3">
            <v>426038.92</v>
          </cell>
          <cell r="AI3">
            <v>108479.91992400002</v>
          </cell>
          <cell r="AJ3">
            <v>90668.678928555732</v>
          </cell>
          <cell r="AK3">
            <v>490244.54992400005</v>
          </cell>
          <cell r="AL3">
            <v>516707.59892855573</v>
          </cell>
          <cell r="AQ3" t="str">
            <v>LPD/10,022</v>
          </cell>
          <cell r="AR3">
            <v>2.1999999999999999E-2</v>
          </cell>
          <cell r="AS3">
            <v>1990.25</v>
          </cell>
          <cell r="AT3">
            <v>2750</v>
          </cell>
          <cell r="AU3">
            <v>4740.25</v>
          </cell>
          <cell r="BE3" t="str">
            <v>40 X 20</v>
          </cell>
          <cell r="BF3" t="str">
            <v>TE FUR PE 100 EF 040MMX020MM</v>
          </cell>
          <cell r="BG3">
            <v>702072001</v>
          </cell>
          <cell r="BH3">
            <v>1</v>
          </cell>
          <cell r="BI3">
            <v>39.01</v>
          </cell>
          <cell r="BJ3">
            <v>41.94</v>
          </cell>
          <cell r="BR3" t="str">
            <v>CONCATENAÇÃO</v>
          </cell>
          <cell r="BS3" t="str">
            <v>TOTAL</v>
          </cell>
          <cell r="CH3" t="str">
            <v>CONCATENAÇÃO</v>
          </cell>
          <cell r="CI3" t="str">
            <v>TOTAL</v>
          </cell>
          <cell r="DT3" t="str">
            <v>CONCATENAÇÃO</v>
          </cell>
          <cell r="DU3" t="str">
            <v>TOTAL</v>
          </cell>
        </row>
        <row r="4">
          <cell r="E4">
            <v>32</v>
          </cell>
          <cell r="F4" t="str">
            <v>mm</v>
          </cell>
          <cell r="G4">
            <v>2.5499999999999998</v>
          </cell>
          <cell r="M4">
            <v>32</v>
          </cell>
          <cell r="N4" t="str">
            <v>mm</v>
          </cell>
          <cell r="O4"/>
          <cell r="P4">
            <v>52.23</v>
          </cell>
          <cell r="Q4">
            <v>40533</v>
          </cell>
          <cell r="U4" t="str">
            <v>CRC 100M³/H-ENT LL4-SAIDA 0,350-SIMPLES</v>
          </cell>
          <cell r="V4" t="str">
            <v>LL4</v>
          </cell>
          <cell r="W4">
            <v>0.35</v>
          </cell>
          <cell r="X4">
            <v>100</v>
          </cell>
          <cell r="Y4">
            <v>1</v>
          </cell>
          <cell r="Z4" t="str">
            <v>100LL41</v>
          </cell>
          <cell r="AA4">
            <v>3058</v>
          </cell>
          <cell r="AE4" t="str">
            <v>1B</v>
          </cell>
          <cell r="AF4">
            <v>20.418893999999998</v>
          </cell>
          <cell r="AG4">
            <v>324499.94</v>
          </cell>
          <cell r="AH4">
            <v>362133.08</v>
          </cell>
          <cell r="AI4">
            <v>108479.91992400002</v>
          </cell>
          <cell r="AJ4">
            <v>90668.678928555732</v>
          </cell>
          <cell r="AK4">
            <v>432979.85992399999</v>
          </cell>
          <cell r="AL4">
            <v>452801.75892855576</v>
          </cell>
          <cell r="AQ4" t="str">
            <v>LPD/10,07</v>
          </cell>
          <cell r="AR4">
            <v>7.0000000000000007E-2</v>
          </cell>
          <cell r="AS4">
            <v>1990.25</v>
          </cell>
          <cell r="AT4">
            <v>2750</v>
          </cell>
          <cell r="AU4">
            <v>4740.25</v>
          </cell>
          <cell r="BE4"/>
          <cell r="BF4" t="str">
            <v>LUVA PE100 C/ENC EF 020MM</v>
          </cell>
          <cell r="BG4">
            <v>702051020</v>
          </cell>
          <cell r="BH4">
            <v>1</v>
          </cell>
          <cell r="BI4">
            <v>2.93</v>
          </cell>
          <cell r="BJ4"/>
          <cell r="BR4" t="str">
            <v>4 x 24</v>
          </cell>
          <cell r="BS4">
            <v>595.29999999999995</v>
          </cell>
          <cell r="BZ4" t="str">
            <v>2 X 24</v>
          </cell>
          <cell r="CA4">
            <v>737.1</v>
          </cell>
          <cell r="CH4" t="str">
            <v>2017</v>
          </cell>
          <cell r="CI4">
            <v>78224.739999999991</v>
          </cell>
          <cell r="DT4" t="str">
            <v>24</v>
          </cell>
          <cell r="DU4">
            <v>737.1</v>
          </cell>
        </row>
        <row r="5">
          <cell r="E5">
            <v>40</v>
          </cell>
          <cell r="F5" t="str">
            <v>mm</v>
          </cell>
          <cell r="G5">
            <v>3.95</v>
          </cell>
          <cell r="M5">
            <v>40</v>
          </cell>
          <cell r="N5" t="str">
            <v>mm</v>
          </cell>
          <cell r="O5"/>
          <cell r="P5">
            <v>62.3</v>
          </cell>
          <cell r="Q5">
            <v>41312</v>
          </cell>
          <cell r="U5" t="str">
            <v>CRC 50M³/H-ENT LL4-SAIDA 0,075-SIMPLES</v>
          </cell>
          <cell r="V5" t="str">
            <v>LL4</v>
          </cell>
          <cell r="W5">
            <v>7.4999999999999997E-2</v>
          </cell>
          <cell r="X5">
            <v>50</v>
          </cell>
          <cell r="Y5">
            <v>1</v>
          </cell>
          <cell r="Z5" t="str">
            <v>50LL41</v>
          </cell>
          <cell r="AA5">
            <v>2963.84</v>
          </cell>
          <cell r="AE5" t="str">
            <v>1C</v>
          </cell>
          <cell r="AF5">
            <v>13.424412</v>
          </cell>
          <cell r="AG5">
            <v>275824.95</v>
          </cell>
          <cell r="AH5">
            <v>307813.12</v>
          </cell>
          <cell r="AI5">
            <v>108479.91992400002</v>
          </cell>
          <cell r="AJ5">
            <v>90668.678928555732</v>
          </cell>
          <cell r="AK5">
            <v>384304.869924</v>
          </cell>
          <cell r="AL5">
            <v>398481.79892855574</v>
          </cell>
          <cell r="AQ5" t="str">
            <v>LPD/10,35</v>
          </cell>
          <cell r="AR5">
            <v>0.35</v>
          </cell>
          <cell r="AS5">
            <v>1990.25</v>
          </cell>
          <cell r="AT5">
            <v>2750</v>
          </cell>
          <cell r="AU5">
            <v>4740.25</v>
          </cell>
          <cell r="BE5" t="str">
            <v>40 X 32</v>
          </cell>
          <cell r="BF5" t="str">
            <v>TE FUR PE 100 EF 040MMX032MM</v>
          </cell>
          <cell r="BG5">
            <v>702072002</v>
          </cell>
          <cell r="BH5">
            <v>1</v>
          </cell>
          <cell r="BI5">
            <v>37.42</v>
          </cell>
          <cell r="BJ5">
            <v>40.68</v>
          </cell>
          <cell r="BR5"/>
          <cell r="BS5"/>
          <cell r="BZ5"/>
          <cell r="CA5"/>
          <cell r="CH5"/>
          <cell r="CI5"/>
          <cell r="DT5"/>
          <cell r="DU5"/>
        </row>
        <row r="6">
          <cell r="E6">
            <v>63</v>
          </cell>
          <cell r="F6" t="str">
            <v>mm</v>
          </cell>
          <cell r="G6">
            <v>9.69</v>
          </cell>
          <cell r="M6">
            <v>63</v>
          </cell>
          <cell r="N6" t="str">
            <v>mm</v>
          </cell>
          <cell r="O6"/>
          <cell r="P6">
            <v>158.4</v>
          </cell>
          <cell r="Q6">
            <v>41131</v>
          </cell>
          <cell r="U6" t="str">
            <v>CRC 100M³/H-ENT LL4-SAIDA 0,075-SIMPLES</v>
          </cell>
          <cell r="V6" t="str">
            <v>LL4</v>
          </cell>
          <cell r="W6">
            <v>7.4999999999999997E-2</v>
          </cell>
          <cell r="X6">
            <v>100</v>
          </cell>
          <cell r="Y6">
            <v>1</v>
          </cell>
          <cell r="Z6" t="str">
            <v>100LL41</v>
          </cell>
          <cell r="AA6">
            <v>2987.6</v>
          </cell>
          <cell r="AE6" t="str">
            <v>1D</v>
          </cell>
          <cell r="AF6">
            <v>11.939916</v>
          </cell>
          <cell r="AG6">
            <v>6</v>
          </cell>
          <cell r="AH6">
            <v>261641.15</v>
          </cell>
          <cell r="AI6">
            <v>108479.91992400002</v>
          </cell>
          <cell r="AJ6">
            <v>90668.678928555732</v>
          </cell>
          <cell r="AK6">
            <v>108485.91992400002</v>
          </cell>
          <cell r="AL6">
            <v>352309.82892855571</v>
          </cell>
          <cell r="AQ6" t="str">
            <v>LPD/20,022</v>
          </cell>
          <cell r="AR6">
            <v>2.1999999999999999E-2</v>
          </cell>
          <cell r="AS6">
            <v>3980.49</v>
          </cell>
          <cell r="AT6">
            <v>2750</v>
          </cell>
          <cell r="AU6">
            <v>6730.49</v>
          </cell>
          <cell r="BE6"/>
          <cell r="BF6" t="str">
            <v>LUVA PE100 C/ENC EF 032MM</v>
          </cell>
          <cell r="BG6">
            <v>702051032</v>
          </cell>
          <cell r="BH6">
            <v>1</v>
          </cell>
          <cell r="BI6">
            <v>3.26</v>
          </cell>
          <cell r="BJ6"/>
          <cell r="BR6" t="str">
            <v>4 x 27</v>
          </cell>
          <cell r="BS6">
            <v>595.29999999999995</v>
          </cell>
          <cell r="BZ6" t="str">
            <v>2 X 27</v>
          </cell>
          <cell r="CA6">
            <v>737.1</v>
          </cell>
          <cell r="CH6"/>
          <cell r="CI6"/>
          <cell r="DT6" t="str">
            <v>27</v>
          </cell>
          <cell r="DU6">
            <v>737.1</v>
          </cell>
        </row>
        <row r="7">
          <cell r="E7">
            <v>90</v>
          </cell>
          <cell r="F7" t="str">
            <v>mm</v>
          </cell>
          <cell r="G7">
            <v>19.64</v>
          </cell>
          <cell r="M7">
            <v>90</v>
          </cell>
          <cell r="N7" t="str">
            <v>mm</v>
          </cell>
          <cell r="O7"/>
          <cell r="P7">
            <v>281.83</v>
          </cell>
          <cell r="Q7">
            <v>42531</v>
          </cell>
          <cell r="U7" t="str">
            <v>CRC 10M³/H-ENT LL4-SAIDA 0,025-SIMPLES</v>
          </cell>
          <cell r="V7" t="str">
            <v>LL4</v>
          </cell>
          <cell r="W7">
            <v>2.5000000000000001E-2</v>
          </cell>
          <cell r="X7">
            <v>10</v>
          </cell>
          <cell r="Y7">
            <v>1</v>
          </cell>
          <cell r="Z7" t="str">
            <v>10LL41</v>
          </cell>
          <cell r="AA7">
            <v>3247.2</v>
          </cell>
          <cell r="AE7" t="str">
            <v>2A</v>
          </cell>
          <cell r="AF7">
            <v>26.198447999999999</v>
          </cell>
          <cell r="AG7">
            <v>353786.34</v>
          </cell>
          <cell r="AH7">
            <v>399425.42</v>
          </cell>
          <cell r="AI7">
            <v>108479.91992400002</v>
          </cell>
          <cell r="AJ7">
            <v>90668.678928555732</v>
          </cell>
          <cell r="AK7">
            <v>462266.25992400001</v>
          </cell>
          <cell r="AL7">
            <v>490094.09892855573</v>
          </cell>
          <cell r="AQ7" t="str">
            <v>LPD/20,07</v>
          </cell>
          <cell r="AR7">
            <v>7.0000000000000007E-2</v>
          </cell>
          <cell r="AS7">
            <v>3980.49</v>
          </cell>
          <cell r="AT7">
            <v>2750</v>
          </cell>
          <cell r="AU7">
            <v>6730.49</v>
          </cell>
          <cell r="BE7" t="str">
            <v>40 X 40</v>
          </cell>
          <cell r="BF7" t="str">
            <v>TE FUR PE 100 EF 040MMX040MM</v>
          </cell>
          <cell r="BG7">
            <v>702072002</v>
          </cell>
          <cell r="BH7">
            <v>1</v>
          </cell>
          <cell r="BI7">
            <v>37.42</v>
          </cell>
          <cell r="BJ7">
            <v>42.36</v>
          </cell>
          <cell r="BR7"/>
          <cell r="BS7"/>
          <cell r="BZ7"/>
          <cell r="CA7"/>
          <cell r="CH7"/>
          <cell r="CI7"/>
          <cell r="DT7"/>
          <cell r="DU7"/>
        </row>
        <row r="8">
          <cell r="E8">
            <v>125</v>
          </cell>
          <cell r="F8" t="str">
            <v>mm</v>
          </cell>
          <cell r="G8">
            <v>37.79</v>
          </cell>
          <cell r="M8">
            <v>125</v>
          </cell>
          <cell r="N8" t="str">
            <v>mm</v>
          </cell>
          <cell r="O8"/>
          <cell r="P8">
            <v>307.82</v>
          </cell>
          <cell r="Q8">
            <v>40533</v>
          </cell>
          <cell r="U8" t="str">
            <v>CRC 50M³/H-ENT LL4-SAIDA 0,025-SIMPLES</v>
          </cell>
          <cell r="V8" t="str">
            <v>LL4</v>
          </cell>
          <cell r="W8">
            <v>2.5000000000000001E-2</v>
          </cell>
          <cell r="X8">
            <v>50</v>
          </cell>
          <cell r="Y8">
            <v>1</v>
          </cell>
          <cell r="Z8" t="str">
            <v>50LL41</v>
          </cell>
          <cell r="AA8">
            <v>3322</v>
          </cell>
          <cell r="AE8" t="str">
            <v>2B</v>
          </cell>
          <cell r="AF8">
            <v>23.312960999999998</v>
          </cell>
          <cell r="AG8">
            <v>300718.39</v>
          </cell>
          <cell r="AH8">
            <v>339511.6</v>
          </cell>
          <cell r="AI8">
            <v>108479.91992400002</v>
          </cell>
          <cell r="AJ8">
            <v>90668.678928555732</v>
          </cell>
          <cell r="AK8">
            <v>409198.30992400006</v>
          </cell>
          <cell r="AL8">
            <v>430180.27892855572</v>
          </cell>
          <cell r="AQ8" t="str">
            <v>LPD/20,35</v>
          </cell>
          <cell r="AR8">
            <v>0.35</v>
          </cell>
          <cell r="AS8">
            <v>3980.49</v>
          </cell>
          <cell r="AT8">
            <v>2750</v>
          </cell>
          <cell r="AU8">
            <v>6730.49</v>
          </cell>
          <cell r="BE8"/>
          <cell r="BF8" t="str">
            <v>LUVA PE100 C/ENC EF 040MM</v>
          </cell>
          <cell r="BG8">
            <v>702041002</v>
          </cell>
          <cell r="BH8">
            <v>1</v>
          </cell>
          <cell r="BI8">
            <v>4.9400000000000004</v>
          </cell>
          <cell r="BJ8"/>
          <cell r="BR8" t="str">
            <v>6 x 24</v>
          </cell>
          <cell r="BS8">
            <v>611.58000000000004</v>
          </cell>
          <cell r="BZ8" t="str">
            <v>2 X 217</v>
          </cell>
          <cell r="CA8">
            <v>737.1</v>
          </cell>
          <cell r="CH8"/>
          <cell r="CI8"/>
          <cell r="DT8" t="str">
            <v>217</v>
          </cell>
          <cell r="DU8">
            <v>737.1</v>
          </cell>
        </row>
        <row r="9">
          <cell r="E9">
            <v>180</v>
          </cell>
          <cell r="F9" t="str">
            <v>mm</v>
          </cell>
          <cell r="G9">
            <v>78.150000000000006</v>
          </cell>
          <cell r="M9">
            <v>180</v>
          </cell>
          <cell r="N9" t="str">
            <v>mm</v>
          </cell>
          <cell r="O9"/>
          <cell r="P9">
            <v>819.75</v>
          </cell>
          <cell r="Q9">
            <v>40492</v>
          </cell>
          <cell r="U9" t="str">
            <v>CRC 100M³/H-ENT LL4-SAIDA 0,025-SIMPLES</v>
          </cell>
          <cell r="V9" t="str">
            <v>LL4</v>
          </cell>
          <cell r="W9">
            <v>2.5000000000000001E-2</v>
          </cell>
          <cell r="X9">
            <v>100</v>
          </cell>
          <cell r="Y9">
            <v>1</v>
          </cell>
          <cell r="Z9" t="str">
            <v>100LL41</v>
          </cell>
          <cell r="AA9">
            <v>3564</v>
          </cell>
          <cell r="AE9" t="str">
            <v>2C</v>
          </cell>
          <cell r="AF9">
            <v>16.310550000000003</v>
          </cell>
          <cell r="AG9">
            <v>255610.63</v>
          </cell>
          <cell r="AH9">
            <v>288584.86</v>
          </cell>
          <cell r="AI9">
            <v>108479.91992400002</v>
          </cell>
          <cell r="AJ9">
            <v>90668.678928555732</v>
          </cell>
          <cell r="AK9">
            <v>364090.54992400005</v>
          </cell>
          <cell r="AL9">
            <v>379253.53892855573</v>
          </cell>
          <cell r="AQ9" t="str">
            <v>LPX/10,022</v>
          </cell>
          <cell r="AR9">
            <v>2.1999999999999999E-2</v>
          </cell>
          <cell r="AS9">
            <v>1982.17</v>
          </cell>
          <cell r="AT9">
            <v>2750</v>
          </cell>
          <cell r="AU9">
            <v>4732.17</v>
          </cell>
          <cell r="BE9" t="str">
            <v>63 X 20</v>
          </cell>
          <cell r="BF9" t="str">
            <v>TE FUR PE 100 EF 063MMX020MM</v>
          </cell>
          <cell r="BG9">
            <v>702072003</v>
          </cell>
          <cell r="BH9">
            <v>1</v>
          </cell>
          <cell r="BI9">
            <v>32.85</v>
          </cell>
          <cell r="BJ9">
            <v>35.78</v>
          </cell>
          <cell r="BR9"/>
          <cell r="BS9"/>
          <cell r="BZ9"/>
          <cell r="CA9"/>
          <cell r="CH9"/>
          <cell r="CI9"/>
          <cell r="DT9"/>
          <cell r="DU9"/>
        </row>
        <row r="10">
          <cell r="E10">
            <v>250</v>
          </cell>
          <cell r="F10" t="str">
            <v>mm</v>
          </cell>
          <cell r="G10">
            <v>150.6</v>
          </cell>
          <cell r="M10">
            <v>250</v>
          </cell>
          <cell r="N10" t="str">
            <v>mm</v>
          </cell>
          <cell r="O10"/>
          <cell r="P10">
            <v>4081.14</v>
          </cell>
          <cell r="Q10">
            <v>41312</v>
          </cell>
          <cell r="U10" t="str">
            <v>CRC 200M³/H-ENT LL4-SAIDA 0,350-SIMPLES</v>
          </cell>
          <cell r="V10" t="str">
            <v>LL4</v>
          </cell>
          <cell r="W10">
            <v>0.35</v>
          </cell>
          <cell r="X10">
            <v>200</v>
          </cell>
          <cell r="Y10">
            <v>1</v>
          </cell>
          <cell r="Z10" t="str">
            <v>200LL41</v>
          </cell>
          <cell r="AA10">
            <v>7224.8</v>
          </cell>
          <cell r="AE10" t="str">
            <v>2D</v>
          </cell>
          <cell r="AF10">
            <v>12.687525000000001</v>
          </cell>
          <cell r="AG10">
            <v>217269.03</v>
          </cell>
          <cell r="AH10">
            <v>245297.13</v>
          </cell>
          <cell r="AI10">
            <v>108479.91992400002</v>
          </cell>
          <cell r="AJ10">
            <v>90668.678928555732</v>
          </cell>
          <cell r="AK10">
            <v>325748.94992400002</v>
          </cell>
          <cell r="AL10">
            <v>335965.80892855575</v>
          </cell>
          <cell r="AQ10" t="str">
            <v>LPX/10,07</v>
          </cell>
          <cell r="AR10">
            <v>7.0000000000000007E-2</v>
          </cell>
          <cell r="AS10">
            <v>1982.17</v>
          </cell>
          <cell r="AT10">
            <v>2750</v>
          </cell>
          <cell r="AU10">
            <v>4732.17</v>
          </cell>
          <cell r="BE10" t="str">
            <v>63 - 20</v>
          </cell>
          <cell r="BF10" t="str">
            <v>LUVA PE100 C/ENC EF 020MM</v>
          </cell>
          <cell r="BG10">
            <v>702051020</v>
          </cell>
          <cell r="BH10">
            <v>1</v>
          </cell>
          <cell r="BI10">
            <v>2.93</v>
          </cell>
          <cell r="BJ10"/>
          <cell r="BR10" t="str">
            <v>6 x 27</v>
          </cell>
          <cell r="BS10">
            <v>611.58000000000004</v>
          </cell>
          <cell r="BZ10" t="str">
            <v>2 X 235</v>
          </cell>
          <cell r="CA10">
            <v>985.15</v>
          </cell>
          <cell r="CH10"/>
          <cell r="CI10"/>
          <cell r="DT10" t="str">
            <v>235</v>
          </cell>
          <cell r="DU10">
            <v>985.15</v>
          </cell>
        </row>
        <row r="11">
          <cell r="E11">
            <v>2</v>
          </cell>
          <cell r="F11" t="str">
            <v>"</v>
          </cell>
          <cell r="G11">
            <v>81.19</v>
          </cell>
          <cell r="M11">
            <v>4</v>
          </cell>
          <cell r="N11" t="str">
            <v>pol</v>
          </cell>
          <cell r="O11">
            <v>300</v>
          </cell>
          <cell r="P11">
            <v>52164.58</v>
          </cell>
          <cell r="U11" t="str">
            <v>CRC 500M³/H-ENT LL4-SAIDA 0,350-SIMPLES</v>
          </cell>
          <cell r="V11" t="str">
            <v>LL4</v>
          </cell>
          <cell r="W11">
            <v>0.35</v>
          </cell>
          <cell r="X11">
            <v>500</v>
          </cell>
          <cell r="Y11">
            <v>1</v>
          </cell>
          <cell r="Z11" t="str">
            <v>500LL41</v>
          </cell>
          <cell r="AA11">
            <v>9366.7199999999993</v>
          </cell>
          <cell r="AE11" t="str">
            <v>3A</v>
          </cell>
          <cell r="AF11">
            <v>21.914225999999999</v>
          </cell>
          <cell r="AG11">
            <v>276039.42</v>
          </cell>
          <cell r="AH11">
            <v>323514.55</v>
          </cell>
          <cell r="AI11">
            <v>108479.91992400002</v>
          </cell>
          <cell r="AJ11">
            <v>90668.678928555732</v>
          </cell>
          <cell r="AK11">
            <v>384519.33992399997</v>
          </cell>
          <cell r="AL11">
            <v>414183.22892855573</v>
          </cell>
          <cell r="AQ11" t="str">
            <v>LPX/10,35</v>
          </cell>
          <cell r="AR11">
            <v>0.35</v>
          </cell>
          <cell r="AS11">
            <v>1982.17</v>
          </cell>
          <cell r="AT11">
            <v>2750</v>
          </cell>
          <cell r="AU11">
            <v>4732.17</v>
          </cell>
          <cell r="BE11" t="str">
            <v>63 X 32</v>
          </cell>
          <cell r="BF11" t="str">
            <v>TE FUR PE 100 EF 063MMX032MM</v>
          </cell>
          <cell r="BG11">
            <v>702072004</v>
          </cell>
          <cell r="BH11">
            <v>1</v>
          </cell>
          <cell r="BI11">
            <v>31.46</v>
          </cell>
          <cell r="BJ11">
            <v>34.72</v>
          </cell>
          <cell r="BR11"/>
          <cell r="BS11"/>
          <cell r="BZ11"/>
          <cell r="CA11"/>
          <cell r="CH11"/>
          <cell r="CI11"/>
          <cell r="DT11"/>
          <cell r="DU11"/>
        </row>
        <row r="12">
          <cell r="E12">
            <v>4</v>
          </cell>
          <cell r="F12" t="str">
            <v>"</v>
          </cell>
          <cell r="G12">
            <v>92.93</v>
          </cell>
          <cell r="M12">
            <v>6</v>
          </cell>
          <cell r="N12" t="str">
            <v>pol</v>
          </cell>
          <cell r="O12">
            <v>300</v>
          </cell>
          <cell r="P12">
            <v>51180.75</v>
          </cell>
          <cell r="U12" t="str">
            <v>CRC 250M³/H-ENT LL4-SAIDA 0,025-SIMPLES</v>
          </cell>
          <cell r="V12" t="str">
            <v>LL4</v>
          </cell>
          <cell r="W12">
            <v>2.5000000000000001E-2</v>
          </cell>
          <cell r="X12">
            <v>250</v>
          </cell>
          <cell r="Y12">
            <v>1</v>
          </cell>
          <cell r="Z12" t="str">
            <v>250LL41</v>
          </cell>
          <cell r="AA12">
            <v>20180.97</v>
          </cell>
          <cell r="AE12" t="str">
            <v>3B</v>
          </cell>
          <cell r="AF12">
            <v>19.867031999999998</v>
          </cell>
          <cell r="AG12">
            <v>234633.51</v>
          </cell>
          <cell r="AH12">
            <v>274987.37</v>
          </cell>
          <cell r="AI12">
            <v>108479.91992400002</v>
          </cell>
          <cell r="AJ12">
            <v>90668.678928555732</v>
          </cell>
          <cell r="AK12">
            <v>343113.42992400005</v>
          </cell>
          <cell r="AL12">
            <v>365656.04892855574</v>
          </cell>
          <cell r="AQ12" t="str">
            <v>LPX/11</v>
          </cell>
          <cell r="AR12">
            <v>1</v>
          </cell>
          <cell r="AS12">
            <v>1982.17</v>
          </cell>
          <cell r="AT12">
            <v>2750</v>
          </cell>
          <cell r="AU12">
            <v>4732.17</v>
          </cell>
          <cell r="BE12"/>
          <cell r="BF12" t="str">
            <v>LUVA PE100 C/ENC EF 032MM</v>
          </cell>
          <cell r="BG12">
            <v>702051032</v>
          </cell>
          <cell r="BH12">
            <v>1</v>
          </cell>
          <cell r="BI12">
            <v>3.26</v>
          </cell>
          <cell r="BJ12"/>
          <cell r="BR12" t="str">
            <v>6 x 217</v>
          </cell>
          <cell r="BS12">
            <v>611.58000000000004</v>
          </cell>
          <cell r="BZ12" t="str">
            <v>4 x 217</v>
          </cell>
          <cell r="CA12">
            <v>4065.99</v>
          </cell>
          <cell r="CH12"/>
          <cell r="CI12"/>
          <cell r="DT12" t="str">
            <v>4 x 24</v>
          </cell>
          <cell r="DU12">
            <v>595.29999999999995</v>
          </cell>
        </row>
        <row r="13">
          <cell r="E13">
            <v>6</v>
          </cell>
          <cell r="F13" t="str">
            <v>"</v>
          </cell>
          <cell r="G13">
            <v>124.36</v>
          </cell>
          <cell r="M13">
            <v>8</v>
          </cell>
          <cell r="N13" t="str">
            <v>pol</v>
          </cell>
          <cell r="O13">
            <v>300</v>
          </cell>
          <cell r="P13">
            <v>87201.72</v>
          </cell>
          <cell r="U13" t="str">
            <v>CRC 100M³/H-ENT 0,350-SAIDA 0,025SIMPLES</v>
          </cell>
          <cell r="V13" t="str">
            <v>RIC</v>
          </cell>
          <cell r="W13">
            <v>2.5000000000000001E-2</v>
          </cell>
          <cell r="X13">
            <v>100</v>
          </cell>
          <cell r="Y13">
            <v>1</v>
          </cell>
          <cell r="Z13" t="str">
            <v>100RIC1</v>
          </cell>
          <cell r="AA13">
            <v>4100.8</v>
          </cell>
          <cell r="AE13" t="str">
            <v>3C</v>
          </cell>
          <cell r="AF13">
            <v>12.727758000000001</v>
          </cell>
          <cell r="AG13">
            <v>199438.48</v>
          </cell>
          <cell r="AH13">
            <v>233739.26</v>
          </cell>
          <cell r="AI13">
            <v>108479.91992400002</v>
          </cell>
          <cell r="AJ13">
            <v>90668.678928555732</v>
          </cell>
          <cell r="AK13">
            <v>307918.39992400003</v>
          </cell>
          <cell r="AL13">
            <v>324407.93892855576</v>
          </cell>
          <cell r="AQ13" t="str">
            <v>LPX/20,022</v>
          </cell>
          <cell r="AR13">
            <v>2.1999999999999999E-2</v>
          </cell>
          <cell r="AS13">
            <v>3964.33</v>
          </cell>
          <cell r="AT13">
            <v>2750</v>
          </cell>
          <cell r="AU13">
            <v>6714.33</v>
          </cell>
          <cell r="BE13" t="str">
            <v>63 X 40</v>
          </cell>
          <cell r="BF13" t="str">
            <v>TE FUR PE 100 EF 063MMX040MM</v>
          </cell>
          <cell r="BG13">
            <v>702072005</v>
          </cell>
          <cell r="BH13">
            <v>1</v>
          </cell>
          <cell r="BI13">
            <v>95.62</v>
          </cell>
          <cell r="BJ13">
            <v>100.75</v>
          </cell>
          <cell r="BR13"/>
          <cell r="BS13"/>
          <cell r="BZ13"/>
          <cell r="CA13"/>
          <cell r="CH13"/>
          <cell r="CI13"/>
          <cell r="DT13"/>
          <cell r="DU13"/>
        </row>
        <row r="14">
          <cell r="E14">
            <v>8</v>
          </cell>
          <cell r="F14" t="str">
            <v>"</v>
          </cell>
          <cell r="G14">
            <v>195.36</v>
          </cell>
          <cell r="M14">
            <v>10</v>
          </cell>
          <cell r="N14" t="str">
            <v>pol</v>
          </cell>
          <cell r="O14">
            <v>300</v>
          </cell>
          <cell r="P14">
            <v>55676.94</v>
          </cell>
          <cell r="U14" t="str">
            <v>CRC 50M³/H-ENT 0,350-SAIDA 0,025-SIMPLES</v>
          </cell>
          <cell r="V14" t="str">
            <v>RIC</v>
          </cell>
          <cell r="W14">
            <v>2.5000000000000001E-2</v>
          </cell>
          <cell r="X14">
            <v>50</v>
          </cell>
          <cell r="Y14">
            <v>1</v>
          </cell>
          <cell r="Z14" t="str">
            <v>50RIC1</v>
          </cell>
          <cell r="AA14">
            <v>2622.4</v>
          </cell>
          <cell r="AE14" t="str">
            <v>3D</v>
          </cell>
          <cell r="AF14">
            <v>22.837918500000004</v>
          </cell>
          <cell r="AG14">
            <v>324752.26</v>
          </cell>
          <cell r="AH14">
            <v>380605.35</v>
          </cell>
          <cell r="AI14">
            <v>108479.91992400002</v>
          </cell>
          <cell r="AJ14">
            <v>90668.678928555732</v>
          </cell>
          <cell r="AK14">
            <v>433232.17992400005</v>
          </cell>
          <cell r="AL14">
            <v>471274.02892855572</v>
          </cell>
          <cell r="AQ14" t="str">
            <v>LPX/20,07</v>
          </cell>
          <cell r="AR14">
            <v>7.0000000000000007E-2</v>
          </cell>
          <cell r="AS14">
            <v>3964.33</v>
          </cell>
          <cell r="AT14">
            <v>2750</v>
          </cell>
          <cell r="AU14">
            <v>6714.33</v>
          </cell>
          <cell r="BE14" t="str">
            <v>63 - 40</v>
          </cell>
          <cell r="BF14" t="str">
            <v>LUVA PE100 C/ENC EF 040MM</v>
          </cell>
          <cell r="BG14">
            <v>702051040</v>
          </cell>
          <cell r="BH14">
            <v>1</v>
          </cell>
          <cell r="BI14">
            <v>5.13</v>
          </cell>
          <cell r="BJ14"/>
          <cell r="BR14" t="str">
            <v>6 x 235</v>
          </cell>
          <cell r="BS14">
            <v>566.95000000000005</v>
          </cell>
          <cell r="BZ14"/>
          <cell r="CA14"/>
          <cell r="CH14"/>
          <cell r="CI14"/>
          <cell r="DT14" t="str">
            <v>4 x 27</v>
          </cell>
          <cell r="DU14">
            <v>595.29999999999995</v>
          </cell>
        </row>
        <row r="15">
          <cell r="E15">
            <v>10</v>
          </cell>
          <cell r="F15" t="str">
            <v>"</v>
          </cell>
          <cell r="G15">
            <v>249.35</v>
          </cell>
          <cell r="M15">
            <v>12</v>
          </cell>
          <cell r="N15" t="str">
            <v>pol</v>
          </cell>
          <cell r="O15">
            <v>300</v>
          </cell>
          <cell r="P15">
            <v>132778.07999999999</v>
          </cell>
          <cell r="U15" t="str">
            <v>CRC 25M³/H-ENT 0,350-SAIDA 0,025-SIMPLES</v>
          </cell>
          <cell r="V15" t="str">
            <v>RIC</v>
          </cell>
          <cell r="W15">
            <v>2.5000000000000001E-2</v>
          </cell>
          <cell r="X15">
            <v>25</v>
          </cell>
          <cell r="Y15">
            <v>1</v>
          </cell>
          <cell r="Z15" t="str">
            <v>25RIC1</v>
          </cell>
          <cell r="AA15">
            <v>2455.1999999999998</v>
          </cell>
          <cell r="AE15" t="str">
            <v>4A</v>
          </cell>
          <cell r="AF15">
            <v>15.519902999999999</v>
          </cell>
          <cell r="AG15">
            <v>252553.11</v>
          </cell>
          <cell r="AH15">
            <v>294141.38</v>
          </cell>
          <cell r="AI15">
            <v>108479.91992400002</v>
          </cell>
          <cell r="AJ15">
            <v>90668.678928555732</v>
          </cell>
          <cell r="AK15">
            <v>361033.02992400003</v>
          </cell>
          <cell r="AL15">
            <v>384810.05892855575</v>
          </cell>
          <cell r="AQ15" t="str">
            <v>LPX/20,35</v>
          </cell>
          <cell r="AR15">
            <v>0.35</v>
          </cell>
          <cell r="AS15">
            <v>3964.33</v>
          </cell>
          <cell r="AT15">
            <v>2750</v>
          </cell>
          <cell r="AU15">
            <v>6714.33</v>
          </cell>
          <cell r="BE15" t="str">
            <v>63 X 63</v>
          </cell>
          <cell r="BF15" t="str">
            <v>TE FUR PE 100 EF 063MMX063MM</v>
          </cell>
          <cell r="BG15">
            <v>702072024</v>
          </cell>
          <cell r="BH15">
            <v>1</v>
          </cell>
          <cell r="BI15">
            <v>199.33</v>
          </cell>
          <cell r="BJ15">
            <v>204.47</v>
          </cell>
          <cell r="BR15"/>
          <cell r="BS15"/>
          <cell r="BZ15" t="str">
            <v>4 x 235</v>
          </cell>
          <cell r="CA15">
            <v>10908.609999999999</v>
          </cell>
          <cell r="CH15"/>
          <cell r="CI15"/>
          <cell r="DT15"/>
          <cell r="DU15"/>
        </row>
        <row r="16">
          <cell r="E16">
            <v>12</v>
          </cell>
          <cell r="F16" t="str">
            <v>"</v>
          </cell>
          <cell r="G16">
            <v>273.95</v>
          </cell>
          <cell r="M16">
            <v>14</v>
          </cell>
          <cell r="N16" t="str">
            <v>pol</v>
          </cell>
          <cell r="O16">
            <v>300</v>
          </cell>
          <cell r="P16">
            <v>202403.81</v>
          </cell>
          <cell r="U16" t="str">
            <v>CRC 10M³/H-ENT 0,350-SAIDA 0,025-SIMPLES</v>
          </cell>
          <cell r="V16" t="str">
            <v>RIC</v>
          </cell>
          <cell r="W16">
            <v>2.5000000000000001E-2</v>
          </cell>
          <cell r="X16">
            <v>10</v>
          </cell>
          <cell r="Y16">
            <v>1</v>
          </cell>
          <cell r="Z16" t="str">
            <v>10RIC1</v>
          </cell>
          <cell r="AA16">
            <v>2296.8000000000002</v>
          </cell>
          <cell r="AE16" t="str">
            <v>4B</v>
          </cell>
          <cell r="AF16">
            <v>22.812435000000001</v>
          </cell>
          <cell r="AG16">
            <v>297121.31</v>
          </cell>
          <cell r="AH16">
            <v>346048.68</v>
          </cell>
          <cell r="AI16">
            <v>108479.91992400002</v>
          </cell>
          <cell r="AJ16">
            <v>90668.678928555732</v>
          </cell>
          <cell r="AK16">
            <v>405601.22992399998</v>
          </cell>
          <cell r="AL16">
            <v>436717.35892855574</v>
          </cell>
          <cell r="AQ16" t="str">
            <v>LPX/21</v>
          </cell>
          <cell r="AR16">
            <v>1</v>
          </cell>
          <cell r="AS16">
            <v>3964.33</v>
          </cell>
          <cell r="AT16">
            <v>2750</v>
          </cell>
          <cell r="AU16">
            <v>6714.33</v>
          </cell>
          <cell r="BE16" t="str">
            <v>63 - 63</v>
          </cell>
          <cell r="BF16" t="str">
            <v>LUVA PE100 C/ENC EF 063MM</v>
          </cell>
          <cell r="BG16">
            <v>702051063</v>
          </cell>
          <cell r="BH16">
            <v>1</v>
          </cell>
          <cell r="BI16">
            <v>5.14</v>
          </cell>
          <cell r="BJ16"/>
          <cell r="BR16" t="str">
            <v>8 x 24</v>
          </cell>
          <cell r="BS16">
            <v>595.29999999999995</v>
          </cell>
          <cell r="BZ16"/>
          <cell r="CA16"/>
          <cell r="CH16"/>
          <cell r="CI16"/>
          <cell r="DT16" t="str">
            <v>4 x 217</v>
          </cell>
          <cell r="DU16">
            <v>4065.99</v>
          </cell>
        </row>
        <row r="17">
          <cell r="E17">
            <v>14</v>
          </cell>
          <cell r="F17" t="str">
            <v>"</v>
          </cell>
          <cell r="G17">
            <v>319.22000000000003</v>
          </cell>
          <cell r="M17">
            <v>16</v>
          </cell>
          <cell r="N17" t="str">
            <v>pol</v>
          </cell>
          <cell r="O17">
            <v>300</v>
          </cell>
          <cell r="P17">
            <v>111013.79</v>
          </cell>
          <cell r="U17" t="str">
            <v>CRC 100M³/H-ENT LL7-SAIDA 0,350-SIMPLES</v>
          </cell>
          <cell r="V17" t="str">
            <v>LL7</v>
          </cell>
          <cell r="W17">
            <v>0.35</v>
          </cell>
          <cell r="X17">
            <v>100</v>
          </cell>
          <cell r="Y17">
            <v>1</v>
          </cell>
          <cell r="Z17" t="str">
            <v>100LL71</v>
          </cell>
          <cell r="AA17">
            <v>13948</v>
          </cell>
          <cell r="AE17" t="str">
            <v>4C</v>
          </cell>
          <cell r="AF17">
            <v>23.806256999999999</v>
          </cell>
          <cell r="AG17">
            <v>305651.09999999998</v>
          </cell>
          <cell r="AH17">
            <v>359271.09</v>
          </cell>
          <cell r="AI17">
            <v>108479.91992400002</v>
          </cell>
          <cell r="AJ17">
            <v>90668.678928555732</v>
          </cell>
          <cell r="AK17">
            <v>414131.01992400002</v>
          </cell>
          <cell r="AL17">
            <v>449939.76892855577</v>
          </cell>
          <cell r="AQ17" t="str">
            <v>LP1/10,022</v>
          </cell>
          <cell r="AR17">
            <v>2.1999999999999999E-2</v>
          </cell>
          <cell r="AS17">
            <v>4237.7700000000004</v>
          </cell>
          <cell r="AT17">
            <v>2750</v>
          </cell>
          <cell r="AU17">
            <v>6987.77</v>
          </cell>
          <cell r="BE17" t="str">
            <v>90 X 20</v>
          </cell>
          <cell r="BF17" t="str">
            <v>TE FUR PE 100 EF 090MMX020MM</v>
          </cell>
          <cell r="BG17">
            <v>702072006</v>
          </cell>
          <cell r="BH17">
            <v>1</v>
          </cell>
          <cell r="BI17">
            <v>38.21</v>
          </cell>
          <cell r="BJ17">
            <v>41.14</v>
          </cell>
          <cell r="BR17"/>
          <cell r="BS17"/>
          <cell r="BZ17"/>
          <cell r="CA17"/>
          <cell r="CH17" t="str">
            <v>2035</v>
          </cell>
          <cell r="CI17">
            <v>78224.739999999991</v>
          </cell>
          <cell r="DT17"/>
          <cell r="DU17"/>
        </row>
        <row r="18">
          <cell r="E18">
            <v>16</v>
          </cell>
          <cell r="F18" t="str">
            <v>"</v>
          </cell>
          <cell r="G18">
            <v>538.14</v>
          </cell>
          <cell r="M18">
            <v>20</v>
          </cell>
          <cell r="N18" t="str">
            <v>pol</v>
          </cell>
          <cell r="O18">
            <v>300</v>
          </cell>
          <cell r="P18">
            <v>199501.01</v>
          </cell>
          <cell r="U18" t="str">
            <v>CRC 100M³/H-ENT LL7-SAIDA 0,350-DUPLA</v>
          </cell>
          <cell r="V18" t="str">
            <v>LL7</v>
          </cell>
          <cell r="W18">
            <v>0.35</v>
          </cell>
          <cell r="X18">
            <v>100</v>
          </cell>
          <cell r="Y18">
            <v>2</v>
          </cell>
          <cell r="Z18" t="str">
            <v>100LL72</v>
          </cell>
          <cell r="AA18">
            <v>17111.599999999999</v>
          </cell>
          <cell r="AE18" t="str">
            <v>4D</v>
          </cell>
          <cell r="AF18">
            <v>26.715843</v>
          </cell>
          <cell r="AG18">
            <v>339612.33</v>
          </cell>
          <cell r="AH18">
            <v>399190.1</v>
          </cell>
          <cell r="AI18">
            <v>108479.91992400002</v>
          </cell>
          <cell r="AJ18">
            <v>90668.678928555732</v>
          </cell>
          <cell r="AK18">
            <v>448092.249924</v>
          </cell>
          <cell r="AL18">
            <v>489858.77892855572</v>
          </cell>
          <cell r="AQ18" t="str">
            <v>LP1/10,07</v>
          </cell>
          <cell r="AR18">
            <v>7.0000000000000007E-2</v>
          </cell>
          <cell r="AS18">
            <v>4237.7700000000004</v>
          </cell>
          <cell r="AT18">
            <v>2750</v>
          </cell>
          <cell r="AU18">
            <v>6987.77</v>
          </cell>
          <cell r="BE18" t="str">
            <v>90 - 20</v>
          </cell>
          <cell r="BF18" t="str">
            <v>LUVA PE100 C/ENC EF 020MM</v>
          </cell>
          <cell r="BG18">
            <v>702051020</v>
          </cell>
          <cell r="BH18">
            <v>1</v>
          </cell>
          <cell r="BI18">
            <v>2.93</v>
          </cell>
          <cell r="BJ18"/>
          <cell r="BR18" t="str">
            <v>8 x 27</v>
          </cell>
          <cell r="BS18">
            <v>595.29999999999995</v>
          </cell>
          <cell r="BZ18" t="str">
            <v>4 X 44</v>
          </cell>
          <cell r="CA18">
            <v>4048.27</v>
          </cell>
          <cell r="CH18"/>
          <cell r="CI18"/>
          <cell r="DT18"/>
          <cell r="DU18"/>
        </row>
        <row r="19">
          <cell r="E19">
            <v>20</v>
          </cell>
          <cell r="F19" t="str">
            <v>"</v>
          </cell>
          <cell r="G19">
            <v>443.81</v>
          </cell>
          <cell r="M19">
            <v>2</v>
          </cell>
          <cell r="N19" t="str">
            <v>pol</v>
          </cell>
          <cell r="O19">
            <v>150</v>
          </cell>
          <cell r="P19">
            <v>16521.09</v>
          </cell>
          <cell r="U19" t="str">
            <v>CRC 200M³/H-ENT LL7-SAIDA 0,350-DUPLA</v>
          </cell>
          <cell r="V19" t="str">
            <v>LL7</v>
          </cell>
          <cell r="W19">
            <v>0.35</v>
          </cell>
          <cell r="X19">
            <v>200</v>
          </cell>
          <cell r="Y19">
            <v>2</v>
          </cell>
          <cell r="Z19" t="str">
            <v>200LL72</v>
          </cell>
          <cell r="AA19">
            <v>37664</v>
          </cell>
          <cell r="AE19" t="str">
            <v>5A</v>
          </cell>
          <cell r="AF19">
            <v>19.477527000000002</v>
          </cell>
          <cell r="AG19">
            <v>260568.32000000001</v>
          </cell>
          <cell r="AH19">
            <v>289550.92</v>
          </cell>
          <cell r="AI19">
            <v>108479.91992400002</v>
          </cell>
          <cell r="AJ19">
            <v>90668.678928555732</v>
          </cell>
          <cell r="AK19">
            <v>369048.23992399999</v>
          </cell>
          <cell r="AL19">
            <v>380219.59892855573</v>
          </cell>
          <cell r="AQ19" t="str">
            <v>LP1/10,35</v>
          </cell>
          <cell r="AR19">
            <v>0.35</v>
          </cell>
          <cell r="AS19">
            <v>4237.7700000000004</v>
          </cell>
          <cell r="AT19">
            <v>2750</v>
          </cell>
          <cell r="AU19">
            <v>6987.77</v>
          </cell>
          <cell r="BE19" t="str">
            <v>90 X 32</v>
          </cell>
          <cell r="BF19" t="str">
            <v>TE FUR PE 100 EF 090MMX032MM</v>
          </cell>
          <cell r="BG19">
            <v>702072007</v>
          </cell>
          <cell r="BH19">
            <v>1</v>
          </cell>
          <cell r="BI19">
            <v>29.47</v>
          </cell>
          <cell r="BJ19">
            <v>32.729999999999997</v>
          </cell>
          <cell r="BR19"/>
          <cell r="BS19"/>
          <cell r="BZ19"/>
          <cell r="CA19"/>
          <cell r="CH19"/>
          <cell r="CI19"/>
          <cell r="DT19" t="str">
            <v>4 x 235</v>
          </cell>
          <cell r="DU19">
            <v>10908.609999999999</v>
          </cell>
        </row>
        <row r="20">
          <cell r="M20">
            <v>4</v>
          </cell>
          <cell r="N20" t="str">
            <v>pol</v>
          </cell>
          <cell r="O20">
            <v>150</v>
          </cell>
          <cell r="P20">
            <v>63032.2</v>
          </cell>
          <cell r="U20" t="str">
            <v>CRC 500M³/H-ENT LL4-SAIDA 0,350-DUPLA</v>
          </cell>
          <cell r="V20" t="str">
            <v>LL4</v>
          </cell>
          <cell r="W20">
            <v>0.35</v>
          </cell>
          <cell r="X20">
            <v>500</v>
          </cell>
          <cell r="Y20">
            <v>2</v>
          </cell>
          <cell r="Z20" t="str">
            <v>500LL42</v>
          </cell>
          <cell r="AA20">
            <v>33000</v>
          </cell>
          <cell r="AE20" t="str">
            <v>5B</v>
          </cell>
          <cell r="AF20">
            <v>15.536079000000001</v>
          </cell>
          <cell r="AG20">
            <v>234511.49</v>
          </cell>
          <cell r="AH20">
            <v>260595.83</v>
          </cell>
          <cell r="AI20">
            <v>108479.91992400002</v>
          </cell>
          <cell r="AJ20">
            <v>90668.678928555732</v>
          </cell>
          <cell r="AK20">
            <v>342991.40992400004</v>
          </cell>
          <cell r="AL20">
            <v>351264.5089285557</v>
          </cell>
          <cell r="AQ20" t="str">
            <v>LP1/11</v>
          </cell>
          <cell r="AR20">
            <v>1</v>
          </cell>
          <cell r="AS20">
            <v>4237.7700000000004</v>
          </cell>
          <cell r="AT20">
            <v>2750</v>
          </cell>
          <cell r="AU20">
            <v>6987.77</v>
          </cell>
          <cell r="BE20" t="str">
            <v>90 - 32</v>
          </cell>
          <cell r="BF20" t="str">
            <v>LUVA PE100 C/ENC EF 032MM</v>
          </cell>
          <cell r="BG20">
            <v>702051032</v>
          </cell>
          <cell r="BH20">
            <v>1</v>
          </cell>
          <cell r="BI20">
            <v>3.26</v>
          </cell>
          <cell r="BJ20"/>
          <cell r="BR20" t="str">
            <v>8 x 217</v>
          </cell>
          <cell r="BS20">
            <v>595.29999999999995</v>
          </cell>
          <cell r="BZ20" t="str">
            <v>4 X 47</v>
          </cell>
          <cell r="CA20">
            <v>4048.27</v>
          </cell>
          <cell r="CH20"/>
          <cell r="CI20"/>
          <cell r="DT20"/>
          <cell r="DU20"/>
        </row>
        <row r="21">
          <cell r="M21">
            <v>6</v>
          </cell>
          <cell r="N21" t="str">
            <v>pol</v>
          </cell>
          <cell r="O21">
            <v>150</v>
          </cell>
          <cell r="P21">
            <v>33784.129999999997</v>
          </cell>
          <cell r="AE21" t="str">
            <v>5C</v>
          </cell>
          <cell r="AF21">
            <v>25.193141999999995</v>
          </cell>
          <cell r="AG21">
            <v>306550.96000000002</v>
          </cell>
          <cell r="AH21">
            <v>340648.15</v>
          </cell>
          <cell r="AI21">
            <v>108479.91992400002</v>
          </cell>
          <cell r="AJ21">
            <v>90668.678928555732</v>
          </cell>
          <cell r="AK21">
            <v>415030.87992400001</v>
          </cell>
          <cell r="AL21">
            <v>431316.82892855577</v>
          </cell>
          <cell r="AQ21" t="str">
            <v>LP1/20,022</v>
          </cell>
          <cell r="AR21">
            <v>2.1999999999999999E-2</v>
          </cell>
          <cell r="AS21">
            <v>8475.5499999999993</v>
          </cell>
          <cell r="AT21">
            <v>2750</v>
          </cell>
          <cell r="AU21">
            <v>11225.55</v>
          </cell>
          <cell r="BE21" t="str">
            <v>90 X 40</v>
          </cell>
          <cell r="BF21" t="str">
            <v>TE FUR PE 100 EF 090MMX040MM</v>
          </cell>
          <cell r="BG21">
            <v>702072008</v>
          </cell>
          <cell r="BH21">
            <v>1</v>
          </cell>
          <cell r="BI21">
            <v>133.38</v>
          </cell>
          <cell r="BJ21">
            <v>138.51</v>
          </cell>
          <cell r="BR21"/>
          <cell r="BS21"/>
          <cell r="BZ21"/>
          <cell r="CA21"/>
          <cell r="CH21"/>
          <cell r="CI21"/>
          <cell r="DT21"/>
          <cell r="DU21"/>
        </row>
        <row r="22">
          <cell r="M22">
            <v>8</v>
          </cell>
          <cell r="N22" t="str">
            <v>pol</v>
          </cell>
          <cell r="O22">
            <v>150</v>
          </cell>
          <cell r="P22">
            <v>82526.7</v>
          </cell>
          <cell r="AE22" t="str">
            <v>5D</v>
          </cell>
          <cell r="AF22">
            <v>27.362087999999996</v>
          </cell>
          <cell r="AG22">
            <v>320500.96000000002</v>
          </cell>
          <cell r="AH22">
            <v>357235.03</v>
          </cell>
          <cell r="AI22">
            <v>108479.91992400002</v>
          </cell>
          <cell r="AJ22">
            <v>90668.678928555732</v>
          </cell>
          <cell r="AK22">
            <v>428980.87992400001</v>
          </cell>
          <cell r="AL22">
            <v>447903.70892855577</v>
          </cell>
          <cell r="AQ22" t="str">
            <v>LP1/20,07</v>
          </cell>
          <cell r="AR22">
            <v>7.0000000000000007E-2</v>
          </cell>
          <cell r="AS22">
            <v>8475.5499999999993</v>
          </cell>
          <cell r="AT22">
            <v>2750</v>
          </cell>
          <cell r="AU22">
            <v>11225.55</v>
          </cell>
          <cell r="BE22" t="str">
            <v>90 - 40</v>
          </cell>
          <cell r="BF22" t="str">
            <v>LUVA PE100 C/ENC EF 040MM</v>
          </cell>
          <cell r="BG22">
            <v>702051040</v>
          </cell>
          <cell r="BH22">
            <v>1</v>
          </cell>
          <cell r="BI22">
            <v>5.13</v>
          </cell>
          <cell r="BJ22"/>
          <cell r="BR22" t="str">
            <v>8 x 235</v>
          </cell>
          <cell r="BS22">
            <v>550.67000000000007</v>
          </cell>
          <cell r="BZ22" t="str">
            <v>4 X 417</v>
          </cell>
          <cell r="CA22">
            <v>4048.27</v>
          </cell>
          <cell r="CH22"/>
          <cell r="CI22"/>
          <cell r="DT22" t="str">
            <v>6 x 24</v>
          </cell>
          <cell r="DU22">
            <v>611.58000000000004</v>
          </cell>
        </row>
        <row r="23">
          <cell r="M23">
            <v>10</v>
          </cell>
          <cell r="N23" t="str">
            <v>pol</v>
          </cell>
          <cell r="O23">
            <v>150</v>
          </cell>
          <cell r="P23">
            <v>127502.37</v>
          </cell>
          <cell r="AE23" t="str">
            <v>6A</v>
          </cell>
          <cell r="AF23">
            <v>19.867031999999998</v>
          </cell>
          <cell r="AG23">
            <v>214292.86</v>
          </cell>
          <cell r="AH23">
            <v>245770.85</v>
          </cell>
          <cell r="AI23">
            <v>108479.91992400002</v>
          </cell>
          <cell r="AJ23">
            <v>90668.678928555732</v>
          </cell>
          <cell r="AK23">
            <v>322772.77992400003</v>
          </cell>
          <cell r="AL23">
            <v>336439.52892855572</v>
          </cell>
          <cell r="AQ23" t="str">
            <v>LP1/20,35</v>
          </cell>
          <cell r="AR23">
            <v>0.35</v>
          </cell>
          <cell r="AS23">
            <v>8475.5499999999993</v>
          </cell>
          <cell r="AT23">
            <v>2750</v>
          </cell>
          <cell r="AU23">
            <v>11225.55</v>
          </cell>
          <cell r="BE23" t="str">
            <v>90 X 63</v>
          </cell>
          <cell r="BF23" t="str">
            <v>TE FUR PE 100 EF 090MMX063MM</v>
          </cell>
          <cell r="BG23">
            <v>702072009</v>
          </cell>
          <cell r="BH23">
            <v>1</v>
          </cell>
          <cell r="BI23">
            <v>57.11</v>
          </cell>
          <cell r="BJ23">
            <v>62.25</v>
          </cell>
          <cell r="BR23"/>
          <cell r="BS23"/>
          <cell r="BZ23"/>
          <cell r="CA23"/>
          <cell r="CH23"/>
          <cell r="CI23"/>
          <cell r="DT23"/>
          <cell r="DU23"/>
        </row>
        <row r="24">
          <cell r="M24">
            <v>12</v>
          </cell>
          <cell r="N24" t="str">
            <v>pol</v>
          </cell>
          <cell r="O24">
            <v>150</v>
          </cell>
          <cell r="P24">
            <v>155465.34</v>
          </cell>
          <cell r="AE24" t="str">
            <v>6B</v>
          </cell>
          <cell r="AF24">
            <v>22.837918500000004</v>
          </cell>
          <cell r="AG24">
            <v>192863.58</v>
          </cell>
          <cell r="AH24">
            <v>221193.77</v>
          </cell>
          <cell r="AI24">
            <v>108479.91992400002</v>
          </cell>
          <cell r="AJ24">
            <v>90668.678928555732</v>
          </cell>
          <cell r="AK24">
            <v>301343.499924</v>
          </cell>
          <cell r="AL24">
            <v>311862.44892855571</v>
          </cell>
          <cell r="AQ24" t="str">
            <v>LP1/21</v>
          </cell>
          <cell r="AR24">
            <v>1</v>
          </cell>
          <cell r="AS24">
            <v>8475.5499999999993</v>
          </cell>
          <cell r="AT24">
            <v>2750</v>
          </cell>
          <cell r="AU24">
            <v>11225.55</v>
          </cell>
          <cell r="BE24" t="str">
            <v>90 - 63</v>
          </cell>
          <cell r="BF24" t="str">
            <v>LUVA PE100 C/ENC EF 063MM</v>
          </cell>
          <cell r="BG24">
            <v>702051063</v>
          </cell>
          <cell r="BH24">
            <v>1</v>
          </cell>
          <cell r="BI24">
            <v>5.14</v>
          </cell>
          <cell r="BJ24"/>
          <cell r="BR24" t="str">
            <v>10 X 24</v>
          </cell>
          <cell r="BS24">
            <v>613.15</v>
          </cell>
          <cell r="BZ24" t="str">
            <v>4 X 435</v>
          </cell>
          <cell r="CA24">
            <v>10890.89</v>
          </cell>
          <cell r="CH24"/>
          <cell r="CI24"/>
          <cell r="DT24" t="str">
            <v>6 x 27</v>
          </cell>
          <cell r="DU24">
            <v>611.58000000000004</v>
          </cell>
        </row>
        <row r="25">
          <cell r="M25">
            <v>14</v>
          </cell>
          <cell r="N25" t="str">
            <v>pol</v>
          </cell>
          <cell r="O25">
            <v>150</v>
          </cell>
          <cell r="P25">
            <v>127600</v>
          </cell>
          <cell r="AE25" t="str">
            <v>6C</v>
          </cell>
          <cell r="AF25">
            <v>40.877298000000003</v>
          </cell>
          <cell r="AG25">
            <v>173577.22</v>
          </cell>
          <cell r="AH25">
            <v>199074.39</v>
          </cell>
          <cell r="AI25">
            <v>108479.91992400002</v>
          </cell>
          <cell r="AJ25">
            <v>90668.678928555732</v>
          </cell>
          <cell r="AK25">
            <v>282057.13992400002</v>
          </cell>
          <cell r="AL25">
            <v>289743.06892855576</v>
          </cell>
          <cell r="AQ25" t="str">
            <v>LPY/10,022</v>
          </cell>
          <cell r="AR25">
            <v>2.1999999999999999E-2</v>
          </cell>
          <cell r="AS25">
            <v>5144.83</v>
          </cell>
          <cell r="AT25">
            <v>2750</v>
          </cell>
          <cell r="AU25">
            <v>7894.83</v>
          </cell>
          <cell r="BE25" t="str">
            <v>125 X 20</v>
          </cell>
          <cell r="BF25" t="str">
            <v>TE FUR PE 100 EF 125MMX020MM</v>
          </cell>
          <cell r="BG25">
            <v>702072010</v>
          </cell>
          <cell r="BH25">
            <v>1</v>
          </cell>
          <cell r="BI25">
            <v>0.01</v>
          </cell>
          <cell r="BJ25">
            <v>2.94</v>
          </cell>
          <cell r="BR25"/>
          <cell r="BS25"/>
          <cell r="BZ25"/>
          <cell r="CA25"/>
          <cell r="CH25"/>
          <cell r="CI25"/>
          <cell r="DT25"/>
          <cell r="DU25"/>
        </row>
        <row r="26">
          <cell r="M26">
            <v>16</v>
          </cell>
          <cell r="N26" t="str">
            <v>pol</v>
          </cell>
          <cell r="O26">
            <v>150</v>
          </cell>
          <cell r="P26">
            <v>123951.84</v>
          </cell>
          <cell r="AE26" t="str">
            <v>6D</v>
          </cell>
          <cell r="AF26">
            <v>42.286860000000004</v>
          </cell>
          <cell r="AG26">
            <v>156219.5</v>
          </cell>
          <cell r="AH26">
            <v>179166.95</v>
          </cell>
          <cell r="AI26">
            <v>108479.91992400002</v>
          </cell>
          <cell r="AJ26">
            <v>90668.678928555732</v>
          </cell>
          <cell r="AK26">
            <v>264699.41992400005</v>
          </cell>
          <cell r="AL26">
            <v>269835.62892855576</v>
          </cell>
          <cell r="AQ26" t="str">
            <v>LPY/10,07</v>
          </cell>
          <cell r="AR26">
            <v>7.0000000000000007E-2</v>
          </cell>
          <cell r="AS26">
            <v>5144.83</v>
          </cell>
          <cell r="AT26">
            <v>2750</v>
          </cell>
          <cell r="AU26">
            <v>7894.83</v>
          </cell>
          <cell r="BE26" t="str">
            <v>125 - 20</v>
          </cell>
          <cell r="BF26" t="str">
            <v>LUVA PE100 C/ENC EF 020MM</v>
          </cell>
          <cell r="BG26">
            <v>702051020</v>
          </cell>
          <cell r="BH26">
            <v>1</v>
          </cell>
          <cell r="BI26">
            <v>2.93</v>
          </cell>
          <cell r="BJ26"/>
          <cell r="BR26" t="str">
            <v>10 X 27</v>
          </cell>
          <cell r="BS26">
            <v>613.15</v>
          </cell>
          <cell r="BZ26" t="str">
            <v>6 X 44</v>
          </cell>
          <cell r="CA26">
            <v>11642.710000000001</v>
          </cell>
          <cell r="CH26"/>
          <cell r="CI26"/>
          <cell r="DT26" t="str">
            <v>6 x 217</v>
          </cell>
          <cell r="DU26">
            <v>611.58000000000004</v>
          </cell>
        </row>
        <row r="27">
          <cell r="M27">
            <v>20</v>
          </cell>
          <cell r="N27" t="str">
            <v>pol</v>
          </cell>
          <cell r="O27">
            <v>150</v>
          </cell>
          <cell r="P27">
            <v>203058.47</v>
          </cell>
          <cell r="AE27" t="str">
            <v>7A</v>
          </cell>
          <cell r="AF27">
            <v>9.8472915000000008</v>
          </cell>
          <cell r="AG27">
            <v>112876.11</v>
          </cell>
          <cell r="AH27">
            <v>166595.19</v>
          </cell>
          <cell r="AI27">
            <v>108479.91992400002</v>
          </cell>
          <cell r="AJ27">
            <v>90668.678928555732</v>
          </cell>
          <cell r="AK27">
            <v>221356.02992400003</v>
          </cell>
          <cell r="AL27">
            <v>257263.86892855575</v>
          </cell>
          <cell r="AQ27" t="str">
            <v>LPY/10,35</v>
          </cell>
          <cell r="AR27">
            <v>0.35</v>
          </cell>
          <cell r="AS27">
            <v>5144.83</v>
          </cell>
          <cell r="AT27">
            <v>2750</v>
          </cell>
          <cell r="AU27">
            <v>7894.83</v>
          </cell>
          <cell r="BE27" t="str">
            <v>125 X 32</v>
          </cell>
          <cell r="BF27" t="str">
            <v>TE FUR PE 100 EF 125MMX032MM</v>
          </cell>
          <cell r="BG27">
            <v>702072011</v>
          </cell>
          <cell r="BH27">
            <v>1</v>
          </cell>
          <cell r="BI27">
            <v>37.19</v>
          </cell>
          <cell r="BJ27">
            <v>40.449999999999996</v>
          </cell>
          <cell r="BR27"/>
          <cell r="BS27"/>
          <cell r="BZ27"/>
          <cell r="CA27"/>
          <cell r="CH27"/>
          <cell r="CI27"/>
          <cell r="DT27"/>
          <cell r="DU27"/>
        </row>
        <row r="28">
          <cell r="AE28" t="str">
            <v>7B</v>
          </cell>
          <cell r="AF28">
            <v>8.6405534999999993</v>
          </cell>
          <cell r="AG28">
            <v>81058.84</v>
          </cell>
          <cell r="AH28">
            <v>159575.78</v>
          </cell>
          <cell r="AI28">
            <v>99802.113959306254</v>
          </cell>
          <cell r="AJ28">
            <v>82600.294196294344</v>
          </cell>
          <cell r="AK28">
            <v>180860.95395930624</v>
          </cell>
          <cell r="AL28">
            <v>242176.07419629436</v>
          </cell>
          <cell r="AQ28" t="str">
            <v>LPY/11</v>
          </cell>
          <cell r="AR28">
            <v>1</v>
          </cell>
          <cell r="AS28">
            <v>5144.83</v>
          </cell>
          <cell r="AT28">
            <v>2750</v>
          </cell>
          <cell r="AU28">
            <v>7894.83</v>
          </cell>
          <cell r="BE28"/>
          <cell r="BF28" t="str">
            <v>LUVA PE100 C/ENC EF 032MM</v>
          </cell>
          <cell r="BG28">
            <v>702051032</v>
          </cell>
          <cell r="BH28">
            <v>1</v>
          </cell>
          <cell r="BI28">
            <v>3.26</v>
          </cell>
          <cell r="BJ28"/>
          <cell r="BR28" t="str">
            <v>10 X 217</v>
          </cell>
          <cell r="BS28">
            <v>613.15</v>
          </cell>
          <cell r="BZ28"/>
          <cell r="CA28"/>
          <cell r="CH28"/>
          <cell r="CI28"/>
          <cell r="DT28" t="str">
            <v>6 x 235</v>
          </cell>
          <cell r="DU28">
            <v>566.95000000000005</v>
          </cell>
        </row>
        <row r="29">
          <cell r="AE29" t="str">
            <v>7C</v>
          </cell>
          <cell r="AF29">
            <v>8.1068040000000003</v>
          </cell>
          <cell r="AG29">
            <v>72952.960000000006</v>
          </cell>
          <cell r="AH29">
            <v>146238.91</v>
          </cell>
          <cell r="AI29">
            <v>99802.113959306254</v>
          </cell>
          <cell r="AJ29">
            <v>82600.294196294344</v>
          </cell>
          <cell r="AK29">
            <v>172755.07395930626</v>
          </cell>
          <cell r="AL29">
            <v>228839.20419629436</v>
          </cell>
          <cell r="AQ29" t="str">
            <v>LPY/20,022</v>
          </cell>
          <cell r="AR29">
            <v>2.1999999999999999E-2</v>
          </cell>
          <cell r="AS29">
            <v>10289.66</v>
          </cell>
          <cell r="AT29">
            <v>2750</v>
          </cell>
          <cell r="AU29">
            <v>13039.66</v>
          </cell>
          <cell r="BE29" t="str">
            <v>125 X 40</v>
          </cell>
          <cell r="BF29" t="str">
            <v>TE FUR PE 100 EF 125MMX040MM</v>
          </cell>
          <cell r="BG29">
            <v>702072012</v>
          </cell>
          <cell r="BH29">
            <v>1</v>
          </cell>
          <cell r="BI29">
            <v>101.06</v>
          </cell>
          <cell r="BJ29">
            <v>106.19</v>
          </cell>
          <cell r="BR29"/>
          <cell r="BS29"/>
          <cell r="BZ29" t="str">
            <v>6 X 47</v>
          </cell>
          <cell r="CA29">
            <v>11642.710000000001</v>
          </cell>
          <cell r="CH29"/>
          <cell r="CI29"/>
          <cell r="DT29"/>
          <cell r="DU29"/>
        </row>
        <row r="30">
          <cell r="AE30" t="str">
            <v>7D</v>
          </cell>
          <cell r="AF30">
            <v>8.1068040000000003</v>
          </cell>
          <cell r="AG30">
            <v>62010.02</v>
          </cell>
          <cell r="AH30">
            <v>128234.13</v>
          </cell>
          <cell r="AI30">
            <v>99802.113959306254</v>
          </cell>
          <cell r="AJ30">
            <v>82600.294196294344</v>
          </cell>
          <cell r="AK30">
            <v>161812.13395930626</v>
          </cell>
          <cell r="AL30">
            <v>210834.42419629433</v>
          </cell>
          <cell r="AQ30" t="str">
            <v>LPY/20,07</v>
          </cell>
          <cell r="AR30">
            <v>7.0000000000000007E-2</v>
          </cell>
          <cell r="AS30">
            <v>10289.66</v>
          </cell>
          <cell r="AT30">
            <v>2750</v>
          </cell>
          <cell r="AU30">
            <v>13039.66</v>
          </cell>
          <cell r="BE30"/>
          <cell r="BF30" t="str">
            <v>LUVA PE100 C/ENC EF 040MM</v>
          </cell>
          <cell r="BG30">
            <v>702051040</v>
          </cell>
          <cell r="BH30">
            <v>1</v>
          </cell>
          <cell r="BI30">
            <v>5.13</v>
          </cell>
          <cell r="BJ30"/>
          <cell r="BR30" t="str">
            <v>10 X 235</v>
          </cell>
          <cell r="BS30">
            <v>568.52</v>
          </cell>
          <cell r="BZ30"/>
          <cell r="CA30"/>
          <cell r="CH30" t="str">
            <v>1617</v>
          </cell>
          <cell r="CI30">
            <v>45548.43</v>
          </cell>
          <cell r="DT30" t="str">
            <v>8 x24</v>
          </cell>
          <cell r="DU30">
            <v>595.29999999999995</v>
          </cell>
        </row>
        <row r="31">
          <cell r="AE31" t="str">
            <v>8A</v>
          </cell>
          <cell r="AF31">
            <v>13.225995000000001</v>
          </cell>
          <cell r="AG31">
            <v>117366.91</v>
          </cell>
          <cell r="AH31">
            <v>173984.04</v>
          </cell>
          <cell r="AI31">
            <v>108479.91992400002</v>
          </cell>
          <cell r="AJ31">
            <v>90668.678928555732</v>
          </cell>
          <cell r="AK31">
            <v>225846.82992400002</v>
          </cell>
          <cell r="AL31">
            <v>264652.71892855573</v>
          </cell>
          <cell r="AQ31" t="str">
            <v>LPY/20,35</v>
          </cell>
          <cell r="AR31">
            <v>0.35</v>
          </cell>
          <cell r="AS31">
            <v>10289.66</v>
          </cell>
          <cell r="AT31">
            <v>2750</v>
          </cell>
          <cell r="AU31">
            <v>13039.66</v>
          </cell>
          <cell r="BE31" t="str">
            <v>125 X 63</v>
          </cell>
          <cell r="BF31" t="str">
            <v>TE FUR PE 100 EF 125MMX063MM</v>
          </cell>
          <cell r="BG31">
            <v>702072013</v>
          </cell>
          <cell r="BH31">
            <v>1</v>
          </cell>
          <cell r="BI31">
            <v>73.040000000000006</v>
          </cell>
          <cell r="BJ31">
            <v>78.180000000000007</v>
          </cell>
          <cell r="BR31"/>
          <cell r="BS31"/>
          <cell r="BZ31"/>
          <cell r="CA31"/>
          <cell r="CH31"/>
          <cell r="CI31"/>
          <cell r="DT31"/>
          <cell r="DU31"/>
        </row>
        <row r="32">
          <cell r="AE32" t="str">
            <v>8B</v>
          </cell>
          <cell r="AF32">
            <v>9.4063680000000005</v>
          </cell>
          <cell r="AG32">
            <v>112876.11</v>
          </cell>
          <cell r="AH32">
            <v>166595.19</v>
          </cell>
          <cell r="AI32">
            <v>108479.91992400002</v>
          </cell>
          <cell r="AJ32">
            <v>90668.678928555732</v>
          </cell>
          <cell r="AK32">
            <v>221356.02992400003</v>
          </cell>
          <cell r="AL32">
            <v>257263.86892855575</v>
          </cell>
          <cell r="AQ32" t="str">
            <v>LPY/21</v>
          </cell>
          <cell r="AR32">
            <v>1</v>
          </cell>
          <cell r="AS32">
            <v>10289.66</v>
          </cell>
          <cell r="AT32">
            <v>2750</v>
          </cell>
          <cell r="AU32">
            <v>13039.66</v>
          </cell>
          <cell r="BE32"/>
          <cell r="BF32" t="str">
            <v>LUVA PE100 C/ENC EF 063MM</v>
          </cell>
          <cell r="BG32">
            <v>702051063</v>
          </cell>
          <cell r="BH32">
            <v>1</v>
          </cell>
          <cell r="BI32">
            <v>5.14</v>
          </cell>
          <cell r="BJ32"/>
          <cell r="BR32" t="str">
            <v>12 X 24</v>
          </cell>
          <cell r="BS32">
            <v>595.29999999999995</v>
          </cell>
          <cell r="BZ32" t="str">
            <v>6 X 417</v>
          </cell>
          <cell r="CA32">
            <v>11642.710000000001</v>
          </cell>
          <cell r="CH32"/>
          <cell r="CI32"/>
          <cell r="DT32" t="str">
            <v>8 x27</v>
          </cell>
          <cell r="DU32">
            <v>595.29999999999995</v>
          </cell>
        </row>
        <row r="33">
          <cell r="AE33" t="str">
            <v>8C</v>
          </cell>
          <cell r="AF33">
            <v>8.6405534999999993</v>
          </cell>
          <cell r="AG33">
            <v>104343.6</v>
          </cell>
          <cell r="AH33">
            <v>152556.37</v>
          </cell>
          <cell r="AI33">
            <v>99802.113959306254</v>
          </cell>
          <cell r="AJ33">
            <v>82600.294196294344</v>
          </cell>
          <cell r="AK33">
            <v>204145.71395930625</v>
          </cell>
          <cell r="AL33">
            <v>235156.66419629432</v>
          </cell>
          <cell r="AQ33" t="str">
            <v>LP2/10,022</v>
          </cell>
          <cell r="AR33">
            <v>2.1999999999999999E-2</v>
          </cell>
          <cell r="AS33">
            <v>5144.83</v>
          </cell>
          <cell r="AT33">
            <v>2750</v>
          </cell>
          <cell r="AU33">
            <v>7894.83</v>
          </cell>
          <cell r="BE33" t="str">
            <v>180 X 20</v>
          </cell>
          <cell r="BF33" t="str">
            <v>TE FUR PE 100 EF 180MMX020MM</v>
          </cell>
          <cell r="BG33">
            <v>702072015</v>
          </cell>
          <cell r="BH33">
            <v>1</v>
          </cell>
          <cell r="BI33">
            <v>63.63</v>
          </cell>
          <cell r="BJ33">
            <v>66.56</v>
          </cell>
          <cell r="BR33"/>
          <cell r="BS33"/>
          <cell r="BZ33"/>
          <cell r="CA33"/>
          <cell r="CH33"/>
          <cell r="CI33"/>
          <cell r="DT33"/>
          <cell r="DU33"/>
        </row>
        <row r="34">
          <cell r="AE34" t="str">
            <v>8D</v>
          </cell>
          <cell r="AF34">
            <v>8.1068040000000003</v>
          </cell>
          <cell r="AG34">
            <v>92824.72</v>
          </cell>
          <cell r="AH34">
            <v>133603.98000000001</v>
          </cell>
          <cell r="AI34">
            <v>99802.113959306254</v>
          </cell>
          <cell r="AJ34">
            <v>82600.294196294344</v>
          </cell>
          <cell r="AK34">
            <v>192626.83395930624</v>
          </cell>
          <cell r="AL34">
            <v>216204.27419629437</v>
          </cell>
          <cell r="AQ34" t="str">
            <v>LP2/10,07</v>
          </cell>
          <cell r="AR34">
            <v>7.0000000000000007E-2</v>
          </cell>
          <cell r="AS34">
            <v>5144.83</v>
          </cell>
          <cell r="AT34">
            <v>2750</v>
          </cell>
          <cell r="AU34">
            <v>7894.83</v>
          </cell>
          <cell r="BE34"/>
          <cell r="BF34" t="str">
            <v>LUVA PE100 C/ENC EF 020MM</v>
          </cell>
          <cell r="BG34">
            <v>702051020</v>
          </cell>
          <cell r="BH34">
            <v>1</v>
          </cell>
          <cell r="BI34">
            <v>2.93</v>
          </cell>
          <cell r="BJ34"/>
          <cell r="BR34" t="str">
            <v>12 X 27</v>
          </cell>
          <cell r="BS34">
            <v>595.29999999999995</v>
          </cell>
          <cell r="BZ34"/>
          <cell r="CA34"/>
          <cell r="CH34"/>
          <cell r="CI34"/>
          <cell r="DT34" t="str">
            <v>8 x217</v>
          </cell>
          <cell r="DU34">
            <v>595.29999999999995</v>
          </cell>
        </row>
        <row r="35">
          <cell r="AE35" t="str">
            <v>9A</v>
          </cell>
          <cell r="AF35">
            <v>11.2823475</v>
          </cell>
          <cell r="AG35">
            <v>143394.49</v>
          </cell>
          <cell r="AH35">
            <v>191790.63</v>
          </cell>
          <cell r="AI35">
            <v>108479.91992400002</v>
          </cell>
          <cell r="AJ35">
            <v>90668.678928555732</v>
          </cell>
          <cell r="AK35">
            <v>251874.40992400001</v>
          </cell>
          <cell r="AL35">
            <v>282459.30892855575</v>
          </cell>
          <cell r="AQ35" t="str">
            <v>LP2/10,35</v>
          </cell>
          <cell r="AR35">
            <v>0.35</v>
          </cell>
          <cell r="AS35">
            <v>5144.83</v>
          </cell>
          <cell r="AT35">
            <v>2750</v>
          </cell>
          <cell r="AU35">
            <v>7894.83</v>
          </cell>
          <cell r="BE35" t="str">
            <v>180 X 32</v>
          </cell>
          <cell r="BF35" t="str">
            <v>TE FUR PE 100 EF 180MMX020MM</v>
          </cell>
          <cell r="BG35">
            <v>702072016</v>
          </cell>
          <cell r="BH35">
            <v>1</v>
          </cell>
          <cell r="BI35">
            <v>91.49</v>
          </cell>
          <cell r="BJ35">
            <v>94.75</v>
          </cell>
          <cell r="BR35"/>
          <cell r="BS35"/>
          <cell r="BZ35" t="str">
            <v>6 X 435</v>
          </cell>
          <cell r="CA35">
            <v>12013.78</v>
          </cell>
          <cell r="CH35"/>
          <cell r="CI35"/>
          <cell r="DT35"/>
          <cell r="DU35"/>
        </row>
        <row r="36">
          <cell r="AE36" t="str">
            <v>9B</v>
          </cell>
          <cell r="AF36">
            <v>11.158604999999998</v>
          </cell>
          <cell r="AG36">
            <v>120225.79</v>
          </cell>
          <cell r="AH36">
            <v>155214.57999999999</v>
          </cell>
          <cell r="AI36">
            <v>108479.91992400002</v>
          </cell>
          <cell r="AJ36">
            <v>90668.678928555732</v>
          </cell>
          <cell r="AK36">
            <v>228705.70992400002</v>
          </cell>
          <cell r="AL36">
            <v>245883.2589285557</v>
          </cell>
          <cell r="AQ36" t="str">
            <v>LP2/11</v>
          </cell>
          <cell r="AR36">
            <v>1</v>
          </cell>
          <cell r="AS36">
            <v>5144.83</v>
          </cell>
          <cell r="AT36">
            <v>2750</v>
          </cell>
          <cell r="AU36">
            <v>7894.83</v>
          </cell>
          <cell r="BE36"/>
          <cell r="BF36" t="str">
            <v>LUVA PE100 C/ENC EF 020MM</v>
          </cell>
          <cell r="BG36">
            <v>702051032</v>
          </cell>
          <cell r="BH36">
            <v>1</v>
          </cell>
          <cell r="BI36">
            <v>3.26</v>
          </cell>
          <cell r="BJ36"/>
          <cell r="BR36" t="str">
            <v>12 X 217</v>
          </cell>
          <cell r="BS36">
            <v>595.29999999999995</v>
          </cell>
          <cell r="BZ36"/>
          <cell r="CA36"/>
          <cell r="CH36"/>
          <cell r="CI36"/>
          <cell r="DT36" t="str">
            <v>8 x 235</v>
          </cell>
          <cell r="DU36">
            <v>550.67000000000007</v>
          </cell>
        </row>
        <row r="37">
          <cell r="AE37" t="str">
            <v>9C</v>
          </cell>
          <cell r="AF37">
            <v>7.6478310000000018</v>
          </cell>
          <cell r="AG37">
            <v>101690.84</v>
          </cell>
          <cell r="AH37">
            <v>125953.75</v>
          </cell>
          <cell r="AI37">
            <v>99802.113959306254</v>
          </cell>
          <cell r="AJ37">
            <v>82600.294196294344</v>
          </cell>
          <cell r="AK37">
            <v>201492.95395930624</v>
          </cell>
          <cell r="AL37">
            <v>208554.04419629433</v>
          </cell>
          <cell r="AQ37" t="str">
            <v>LP2/20,022</v>
          </cell>
          <cell r="AR37">
            <v>2.1999999999999999E-2</v>
          </cell>
          <cell r="AS37">
            <v>10289.66</v>
          </cell>
          <cell r="AT37">
            <v>2750</v>
          </cell>
          <cell r="AU37">
            <v>13039.66</v>
          </cell>
          <cell r="BE37" t="str">
            <v>180 X 40</v>
          </cell>
          <cell r="BF37" t="str">
            <v>TE FUR PE 100 EF 180MMX020MM</v>
          </cell>
          <cell r="BG37">
            <v>702072017</v>
          </cell>
          <cell r="BH37">
            <v>1</v>
          </cell>
          <cell r="BI37">
            <v>79.8</v>
          </cell>
          <cell r="BJ37">
            <v>84.929999999999993</v>
          </cell>
          <cell r="BR37"/>
          <cell r="BS37"/>
          <cell r="BZ37"/>
          <cell r="CA37"/>
          <cell r="CH37"/>
          <cell r="CI37"/>
          <cell r="DT37"/>
          <cell r="DU37"/>
        </row>
        <row r="38">
          <cell r="AE38" t="str">
            <v>9D</v>
          </cell>
          <cell r="AF38">
            <v>7.6478310000000018</v>
          </cell>
          <cell r="AG38">
            <v>86862.87</v>
          </cell>
          <cell r="AH38">
            <v>102545.08</v>
          </cell>
          <cell r="AI38">
            <v>99802.113959306254</v>
          </cell>
          <cell r="AJ38">
            <v>82600.294196294344</v>
          </cell>
          <cell r="AK38">
            <v>186664.98395930626</v>
          </cell>
          <cell r="AL38">
            <v>185145.37419629435</v>
          </cell>
          <cell r="AQ38" t="str">
            <v>LP2/20,07</v>
          </cell>
          <cell r="AR38">
            <v>7.0000000000000007E-2</v>
          </cell>
          <cell r="AS38">
            <v>10289.66</v>
          </cell>
          <cell r="AT38">
            <v>2750</v>
          </cell>
          <cell r="AU38">
            <v>13039.66</v>
          </cell>
          <cell r="BE38"/>
          <cell r="BF38" t="str">
            <v>LUVA PE100 C/ENC EF 020MM</v>
          </cell>
          <cell r="BG38">
            <v>702051040</v>
          </cell>
          <cell r="BH38">
            <v>1</v>
          </cell>
          <cell r="BI38">
            <v>5.13</v>
          </cell>
          <cell r="BJ38"/>
          <cell r="BR38" t="str">
            <v>12 X 235</v>
          </cell>
          <cell r="BS38">
            <v>550.67000000000007</v>
          </cell>
          <cell r="BZ38" t="str">
            <v>8 x 417</v>
          </cell>
          <cell r="CA38">
            <v>9448.64</v>
          </cell>
          <cell r="CH38"/>
          <cell r="CI38"/>
          <cell r="DT38" t="str">
            <v>10 x 24</v>
          </cell>
          <cell r="DU38">
            <v>613.15</v>
          </cell>
        </row>
        <row r="39">
          <cell r="AE39" t="str">
            <v>10A</v>
          </cell>
          <cell r="AF39">
            <v>12.029956500000001</v>
          </cell>
          <cell r="AG39">
            <v>156265.99</v>
          </cell>
          <cell r="AH39">
            <v>212110.65</v>
          </cell>
          <cell r="AI39">
            <v>108479.91992400002</v>
          </cell>
          <cell r="AJ39">
            <v>90668.678928555732</v>
          </cell>
          <cell r="AK39">
            <v>264745.90992400004</v>
          </cell>
          <cell r="AL39">
            <v>302779.32892855571</v>
          </cell>
          <cell r="AQ39" t="str">
            <v>LP2/20,35</v>
          </cell>
          <cell r="AR39">
            <v>0.35</v>
          </cell>
          <cell r="AS39">
            <v>10289.66</v>
          </cell>
          <cell r="AT39">
            <v>2750</v>
          </cell>
          <cell r="AU39">
            <v>13039.66</v>
          </cell>
          <cell r="BE39" t="str">
            <v>180 X 63</v>
          </cell>
          <cell r="BF39" t="str">
            <v>TE FUR PE 100 EF 180MMX020MM</v>
          </cell>
          <cell r="BG39">
            <v>702072017</v>
          </cell>
          <cell r="BH39">
            <v>1</v>
          </cell>
          <cell r="BI39">
            <v>79.8</v>
          </cell>
          <cell r="BJ39">
            <v>84.929999999999993</v>
          </cell>
          <cell r="BR39"/>
          <cell r="BS39"/>
          <cell r="BZ39"/>
          <cell r="CA39"/>
          <cell r="CH39"/>
          <cell r="CI39"/>
          <cell r="DT39"/>
          <cell r="DU39"/>
        </row>
        <row r="40">
          <cell r="AE40" t="str">
            <v>10B</v>
          </cell>
          <cell r="AF40">
            <v>11.158604999999998</v>
          </cell>
          <cell r="AG40">
            <v>130522.99</v>
          </cell>
          <cell r="AH40">
            <v>171470.6</v>
          </cell>
          <cell r="AI40">
            <v>108479.91992400002</v>
          </cell>
          <cell r="AJ40">
            <v>90668.678928555732</v>
          </cell>
          <cell r="AK40">
            <v>239002.90992400004</v>
          </cell>
          <cell r="AL40">
            <v>262139.27892855572</v>
          </cell>
          <cell r="AQ40" t="str">
            <v>LP2/21</v>
          </cell>
          <cell r="AR40">
            <v>1</v>
          </cell>
          <cell r="AS40">
            <v>10289.66</v>
          </cell>
          <cell r="AT40">
            <v>2750</v>
          </cell>
          <cell r="AU40">
            <v>13039.66</v>
          </cell>
          <cell r="BE40"/>
          <cell r="BF40" t="str">
            <v>LUVA PE100 C/ENC EF 020MM</v>
          </cell>
          <cell r="BG40">
            <v>702051040</v>
          </cell>
          <cell r="BH40">
            <v>1</v>
          </cell>
          <cell r="BI40">
            <v>5.13</v>
          </cell>
          <cell r="BJ40"/>
          <cell r="BR40" t="str">
            <v>16 X 24</v>
          </cell>
          <cell r="BS40">
            <v>566.16</v>
          </cell>
          <cell r="BZ40"/>
          <cell r="CA40"/>
          <cell r="CH40"/>
          <cell r="CI40"/>
          <cell r="DT40" t="str">
            <v>10 x 27</v>
          </cell>
          <cell r="DU40">
            <v>613.15</v>
          </cell>
        </row>
        <row r="41">
          <cell r="AE41" t="str">
            <v>10C</v>
          </cell>
          <cell r="AF41">
            <v>8.1815805000000008</v>
          </cell>
          <cell r="AG41">
            <v>109928.6</v>
          </cell>
          <cell r="AH41">
            <v>138958.56</v>
          </cell>
          <cell r="AI41">
            <v>99802.113959306254</v>
          </cell>
          <cell r="AJ41">
            <v>82600.294196294344</v>
          </cell>
          <cell r="AK41">
            <v>209730.71395930625</v>
          </cell>
          <cell r="AL41">
            <v>221558.85419629433</v>
          </cell>
          <cell r="AQ41" t="str">
            <v>B4/20,35</v>
          </cell>
          <cell r="AR41">
            <v>0.35</v>
          </cell>
          <cell r="AS41">
            <v>149910.92000000001</v>
          </cell>
          <cell r="AT41">
            <v>10703.7</v>
          </cell>
          <cell r="AU41">
            <v>160614.62000000002</v>
          </cell>
          <cell r="BE41" t="str">
            <v>250 X 20</v>
          </cell>
          <cell r="BF41" t="str">
            <v>TE FUR PE 100 EF 250MMX020MM</v>
          </cell>
          <cell r="BG41">
            <v>702072020</v>
          </cell>
          <cell r="BH41">
            <v>1</v>
          </cell>
          <cell r="BI41">
            <v>251.74</v>
          </cell>
          <cell r="BJ41">
            <v>254.67000000000002</v>
          </cell>
          <cell r="BR41"/>
          <cell r="BS41"/>
          <cell r="BZ41" t="str">
            <v>8 x 435</v>
          </cell>
          <cell r="CA41">
            <v>21321.7</v>
          </cell>
          <cell r="CH41"/>
          <cell r="CI41"/>
          <cell r="DT41"/>
          <cell r="DU41"/>
        </row>
        <row r="42">
          <cell r="AE42" t="str">
            <v>10D</v>
          </cell>
          <cell r="AF42">
            <v>7.8386399999999998</v>
          </cell>
          <cell r="AG42">
            <v>93453.08</v>
          </cell>
          <cell r="AH42">
            <v>112948.93</v>
          </cell>
          <cell r="AI42">
            <v>99802.113959306254</v>
          </cell>
          <cell r="AJ42">
            <v>82600.294196294344</v>
          </cell>
          <cell r="AK42">
            <v>193255.19395930626</v>
          </cell>
          <cell r="AL42">
            <v>195549.22419629432</v>
          </cell>
          <cell r="AQ42" t="str">
            <v>B4/21</v>
          </cell>
          <cell r="AR42">
            <v>1</v>
          </cell>
          <cell r="AS42">
            <v>121069.99</v>
          </cell>
          <cell r="AT42">
            <v>10703.7</v>
          </cell>
          <cell r="AU42">
            <v>131773.69</v>
          </cell>
          <cell r="BE42"/>
          <cell r="BF42" t="str">
            <v>LUVA PE100 C/ENC EF 020MM</v>
          </cell>
          <cell r="BG42">
            <v>702051020</v>
          </cell>
          <cell r="BH42">
            <v>1</v>
          </cell>
          <cell r="BI42">
            <v>2.93</v>
          </cell>
          <cell r="BJ42"/>
          <cell r="BR42" t="str">
            <v>16 X 27</v>
          </cell>
          <cell r="BS42">
            <v>566.16</v>
          </cell>
          <cell r="BZ42"/>
          <cell r="CA42"/>
          <cell r="CH42"/>
          <cell r="CI42"/>
          <cell r="DT42" t="str">
            <v>10 x 217</v>
          </cell>
          <cell r="DU42">
            <v>613.15</v>
          </cell>
        </row>
        <row r="43">
          <cell r="AE43" t="str">
            <v>11A</v>
          </cell>
          <cell r="AF43">
            <v>12.727758000000001</v>
          </cell>
          <cell r="AG43">
            <v>174546.15</v>
          </cell>
          <cell r="AH43">
            <v>214969.8</v>
          </cell>
          <cell r="AI43">
            <v>108479.91992400002</v>
          </cell>
          <cell r="AJ43">
            <v>90668.678928555732</v>
          </cell>
          <cell r="AK43">
            <v>283026.06992400001</v>
          </cell>
          <cell r="AL43">
            <v>305638.47892855573</v>
          </cell>
          <cell r="AQ43" t="str">
            <v>B5/20,35</v>
          </cell>
          <cell r="AR43">
            <v>0.35</v>
          </cell>
          <cell r="AS43">
            <v>158886.64000000001</v>
          </cell>
          <cell r="AT43">
            <v>10703.7</v>
          </cell>
          <cell r="AU43">
            <v>169590.34000000003</v>
          </cell>
          <cell r="BE43" t="str">
            <v>250 X 32</v>
          </cell>
          <cell r="BF43" t="str">
            <v>TE FUR PE 100 EF 250MMX032MM</v>
          </cell>
          <cell r="BG43">
            <v>702072021</v>
          </cell>
          <cell r="BH43">
            <v>1</v>
          </cell>
          <cell r="BI43">
            <v>91.6</v>
          </cell>
          <cell r="BJ43">
            <v>94.86</v>
          </cell>
          <cell r="BR43"/>
          <cell r="BS43"/>
          <cell r="BZ43"/>
          <cell r="CA43"/>
          <cell r="CH43" t="str">
            <v>1635</v>
          </cell>
          <cell r="CI43">
            <v>45548.43</v>
          </cell>
          <cell r="DT43"/>
          <cell r="DU43"/>
        </row>
        <row r="44">
          <cell r="AE44" t="str">
            <v>11B</v>
          </cell>
          <cell r="AF44">
            <v>10.510181999999999</v>
          </cell>
          <cell r="AG44">
            <v>145147.13</v>
          </cell>
          <cell r="AH44">
            <v>173757.92</v>
          </cell>
          <cell r="AI44">
            <v>108479.91992400002</v>
          </cell>
          <cell r="AJ44">
            <v>90668.678928555732</v>
          </cell>
          <cell r="AK44">
            <v>253627.04992400002</v>
          </cell>
          <cell r="AL44">
            <v>264426.59892855573</v>
          </cell>
          <cell r="AQ44" t="str">
            <v>B5/21</v>
          </cell>
          <cell r="AR44">
            <v>1</v>
          </cell>
          <cell r="AS44">
            <v>121069.64</v>
          </cell>
          <cell r="AT44">
            <v>10703.7</v>
          </cell>
          <cell r="AU44">
            <v>131773.34</v>
          </cell>
          <cell r="BE44"/>
          <cell r="BF44" t="str">
            <v>LUVA PE100 C/ENC EF 032MM</v>
          </cell>
          <cell r="BG44">
            <v>702051032</v>
          </cell>
          <cell r="BH44">
            <v>1</v>
          </cell>
          <cell r="BI44">
            <v>3.26</v>
          </cell>
          <cell r="BJ44"/>
          <cell r="BR44" t="str">
            <v>16 X 217</v>
          </cell>
          <cell r="BS44">
            <v>566.16</v>
          </cell>
          <cell r="BZ44" t="str">
            <v>6 X 64</v>
          </cell>
          <cell r="CA44">
            <v>11618.210000000001</v>
          </cell>
          <cell r="CH44"/>
          <cell r="CI44"/>
          <cell r="DT44" t="str">
            <v>10 x 235</v>
          </cell>
          <cell r="DU44">
            <v>568.52</v>
          </cell>
        </row>
        <row r="45">
          <cell r="AE45" t="str">
            <v>11C</v>
          </cell>
          <cell r="AF45">
            <v>11.158604999999998</v>
          </cell>
          <cell r="AG45">
            <v>121627.9</v>
          </cell>
          <cell r="AH45">
            <v>140788.41</v>
          </cell>
          <cell r="AI45">
            <v>108479.91992400002</v>
          </cell>
          <cell r="AJ45">
            <v>90668.678928555732</v>
          </cell>
          <cell r="AK45">
            <v>230107.81992400001</v>
          </cell>
          <cell r="AL45">
            <v>231457.08892855572</v>
          </cell>
          <cell r="AQ45" t="str">
            <v>B6/20,35</v>
          </cell>
          <cell r="AR45">
            <v>0.35</v>
          </cell>
          <cell r="AS45">
            <v>236092.84</v>
          </cell>
          <cell r="AT45">
            <v>10703.7</v>
          </cell>
          <cell r="AU45">
            <v>246796.54</v>
          </cell>
          <cell r="BE45" t="str">
            <v>250 X 40</v>
          </cell>
          <cell r="BF45" t="str">
            <v>TE FUR PE 100 EF 250MMX032MM</v>
          </cell>
          <cell r="BG45">
            <v>702072022</v>
          </cell>
          <cell r="BH45">
            <v>1</v>
          </cell>
          <cell r="BI45">
            <v>175.15</v>
          </cell>
          <cell r="BJ45">
            <v>180.28</v>
          </cell>
          <cell r="BR45"/>
          <cell r="BS45"/>
          <cell r="BZ45"/>
          <cell r="CA45"/>
          <cell r="CH45"/>
          <cell r="CI45"/>
          <cell r="DT45"/>
          <cell r="DU45"/>
        </row>
        <row r="46">
          <cell r="AE46" t="str">
            <v>11D</v>
          </cell>
          <cell r="AF46">
            <v>11.158604999999998</v>
          </cell>
          <cell r="AG46">
            <v>102812.53</v>
          </cell>
          <cell r="AH46">
            <v>114412.81</v>
          </cell>
          <cell r="AI46">
            <v>108479.91992400002</v>
          </cell>
          <cell r="AJ46">
            <v>90668.678928555732</v>
          </cell>
          <cell r="AK46">
            <v>211292.44992400002</v>
          </cell>
          <cell r="AL46">
            <v>205081.48892855574</v>
          </cell>
          <cell r="AQ46" t="str">
            <v>B6/21</v>
          </cell>
          <cell r="AR46">
            <v>1</v>
          </cell>
          <cell r="AS46">
            <v>176891.64</v>
          </cell>
          <cell r="AT46">
            <v>10703.7</v>
          </cell>
          <cell r="AU46">
            <v>187595.34000000003</v>
          </cell>
          <cell r="BE46"/>
          <cell r="BF46" t="str">
            <v>LUVA PE100 C/ENC EF 032MM</v>
          </cell>
          <cell r="BG46">
            <v>702051040</v>
          </cell>
          <cell r="BH46">
            <v>1</v>
          </cell>
          <cell r="BI46">
            <v>5.13</v>
          </cell>
          <cell r="BJ46"/>
          <cell r="BR46" t="str">
            <v>16 X 235</v>
          </cell>
          <cell r="BS46">
            <v>521.53</v>
          </cell>
          <cell r="BZ46" t="str">
            <v>6 X 67</v>
          </cell>
          <cell r="CA46">
            <v>11618.210000000001</v>
          </cell>
          <cell r="CH46"/>
          <cell r="CI46"/>
          <cell r="DT46" t="str">
            <v>12 x 24</v>
          </cell>
          <cell r="DU46">
            <v>595.29999999999995</v>
          </cell>
        </row>
        <row r="47">
          <cell r="AE47" t="str">
            <v>12A</v>
          </cell>
          <cell r="AF47">
            <v>15.519902999999999</v>
          </cell>
          <cell r="AG47">
            <v>176805.71</v>
          </cell>
          <cell r="AH47">
            <v>228181.81</v>
          </cell>
          <cell r="AI47">
            <v>108479.91992400002</v>
          </cell>
          <cell r="AJ47">
            <v>90668.678928555732</v>
          </cell>
          <cell r="AK47">
            <v>285285.62992400001</v>
          </cell>
          <cell r="AL47">
            <v>318850.48892855574</v>
          </cell>
          <cell r="AQ47" t="str">
            <v>B7/20,35</v>
          </cell>
          <cell r="AR47">
            <v>0.35</v>
          </cell>
          <cell r="AS47"/>
          <cell r="AT47">
            <v>10703.7</v>
          </cell>
          <cell r="AU47">
            <v>10703.7</v>
          </cell>
          <cell r="BE47" t="str">
            <v>250 X 63</v>
          </cell>
          <cell r="BF47" t="str">
            <v>TE FUR PE 100 EF 250MMX032MM</v>
          </cell>
          <cell r="BG47">
            <v>702072023</v>
          </cell>
          <cell r="BH47">
            <v>1</v>
          </cell>
          <cell r="BI47">
            <v>288.29000000000002</v>
          </cell>
          <cell r="BJ47">
            <v>293.43</v>
          </cell>
          <cell r="BR47"/>
          <cell r="BS47"/>
          <cell r="BZ47"/>
          <cell r="CA47"/>
          <cell r="CH47"/>
          <cell r="CI47"/>
          <cell r="DT47"/>
          <cell r="DU47"/>
        </row>
        <row r="48">
          <cell r="AE48" t="str">
            <v>12B</v>
          </cell>
          <cell r="AF48">
            <v>13.945363499999999</v>
          </cell>
          <cell r="AG48">
            <v>159846.64000000001</v>
          </cell>
          <cell r="AH48">
            <v>194363.86</v>
          </cell>
          <cell r="AI48">
            <v>108479.91992400002</v>
          </cell>
          <cell r="AJ48">
            <v>90668.678928555732</v>
          </cell>
          <cell r="AK48">
            <v>268326.55992400006</v>
          </cell>
          <cell r="AL48">
            <v>285032.53892855573</v>
          </cell>
          <cell r="AQ48" t="str">
            <v>B7/21</v>
          </cell>
          <cell r="AR48">
            <v>1</v>
          </cell>
          <cell r="AS48">
            <v>201013.22</v>
          </cell>
          <cell r="AT48">
            <v>10703.7</v>
          </cell>
          <cell r="AU48">
            <v>211716.92</v>
          </cell>
          <cell r="BE48"/>
          <cell r="BF48" t="str">
            <v>LUVA PE100 C/ENC EF 032MM</v>
          </cell>
          <cell r="BG48">
            <v>702051063</v>
          </cell>
          <cell r="BH48">
            <v>1</v>
          </cell>
          <cell r="BI48">
            <v>5.14</v>
          </cell>
          <cell r="BJ48"/>
          <cell r="BR48" t="str">
            <v>20 X 24</v>
          </cell>
          <cell r="BS48">
            <v>595.29999999999995</v>
          </cell>
          <cell r="BZ48" t="str">
            <v>6 X 617</v>
          </cell>
          <cell r="CA48">
            <v>11618.210000000001</v>
          </cell>
          <cell r="CH48"/>
          <cell r="CI48"/>
          <cell r="DT48" t="str">
            <v>12 x 27</v>
          </cell>
          <cell r="DU48">
            <v>595.29999999999995</v>
          </cell>
        </row>
        <row r="49">
          <cell r="AE49" t="str">
            <v>12C</v>
          </cell>
          <cell r="AF49">
            <v>10.10772</v>
          </cell>
          <cell r="AG49">
            <v>133387.51</v>
          </cell>
          <cell r="AH49">
            <v>157273.17000000001</v>
          </cell>
          <cell r="AI49">
            <v>108479.91992400002</v>
          </cell>
          <cell r="AJ49">
            <v>90668.678928555732</v>
          </cell>
          <cell r="AK49">
            <v>241867.42992400003</v>
          </cell>
          <cell r="AL49">
            <v>247941.84892855573</v>
          </cell>
          <cell r="AQ49" t="str">
            <v>B8/20,35</v>
          </cell>
          <cell r="AR49">
            <v>0.35</v>
          </cell>
          <cell r="AS49"/>
          <cell r="AT49">
            <v>10703.7</v>
          </cell>
          <cell r="AU49">
            <v>10703.7</v>
          </cell>
          <cell r="BE49" t="str">
            <v>125 X 90</v>
          </cell>
          <cell r="BF49" t="str">
            <v>SELA FUR CARGA PE100 EF 125MMX090MM</v>
          </cell>
          <cell r="BG49">
            <v>702077001</v>
          </cell>
          <cell r="BH49">
            <v>1</v>
          </cell>
          <cell r="BI49">
            <v>325.38</v>
          </cell>
          <cell r="BJ49">
            <v>604.70000000000005</v>
          </cell>
          <cell r="BR49"/>
          <cell r="BS49"/>
          <cell r="BZ49"/>
          <cell r="CA49"/>
          <cell r="CH49"/>
          <cell r="CI49"/>
          <cell r="DT49"/>
          <cell r="DU49"/>
        </row>
        <row r="50">
          <cell r="AE50" t="str">
            <v>12D</v>
          </cell>
          <cell r="AF50">
            <v>11.158604999999998</v>
          </cell>
          <cell r="AG50">
            <v>81944.13</v>
          </cell>
          <cell r="AH50">
            <v>109309.4</v>
          </cell>
          <cell r="AI50">
            <v>108479.91992400002</v>
          </cell>
          <cell r="AJ50">
            <v>90668.678928555732</v>
          </cell>
          <cell r="AK50">
            <v>190424.04992400002</v>
          </cell>
          <cell r="AL50">
            <v>199978.07892855571</v>
          </cell>
          <cell r="AQ50" t="str">
            <v>B8/21</v>
          </cell>
          <cell r="AR50">
            <v>1</v>
          </cell>
          <cell r="AS50">
            <v>292968.37</v>
          </cell>
          <cell r="AT50">
            <v>10703.7</v>
          </cell>
          <cell r="AU50">
            <v>303672.07</v>
          </cell>
          <cell r="BE50"/>
          <cell r="BF50" t="str">
            <v>VALV PE100 ESF P/ FUR CARGA SDR11 090MM</v>
          </cell>
          <cell r="BG50">
            <v>703010090</v>
          </cell>
          <cell r="BH50">
            <v>1</v>
          </cell>
          <cell r="BI50">
            <v>273.06</v>
          </cell>
          <cell r="BJ50"/>
          <cell r="BR50" t="str">
            <v>20 X 27</v>
          </cell>
          <cell r="BS50">
            <v>595.29999999999995</v>
          </cell>
          <cell r="BZ50" t="str">
            <v>6 X 635</v>
          </cell>
          <cell r="CA50">
            <v>11989.28</v>
          </cell>
          <cell r="CH50"/>
          <cell r="CI50"/>
          <cell r="DT50" t="str">
            <v>12 x 217</v>
          </cell>
          <cell r="DU50">
            <v>595.29999999999995</v>
          </cell>
        </row>
        <row r="51">
          <cell r="AQ51" t="str">
            <v>C4/20,35</v>
          </cell>
          <cell r="AR51">
            <v>0.35</v>
          </cell>
          <cell r="AS51">
            <v>257189.46</v>
          </cell>
          <cell r="AT51">
            <v>10703.7</v>
          </cell>
          <cell r="AU51">
            <v>267893.15999999997</v>
          </cell>
          <cell r="BE51"/>
          <cell r="BF51" t="str">
            <v>LUVA PE100 C/ENC EF 090MM</v>
          </cell>
          <cell r="BG51">
            <v>702051090</v>
          </cell>
          <cell r="BH51">
            <v>1</v>
          </cell>
          <cell r="BI51">
            <v>6.26</v>
          </cell>
          <cell r="BJ51"/>
          <cell r="BR51"/>
          <cell r="BS51"/>
          <cell r="BZ51"/>
          <cell r="CA51"/>
          <cell r="CH51"/>
          <cell r="CI51"/>
          <cell r="DT51"/>
          <cell r="DU51"/>
        </row>
        <row r="52">
          <cell r="AQ52" t="str">
            <v>C4/21</v>
          </cell>
          <cell r="AR52">
            <v>1</v>
          </cell>
          <cell r="AS52">
            <v>190485.27</v>
          </cell>
          <cell r="AT52">
            <v>10703.7</v>
          </cell>
          <cell r="AU52">
            <v>201188.97</v>
          </cell>
          <cell r="BE52" t="str">
            <v>180 X 90</v>
          </cell>
          <cell r="BF52" t="str">
            <v>SELA FUR CARGA PE100 EF 180MMX090MM</v>
          </cell>
          <cell r="BG52">
            <v>702077002</v>
          </cell>
          <cell r="BH52">
            <v>1</v>
          </cell>
          <cell r="BI52">
            <v>329.73</v>
          </cell>
          <cell r="BJ52">
            <v>609.04999999999995</v>
          </cell>
          <cell r="BR52" t="str">
            <v>20 X 217</v>
          </cell>
          <cell r="BS52">
            <v>595.29999999999995</v>
          </cell>
          <cell r="BZ52" t="str">
            <v>8 X 64</v>
          </cell>
          <cell r="CA52">
            <v>9446.9499999999989</v>
          </cell>
          <cell r="CH52"/>
          <cell r="CI52"/>
          <cell r="DT52" t="str">
            <v>12 x 235</v>
          </cell>
          <cell r="DU52">
            <v>550.67000000000007</v>
          </cell>
        </row>
        <row r="53">
          <cell r="AQ53" t="str">
            <v>C4/22</v>
          </cell>
          <cell r="AR53">
            <v>2</v>
          </cell>
          <cell r="AS53">
            <v>122709.22</v>
          </cell>
          <cell r="AT53">
            <v>10703.7</v>
          </cell>
          <cell r="AU53">
            <v>133412.92000000001</v>
          </cell>
          <cell r="BE53"/>
          <cell r="BF53" t="str">
            <v>VALV PE100 ESF P/ FUR CARGA SDR11 090MM</v>
          </cell>
          <cell r="BG53">
            <v>703010090</v>
          </cell>
          <cell r="BH53">
            <v>1</v>
          </cell>
          <cell r="BI53">
            <v>273.06</v>
          </cell>
          <cell r="BJ53"/>
          <cell r="BR53"/>
          <cell r="BS53"/>
          <cell r="BZ53"/>
          <cell r="CA53"/>
          <cell r="CH53"/>
          <cell r="CI53"/>
          <cell r="DT53"/>
          <cell r="DU53"/>
        </row>
        <row r="54">
          <cell r="AQ54" t="str">
            <v>C5/20,35</v>
          </cell>
          <cell r="AR54">
            <v>0.35</v>
          </cell>
          <cell r="AS54"/>
          <cell r="AT54">
            <v>10703.7</v>
          </cell>
          <cell r="AU54">
            <v>10703.7</v>
          </cell>
          <cell r="BE54"/>
          <cell r="BF54" t="str">
            <v>LUVA PE100 C/ENC EF 090MM</v>
          </cell>
          <cell r="BG54">
            <v>702051090</v>
          </cell>
          <cell r="BH54">
            <v>1</v>
          </cell>
          <cell r="BI54">
            <v>6.26</v>
          </cell>
          <cell r="BJ54"/>
          <cell r="BR54" t="str">
            <v>20 X 235</v>
          </cell>
          <cell r="BS54">
            <v>550.67000000000007</v>
          </cell>
          <cell r="BZ54"/>
          <cell r="CA54"/>
          <cell r="CH54"/>
          <cell r="CI54"/>
          <cell r="DT54" t="str">
            <v>16 x 24</v>
          </cell>
          <cell r="DU54">
            <v>566.16</v>
          </cell>
        </row>
        <row r="55">
          <cell r="AQ55" t="str">
            <v>C5/21</v>
          </cell>
          <cell r="AR55">
            <v>1</v>
          </cell>
          <cell r="AS55"/>
          <cell r="AT55">
            <v>10703.7</v>
          </cell>
          <cell r="AU55">
            <v>10703.7</v>
          </cell>
          <cell r="BE55" t="str">
            <v>180 X 125</v>
          </cell>
          <cell r="BF55" t="str">
            <v>SELA FUR CARGA PE100 EF 180MMX125MM</v>
          </cell>
          <cell r="BG55">
            <v>702077003</v>
          </cell>
          <cell r="BH55">
            <v>1</v>
          </cell>
          <cell r="BI55">
            <v>496.12</v>
          </cell>
          <cell r="BJ55">
            <v>956.31000000000006</v>
          </cell>
          <cell r="BR55"/>
          <cell r="BS55"/>
          <cell r="BZ55" t="str">
            <v>8 X 67</v>
          </cell>
          <cell r="CA55">
            <v>9446.9499999999989</v>
          </cell>
          <cell r="CH55"/>
          <cell r="CI55"/>
          <cell r="DT55"/>
          <cell r="DU55"/>
        </row>
        <row r="56">
          <cell r="AQ56" t="str">
            <v>C5/22</v>
          </cell>
          <cell r="AR56">
            <v>2</v>
          </cell>
          <cell r="AS56">
            <v>139715.42000000001</v>
          </cell>
          <cell r="AT56">
            <v>10703.7</v>
          </cell>
          <cell r="AU56">
            <v>150419.12000000002</v>
          </cell>
          <cell r="BE56"/>
          <cell r="BF56" t="str">
            <v>VALV PE100 ESF P/ FUR CARGA SDR11 125MM</v>
          </cell>
          <cell r="BG56">
            <v>703010125</v>
          </cell>
          <cell r="BH56">
            <v>1</v>
          </cell>
          <cell r="BI56">
            <v>393.22</v>
          </cell>
          <cell r="BJ56"/>
          <cell r="BR56" t="str">
            <v>8 x 44</v>
          </cell>
          <cell r="BS56">
            <v>7722.42</v>
          </cell>
          <cell r="BZ56"/>
          <cell r="CA56"/>
          <cell r="CH56" t="str">
            <v>1417</v>
          </cell>
          <cell r="CI56">
            <v>61314.279999999992</v>
          </cell>
          <cell r="DT56" t="str">
            <v>16 x 27</v>
          </cell>
          <cell r="DU56">
            <v>566.16</v>
          </cell>
        </row>
        <row r="57">
          <cell r="AQ57" t="str">
            <v>C6/20,35</v>
          </cell>
          <cell r="AR57">
            <v>0.35</v>
          </cell>
          <cell r="AS57"/>
          <cell r="AT57">
            <v>10703.7</v>
          </cell>
          <cell r="AU57">
            <v>10703.7</v>
          </cell>
          <cell r="BE57"/>
          <cell r="BF57" t="str">
            <v>LUVA PE100 C/ENC EF 125MM</v>
          </cell>
          <cell r="BG57">
            <v>702051125</v>
          </cell>
          <cell r="BH57">
            <v>1</v>
          </cell>
          <cell r="BI57">
            <v>66.97</v>
          </cell>
          <cell r="BJ57"/>
          <cell r="BR57"/>
          <cell r="BS57"/>
          <cell r="BZ57"/>
          <cell r="CA57"/>
          <cell r="CH57"/>
          <cell r="CI57"/>
          <cell r="DT57"/>
          <cell r="DU57"/>
        </row>
        <row r="58">
          <cell r="AQ58" t="str">
            <v>C6/21</v>
          </cell>
          <cell r="AR58">
            <v>1</v>
          </cell>
          <cell r="AS58">
            <v>204115.06</v>
          </cell>
          <cell r="AT58">
            <v>10703.7</v>
          </cell>
          <cell r="AU58">
            <v>214818.76</v>
          </cell>
          <cell r="BE58" t="str">
            <v>250 X 90</v>
          </cell>
          <cell r="BF58" t="str">
            <v>SELA FUR CARGA PE100 EF 250MMX090MM</v>
          </cell>
          <cell r="BG58">
            <v>702077004</v>
          </cell>
          <cell r="BH58">
            <v>1</v>
          </cell>
          <cell r="BI58">
            <v>420.19</v>
          </cell>
          <cell r="BJ58">
            <v>699.51</v>
          </cell>
          <cell r="BR58" t="str">
            <v>8 x 47</v>
          </cell>
          <cell r="BS58">
            <v>7722.42</v>
          </cell>
          <cell r="BZ58" t="str">
            <v>8 X 617</v>
          </cell>
          <cell r="CA58">
            <v>9446.9499999999989</v>
          </cell>
          <cell r="CH58"/>
          <cell r="CI58"/>
          <cell r="DT58" t="str">
            <v>16 x 217</v>
          </cell>
          <cell r="DU58">
            <v>566.16</v>
          </cell>
        </row>
        <row r="59">
          <cell r="AQ59" t="str">
            <v>C6/22</v>
          </cell>
          <cell r="AR59">
            <v>2</v>
          </cell>
          <cell r="AS59"/>
          <cell r="AT59">
            <v>10703.7</v>
          </cell>
          <cell r="AU59">
            <v>10703.7</v>
          </cell>
          <cell r="BE59"/>
          <cell r="BF59" t="str">
            <v>VALV PE100 ESF P/ FUR CARGA SDR11 090MM</v>
          </cell>
          <cell r="BG59">
            <v>703010090</v>
          </cell>
          <cell r="BH59">
            <v>1</v>
          </cell>
          <cell r="BI59">
            <v>273.06</v>
          </cell>
          <cell r="BJ59"/>
          <cell r="BR59"/>
          <cell r="BS59"/>
          <cell r="BZ59"/>
          <cell r="CA59"/>
          <cell r="CH59"/>
          <cell r="CI59"/>
          <cell r="DT59"/>
          <cell r="DU59"/>
        </row>
        <row r="60">
          <cell r="AQ60" t="str">
            <v>C7/20,35</v>
          </cell>
          <cell r="AR60">
            <v>0.35</v>
          </cell>
          <cell r="AS60"/>
          <cell r="AT60">
            <v>10703.7</v>
          </cell>
          <cell r="AU60">
            <v>10703.7</v>
          </cell>
          <cell r="BE60"/>
          <cell r="BF60" t="str">
            <v>LUVA PE100 C/ENC EF 090MM</v>
          </cell>
          <cell r="BG60">
            <v>702051090</v>
          </cell>
          <cell r="BH60">
            <v>1</v>
          </cell>
          <cell r="BI60">
            <v>6.26</v>
          </cell>
          <cell r="BJ60"/>
          <cell r="BR60" t="str">
            <v>10 X 44</v>
          </cell>
          <cell r="BS60">
            <v>7634.89</v>
          </cell>
          <cell r="BZ60"/>
          <cell r="CA60"/>
          <cell r="CH60"/>
          <cell r="CI60"/>
          <cell r="DT60" t="str">
            <v>16 x 235</v>
          </cell>
          <cell r="DU60">
            <v>521.53</v>
          </cell>
        </row>
        <row r="61">
          <cell r="AQ61" t="str">
            <v>C7/21</v>
          </cell>
          <cell r="AR61">
            <v>1</v>
          </cell>
          <cell r="AS61"/>
          <cell r="AT61">
            <v>10703.7</v>
          </cell>
          <cell r="AU61">
            <v>10703.7</v>
          </cell>
          <cell r="BE61" t="str">
            <v>250 X 125</v>
          </cell>
          <cell r="BF61" t="str">
            <v>SELA FUR CARGA PE100 EF 250MMX125MM</v>
          </cell>
          <cell r="BG61">
            <v>702077005</v>
          </cell>
          <cell r="BH61">
            <v>1</v>
          </cell>
          <cell r="BI61">
            <v>484.58</v>
          </cell>
          <cell r="BJ61">
            <v>944.77</v>
          </cell>
          <cell r="BR61"/>
          <cell r="BS61"/>
          <cell r="BZ61" t="str">
            <v>8 X 635</v>
          </cell>
          <cell r="CA61">
            <v>21320.01</v>
          </cell>
          <cell r="CH61"/>
          <cell r="CI61"/>
          <cell r="DT61"/>
          <cell r="DU61"/>
        </row>
        <row r="62">
          <cell r="AQ62" t="str">
            <v>C7/22</v>
          </cell>
          <cell r="AR62">
            <v>2</v>
          </cell>
          <cell r="AS62">
            <v>204115.06</v>
          </cell>
          <cell r="AT62">
            <v>10703.7</v>
          </cell>
          <cell r="AU62">
            <v>214818.76</v>
          </cell>
          <cell r="BE62"/>
          <cell r="BF62" t="str">
            <v>VALV PE100 ESF P/ FUR CARGA SDR11 125MM</v>
          </cell>
          <cell r="BG62">
            <v>703010125</v>
          </cell>
          <cell r="BH62">
            <v>1</v>
          </cell>
          <cell r="BI62">
            <v>393.22</v>
          </cell>
          <cell r="BJ62"/>
          <cell r="BR62" t="str">
            <v>10 X 47</v>
          </cell>
          <cell r="BS62">
            <v>7634.89</v>
          </cell>
          <cell r="BZ62"/>
          <cell r="CA62"/>
          <cell r="CH62"/>
          <cell r="CI62"/>
          <cell r="DT62" t="str">
            <v>20 x 24</v>
          </cell>
          <cell r="DU62">
            <v>595.29999999999995</v>
          </cell>
        </row>
        <row r="63">
          <cell r="AQ63" t="str">
            <v>C8/20,35</v>
          </cell>
          <cell r="AR63">
            <v>0.35</v>
          </cell>
          <cell r="AS63"/>
          <cell r="AT63">
            <v>10703.7</v>
          </cell>
          <cell r="AU63">
            <v>10703.7</v>
          </cell>
          <cell r="BE63"/>
          <cell r="BF63" t="str">
            <v>LUVA PE100 C/ENC EF 125MM</v>
          </cell>
          <cell r="BG63">
            <v>702051125</v>
          </cell>
          <cell r="BH63">
            <v>1</v>
          </cell>
          <cell r="BI63">
            <v>66.97</v>
          </cell>
          <cell r="BJ63"/>
          <cell r="BR63"/>
          <cell r="BS63"/>
          <cell r="BZ63"/>
          <cell r="CA63"/>
          <cell r="CH63"/>
          <cell r="CI63"/>
          <cell r="DT63"/>
          <cell r="DU63"/>
        </row>
        <row r="64">
          <cell r="AQ64" t="str">
            <v>C8/21</v>
          </cell>
          <cell r="AR64">
            <v>1</v>
          </cell>
          <cell r="AS64"/>
          <cell r="AT64">
            <v>10703.7</v>
          </cell>
          <cell r="AU64">
            <v>10703.7</v>
          </cell>
          <cell r="BE64" t="str">
            <v>90 X 90</v>
          </cell>
          <cell r="BF64" t="str">
            <v>TE FUR PE100 EF 090MMX032MM</v>
          </cell>
          <cell r="BG64">
            <v>702072007</v>
          </cell>
          <cell r="BH64">
            <v>4</v>
          </cell>
          <cell r="BI64">
            <v>29.47</v>
          </cell>
          <cell r="BJ64">
            <v>986.86</v>
          </cell>
          <cell r="BR64" t="str">
            <v>10 X 417</v>
          </cell>
          <cell r="BS64">
            <v>7634.89</v>
          </cell>
          <cell r="BZ64" t="str">
            <v>10 X 64</v>
          </cell>
          <cell r="CA64">
            <v>61211.369999999995</v>
          </cell>
          <cell r="CH64"/>
          <cell r="CI64"/>
          <cell r="DT64" t="str">
            <v>20 x 27</v>
          </cell>
          <cell r="DU64">
            <v>595.29999999999995</v>
          </cell>
        </row>
        <row r="65">
          <cell r="AQ65" t="str">
            <v>C8/22</v>
          </cell>
          <cell r="AR65">
            <v>2</v>
          </cell>
          <cell r="AS65">
            <v>297255.40000000002</v>
          </cell>
          <cell r="AT65">
            <v>10703.7</v>
          </cell>
          <cell r="AU65">
            <v>307959.10000000003</v>
          </cell>
          <cell r="BE65"/>
          <cell r="BF65" t="str">
            <v>LUVA PE100 C/ENC EF 032MM</v>
          </cell>
          <cell r="BG65">
            <v>702051032</v>
          </cell>
          <cell r="BH65">
            <v>2</v>
          </cell>
          <cell r="BI65">
            <v>3.26</v>
          </cell>
          <cell r="BJ65"/>
          <cell r="BR65"/>
          <cell r="BS65"/>
          <cell r="BZ65"/>
          <cell r="CA65"/>
          <cell r="CH65"/>
          <cell r="CI65"/>
          <cell r="DT65"/>
          <cell r="DU65"/>
        </row>
        <row r="66">
          <cell r="AQ66" t="str">
            <v>C9/20,35</v>
          </cell>
          <cell r="AR66">
            <v>0.35</v>
          </cell>
          <cell r="AS66"/>
          <cell r="AT66">
            <v>10703.7</v>
          </cell>
          <cell r="AU66">
            <v>10703.7</v>
          </cell>
          <cell r="BE66"/>
          <cell r="BF66" t="str">
            <v>TRANS PE80/AC RETA BISEL 032MM X 1"</v>
          </cell>
          <cell r="BG66">
            <v>702083032</v>
          </cell>
          <cell r="BH66">
            <v>1</v>
          </cell>
          <cell r="BI66">
            <v>40.32</v>
          </cell>
          <cell r="BJ66"/>
          <cell r="BR66" t="str">
            <v>10 X 435</v>
          </cell>
          <cell r="BS66">
            <v>7084.83</v>
          </cell>
          <cell r="BZ66"/>
          <cell r="CA66"/>
          <cell r="CH66"/>
          <cell r="CI66"/>
          <cell r="DT66" t="str">
            <v>20 x 217</v>
          </cell>
          <cell r="DU66">
            <v>595.29999999999995</v>
          </cell>
        </row>
        <row r="67">
          <cell r="AQ67" t="str">
            <v>C9/21</v>
          </cell>
          <cell r="AR67">
            <v>1</v>
          </cell>
          <cell r="AS67"/>
          <cell r="AT67">
            <v>10703.7</v>
          </cell>
          <cell r="AU67">
            <v>10703.7</v>
          </cell>
          <cell r="BE67"/>
          <cell r="BF67" t="str">
            <v>VALV AC ESF P/PURG ERA 800# SW+NPT 01"</v>
          </cell>
          <cell r="BG67">
            <v>703115025</v>
          </cell>
          <cell r="BH67">
            <v>2</v>
          </cell>
          <cell r="BI67">
            <v>349.43</v>
          </cell>
          <cell r="BJ67"/>
          <cell r="BR67"/>
          <cell r="BS67"/>
          <cell r="BZ67" t="str">
            <v>10 X 67</v>
          </cell>
          <cell r="CA67">
            <v>61211.369999999995</v>
          </cell>
          <cell r="CH67"/>
          <cell r="CI67"/>
          <cell r="DT67"/>
          <cell r="DU67"/>
        </row>
        <row r="68">
          <cell r="AQ68" t="str">
            <v>C9/22</v>
          </cell>
          <cell r="AR68">
            <v>2</v>
          </cell>
          <cell r="AS68">
            <v>387010.02</v>
          </cell>
          <cell r="AT68">
            <v>10703.7</v>
          </cell>
          <cell r="AU68">
            <v>397713.72000000003</v>
          </cell>
          <cell r="BE68"/>
          <cell r="BF68" t="str">
            <v>PLUG AC A105 CAB QUADR 3000# NPT 1"</v>
          </cell>
          <cell r="BG68">
            <v>702114025</v>
          </cell>
          <cell r="BH68">
            <v>2</v>
          </cell>
          <cell r="BI68">
            <v>8.77</v>
          </cell>
          <cell r="BJ68"/>
          <cell r="BR68" t="str">
            <v>12 X 44</v>
          </cell>
          <cell r="BS68">
            <v>7722.42</v>
          </cell>
          <cell r="BZ68"/>
          <cell r="CA68"/>
          <cell r="CH68"/>
          <cell r="CI68"/>
          <cell r="DT68" t="str">
            <v>20 x 235</v>
          </cell>
          <cell r="DU68">
            <v>550.67000000000007</v>
          </cell>
        </row>
        <row r="69">
          <cell r="AQ69" t="str">
            <v>D1/22</v>
          </cell>
          <cell r="AR69">
            <v>2</v>
          </cell>
          <cell r="AS69">
            <v>154048.47</v>
          </cell>
          <cell r="AT69">
            <v>10703.7</v>
          </cell>
          <cell r="AU69">
            <v>164752.17000000001</v>
          </cell>
          <cell r="BE69"/>
          <cell r="BF69" t="str">
            <v>BUCHA RED FMG 10# BSP 1"X1/2"</v>
          </cell>
          <cell r="BG69">
            <v>702511001</v>
          </cell>
          <cell r="BH69">
            <v>2</v>
          </cell>
          <cell r="BI69">
            <v>3.87</v>
          </cell>
          <cell r="BJ69"/>
          <cell r="BR69"/>
          <cell r="BS69"/>
          <cell r="BZ69"/>
          <cell r="CA69"/>
          <cell r="CH69" t="str">
            <v>1435</v>
          </cell>
          <cell r="CI69">
            <v>61314.279999999992</v>
          </cell>
          <cell r="DT69"/>
          <cell r="DU69"/>
        </row>
        <row r="70">
          <cell r="AQ70" t="str">
            <v>D1/24</v>
          </cell>
          <cell r="AR70">
            <v>4</v>
          </cell>
          <cell r="AS70"/>
          <cell r="AT70">
            <v>10703.7</v>
          </cell>
          <cell r="AU70">
            <v>10703.7</v>
          </cell>
          <cell r="BE70"/>
          <cell r="BF70" t="str">
            <v>TAMPAO CAP PE100 EF 032MM</v>
          </cell>
          <cell r="BG70">
            <v>702011032</v>
          </cell>
          <cell r="BH70">
            <v>4</v>
          </cell>
          <cell r="BI70">
            <v>24.5</v>
          </cell>
          <cell r="BJ70"/>
          <cell r="BR70" t="str">
            <v>12 X 47</v>
          </cell>
          <cell r="BS70">
            <v>7722.42</v>
          </cell>
          <cell r="BZ70" t="str">
            <v>10 X 617</v>
          </cell>
          <cell r="CA70">
            <v>61211.369999999995</v>
          </cell>
          <cell r="CH70"/>
          <cell r="CI70"/>
          <cell r="DT70"/>
          <cell r="DU70"/>
        </row>
        <row r="71">
          <cell r="AQ71" t="str">
            <v>D2/22</v>
          </cell>
          <cell r="AR71">
            <v>2</v>
          </cell>
          <cell r="AS71">
            <v>186562.04</v>
          </cell>
          <cell r="AT71">
            <v>10703.7</v>
          </cell>
          <cell r="AU71">
            <v>197265.74000000002</v>
          </cell>
          <cell r="BE71" t="str">
            <v>125 X 125</v>
          </cell>
          <cell r="BF71" t="str">
            <v>TE FUR PE100 EF 125MMX032MM</v>
          </cell>
          <cell r="BG71">
            <v>702072011</v>
          </cell>
          <cell r="BH71">
            <v>4</v>
          </cell>
          <cell r="BI71">
            <v>37.19</v>
          </cell>
          <cell r="BJ71">
            <v>1017.74</v>
          </cell>
          <cell r="BR71"/>
          <cell r="BS71"/>
          <cell r="BZ71"/>
          <cell r="CA71"/>
          <cell r="CH71"/>
          <cell r="CI71"/>
          <cell r="DT71"/>
          <cell r="DU71"/>
        </row>
        <row r="72">
          <cell r="AQ72" t="str">
            <v>D2/24</v>
          </cell>
          <cell r="AR72">
            <v>4</v>
          </cell>
          <cell r="AS72"/>
          <cell r="AT72">
            <v>10703.7</v>
          </cell>
          <cell r="AU72">
            <v>10703.7</v>
          </cell>
          <cell r="BE72"/>
          <cell r="BF72" t="str">
            <v>LUVA PE100 C/ENC EF 032MM</v>
          </cell>
          <cell r="BG72">
            <v>702051032</v>
          </cell>
          <cell r="BH72">
            <v>2</v>
          </cell>
          <cell r="BI72">
            <v>3.26</v>
          </cell>
          <cell r="BJ72"/>
          <cell r="BR72" t="str">
            <v>12 X 417</v>
          </cell>
          <cell r="BS72">
            <v>7722.42</v>
          </cell>
          <cell r="BZ72"/>
          <cell r="CA72"/>
          <cell r="CH72"/>
          <cell r="CI72"/>
          <cell r="DT72"/>
          <cell r="DU72"/>
        </row>
        <row r="73">
          <cell r="AQ73" t="str">
            <v>D3/22</v>
          </cell>
          <cell r="AR73">
            <v>2</v>
          </cell>
          <cell r="AS73">
            <v>327766.53999999998</v>
          </cell>
          <cell r="AT73">
            <v>10703.7</v>
          </cell>
          <cell r="AU73">
            <v>338470.24</v>
          </cell>
          <cell r="BE73"/>
          <cell r="BF73" t="str">
            <v>TRANS PE80/AC RETA BISEL 032MM X 1"</v>
          </cell>
          <cell r="BG73">
            <v>702083032</v>
          </cell>
          <cell r="BH73">
            <v>1</v>
          </cell>
          <cell r="BI73">
            <v>40.32</v>
          </cell>
          <cell r="BJ73"/>
          <cell r="BR73"/>
          <cell r="BS73"/>
          <cell r="BZ73" t="str">
            <v>10 X 635</v>
          </cell>
          <cell r="CA73">
            <v>68011.199999999997</v>
          </cell>
          <cell r="CH73"/>
          <cell r="CI73"/>
          <cell r="DT73"/>
          <cell r="DU73"/>
        </row>
        <row r="74">
          <cell r="AQ74" t="str">
            <v>D3/24</v>
          </cell>
          <cell r="AR74">
            <v>4</v>
          </cell>
          <cell r="AS74">
            <v>327766.53999999998</v>
          </cell>
          <cell r="AT74">
            <v>10703.7</v>
          </cell>
          <cell r="AU74">
            <v>338470.24</v>
          </cell>
          <cell r="BE74"/>
          <cell r="BF74" t="str">
            <v>VALV AC ESF P/PURG ERA 800# SW+NPT 01"</v>
          </cell>
          <cell r="BG74">
            <v>703115025</v>
          </cell>
          <cell r="BH74">
            <v>2</v>
          </cell>
          <cell r="BI74">
            <v>349.43</v>
          </cell>
          <cell r="BJ74"/>
          <cell r="BR74" t="str">
            <v>12 X 435</v>
          </cell>
          <cell r="BS74">
            <v>7172.36</v>
          </cell>
          <cell r="BZ74"/>
          <cell r="CA74"/>
          <cell r="CH74"/>
          <cell r="CI74"/>
          <cell r="DT74"/>
          <cell r="DU74"/>
        </row>
        <row r="75">
          <cell r="AQ75" t="str">
            <v>L0/20,022</v>
          </cell>
          <cell r="AR75">
            <v>2.1999999999999999E-2</v>
          </cell>
          <cell r="AS75"/>
          <cell r="AT75">
            <v>10703.7</v>
          </cell>
          <cell r="AU75">
            <v>10703.7</v>
          </cell>
          <cell r="BE75"/>
          <cell r="BF75" t="str">
            <v>PLUG AC A105 CAB QUADR 3000# NPT 1"</v>
          </cell>
          <cell r="BG75">
            <v>702114025</v>
          </cell>
          <cell r="BH75">
            <v>2</v>
          </cell>
          <cell r="BI75">
            <v>8.77</v>
          </cell>
          <cell r="BJ75"/>
          <cell r="BR75"/>
          <cell r="BS75"/>
          <cell r="BZ75"/>
          <cell r="CA75"/>
          <cell r="CH75"/>
          <cell r="CI75"/>
          <cell r="DT75"/>
          <cell r="DU75"/>
        </row>
        <row r="76">
          <cell r="AQ76" t="str">
            <v>L0/20,07</v>
          </cell>
          <cell r="AR76">
            <v>7.0000000000000007E-2</v>
          </cell>
          <cell r="AS76"/>
          <cell r="AT76">
            <v>10703.7</v>
          </cell>
          <cell r="AU76">
            <v>10703.7</v>
          </cell>
          <cell r="BE76"/>
          <cell r="BF76" t="str">
            <v>BUCHA RED FMG 10# BSP 1"X1/2"</v>
          </cell>
          <cell r="BG76">
            <v>702511001</v>
          </cell>
          <cell r="BH76">
            <v>2</v>
          </cell>
          <cell r="BI76">
            <v>3.87</v>
          </cell>
          <cell r="BJ76"/>
          <cell r="BR76" t="str">
            <v>14 X 44</v>
          </cell>
          <cell r="BS76">
            <v>7646.22</v>
          </cell>
          <cell r="BZ76" t="str">
            <v>12 x 617</v>
          </cell>
          <cell r="CA76">
            <v>40948.44</v>
          </cell>
          <cell r="CH76"/>
          <cell r="CI76"/>
          <cell r="DT76"/>
          <cell r="DU76"/>
        </row>
        <row r="77">
          <cell r="AQ77" t="str">
            <v>L0/20,35</v>
          </cell>
          <cell r="AR77">
            <v>0.35</v>
          </cell>
          <cell r="AS77">
            <v>55691.812275015815</v>
          </cell>
          <cell r="AT77">
            <v>10703.7</v>
          </cell>
          <cell r="AU77">
            <v>66395.512275015819</v>
          </cell>
          <cell r="BE77"/>
          <cell r="BF77" t="str">
            <v>TAMPAO CAP PE100 EF 032MM</v>
          </cell>
          <cell r="BG77">
            <v>702011032</v>
          </cell>
          <cell r="BH77">
            <v>4</v>
          </cell>
          <cell r="BI77">
            <v>24.5</v>
          </cell>
          <cell r="BJ77"/>
          <cell r="BR77"/>
          <cell r="BS77"/>
          <cell r="BZ77"/>
          <cell r="CA77"/>
          <cell r="CH77"/>
          <cell r="CI77"/>
          <cell r="DT77"/>
          <cell r="DU77"/>
        </row>
        <row r="78">
          <cell r="AQ78" t="str">
            <v>L0/21</v>
          </cell>
          <cell r="AR78">
            <v>1</v>
          </cell>
          <cell r="AS78">
            <v>55691.812275015815</v>
          </cell>
          <cell r="AT78">
            <v>10703.7</v>
          </cell>
          <cell r="AU78">
            <v>66395.512275015819</v>
          </cell>
          <cell r="BE78" t="str">
            <v>180 X 180</v>
          </cell>
          <cell r="BF78" t="str">
            <v>TE FUR PE100 EF 180MMX032MM</v>
          </cell>
          <cell r="BG78">
            <v>702072016</v>
          </cell>
          <cell r="BH78">
            <v>4</v>
          </cell>
          <cell r="BI78">
            <v>91.49</v>
          </cell>
          <cell r="BJ78">
            <v>1234.9399999999998</v>
          </cell>
          <cell r="BR78" t="str">
            <v>14 X 47</v>
          </cell>
          <cell r="BS78">
            <v>7646.22</v>
          </cell>
          <cell r="BZ78"/>
          <cell r="CA78"/>
          <cell r="CH78"/>
          <cell r="CI78"/>
          <cell r="DT78" t="str">
            <v>6 x 44</v>
          </cell>
          <cell r="DU78">
            <v>11642.710000000001</v>
          </cell>
        </row>
        <row r="79">
          <cell r="AQ79" t="str">
            <v>L1/20,022</v>
          </cell>
          <cell r="AR79">
            <v>2.1999999999999999E-2</v>
          </cell>
          <cell r="AS79"/>
          <cell r="AT79">
            <v>10703.7</v>
          </cell>
          <cell r="AU79">
            <v>10703.7</v>
          </cell>
          <cell r="BE79"/>
          <cell r="BF79" t="str">
            <v>LUVA PE100 C/ENC EF 032MM</v>
          </cell>
          <cell r="BG79">
            <v>702051032</v>
          </cell>
          <cell r="BH79">
            <v>2</v>
          </cell>
          <cell r="BI79">
            <v>3.26</v>
          </cell>
          <cell r="BJ79"/>
          <cell r="BR79"/>
          <cell r="BS79"/>
          <cell r="BZ79" t="str">
            <v>12 x 635</v>
          </cell>
          <cell r="CA79">
            <v>61849.24</v>
          </cell>
          <cell r="CH79"/>
          <cell r="CI79"/>
          <cell r="DT79"/>
          <cell r="DU79"/>
        </row>
        <row r="80">
          <cell r="AQ80" t="str">
            <v>L1/20,07</v>
          </cell>
          <cell r="AR80">
            <v>7.0000000000000007E-2</v>
          </cell>
          <cell r="AS80"/>
          <cell r="AT80">
            <v>10703.7</v>
          </cell>
          <cell r="AU80">
            <v>10703.7</v>
          </cell>
          <cell r="BE80"/>
          <cell r="BF80" t="str">
            <v>TRANS PE80/AC RETA BISEL 032MM X 1"</v>
          </cell>
          <cell r="BG80">
            <v>702083032</v>
          </cell>
          <cell r="BH80">
            <v>1</v>
          </cell>
          <cell r="BI80">
            <v>40.32</v>
          </cell>
          <cell r="BJ80"/>
          <cell r="BR80" t="str">
            <v>14 X 417</v>
          </cell>
          <cell r="BS80">
            <v>7646.22</v>
          </cell>
          <cell r="BZ80"/>
          <cell r="CA80"/>
          <cell r="CH80"/>
          <cell r="CI80"/>
          <cell r="DT80"/>
          <cell r="DU80"/>
        </row>
        <row r="81">
          <cell r="AQ81" t="str">
            <v>L1/20,35</v>
          </cell>
          <cell r="AR81">
            <v>0.35</v>
          </cell>
          <cell r="AS81">
            <v>55691.812275015815</v>
          </cell>
          <cell r="AT81">
            <v>10703.7</v>
          </cell>
          <cell r="AU81">
            <v>66395.512275015819</v>
          </cell>
          <cell r="BE81"/>
          <cell r="BF81" t="str">
            <v>VALV AC ESF P/PURG ERA 800# SW+NPT 01"</v>
          </cell>
          <cell r="BG81">
            <v>703115025</v>
          </cell>
          <cell r="BH81">
            <v>2</v>
          </cell>
          <cell r="BI81">
            <v>349.43</v>
          </cell>
          <cell r="BJ81"/>
          <cell r="BR81"/>
          <cell r="BS81"/>
          <cell r="BZ81"/>
          <cell r="CA81"/>
          <cell r="CH81"/>
          <cell r="CI81"/>
          <cell r="DT81" t="str">
            <v>6 x 47</v>
          </cell>
          <cell r="DU81">
            <v>11642.710000000001</v>
          </cell>
        </row>
        <row r="82">
          <cell r="AQ82" t="str">
            <v>L1/21</v>
          </cell>
          <cell r="AR82">
            <v>1</v>
          </cell>
          <cell r="AS82">
            <v>55691.812275015815</v>
          </cell>
          <cell r="AT82">
            <v>10703.7</v>
          </cell>
          <cell r="AU82">
            <v>66395.512275015819</v>
          </cell>
          <cell r="BE82"/>
          <cell r="BF82" t="str">
            <v>PLUG AC A105 CAB QUADR 3000# NPT 1"</v>
          </cell>
          <cell r="BG82">
            <v>702114025</v>
          </cell>
          <cell r="BH82">
            <v>2</v>
          </cell>
          <cell r="BI82">
            <v>8.77</v>
          </cell>
          <cell r="BJ82"/>
          <cell r="BR82" t="str">
            <v>14 X 435</v>
          </cell>
          <cell r="BS82">
            <v>7096.16</v>
          </cell>
          <cell r="BZ82" t="str">
            <v>8 X 84</v>
          </cell>
          <cell r="CA82">
            <v>9368.2799999999988</v>
          </cell>
          <cell r="CH82" t="str">
            <v>44</v>
          </cell>
          <cell r="CI82">
            <v>6526.5</v>
          </cell>
          <cell r="DT82"/>
          <cell r="DU82"/>
        </row>
        <row r="83">
          <cell r="AQ83" t="str">
            <v>L2/20,022</v>
          </cell>
          <cell r="AR83">
            <v>2.1999999999999999E-2</v>
          </cell>
          <cell r="AS83"/>
          <cell r="AT83">
            <v>10703.7</v>
          </cell>
          <cell r="AU83">
            <v>10703.7</v>
          </cell>
          <cell r="BE83"/>
          <cell r="BF83" t="str">
            <v>BUCHA RED FMG 10# BSP 1"X1/2"</v>
          </cell>
          <cell r="BG83">
            <v>702511001</v>
          </cell>
          <cell r="BH83">
            <v>2</v>
          </cell>
          <cell r="BI83">
            <v>3.87</v>
          </cell>
          <cell r="BJ83"/>
          <cell r="BR83"/>
          <cell r="BS83"/>
          <cell r="BZ83"/>
          <cell r="CA83"/>
          <cell r="CH83"/>
          <cell r="CI83"/>
          <cell r="DT83"/>
          <cell r="DU83"/>
        </row>
        <row r="84">
          <cell r="AQ84" t="str">
            <v>L2/20,07</v>
          </cell>
          <cell r="AR84">
            <v>7.0000000000000007E-2</v>
          </cell>
          <cell r="AS84"/>
          <cell r="AT84">
            <v>10703.7</v>
          </cell>
          <cell r="AU84">
            <v>10703.7</v>
          </cell>
          <cell r="BE84"/>
          <cell r="BF84" t="str">
            <v>TAMPAO CAP PE100 EF 032MM</v>
          </cell>
          <cell r="BG84">
            <v>702011032</v>
          </cell>
          <cell r="BH84">
            <v>4</v>
          </cell>
          <cell r="BI84">
            <v>24.5</v>
          </cell>
          <cell r="BJ84"/>
          <cell r="BR84" t="str">
            <v>16 X 44</v>
          </cell>
          <cell r="BS84">
            <v>7367.42</v>
          </cell>
          <cell r="BZ84" t="str">
            <v>8 X 87</v>
          </cell>
          <cell r="CA84">
            <v>9368.2799999999988</v>
          </cell>
          <cell r="CH84"/>
          <cell r="CI84"/>
          <cell r="DT84" t="str">
            <v>6 x 417</v>
          </cell>
          <cell r="DU84">
            <v>11642.710000000001</v>
          </cell>
        </row>
        <row r="85">
          <cell r="AQ85" t="str">
            <v>L2/20,35</v>
          </cell>
          <cell r="AR85">
            <v>0.35</v>
          </cell>
          <cell r="AS85">
            <v>55691.812275015815</v>
          </cell>
          <cell r="AT85">
            <v>10703.7</v>
          </cell>
          <cell r="AU85">
            <v>66395.512275015819</v>
          </cell>
          <cell r="BE85" t="str">
            <v>250 X 180</v>
          </cell>
          <cell r="BF85" t="str">
            <v>TE FUR PE100 EF 250MMX032MM</v>
          </cell>
          <cell r="BG85">
            <v>702072021</v>
          </cell>
          <cell r="BH85">
            <v>4</v>
          </cell>
          <cell r="BI85">
            <v>91.6</v>
          </cell>
          <cell r="BJ85">
            <v>1235.3799999999999</v>
          </cell>
          <cell r="BR85"/>
          <cell r="BS85"/>
          <cell r="BZ85"/>
          <cell r="CA85"/>
          <cell r="CH85"/>
          <cell r="CI85"/>
          <cell r="DT85"/>
          <cell r="DU85"/>
        </row>
        <row r="86">
          <cell r="AQ86" t="str">
            <v>L2/21</v>
          </cell>
          <cell r="AR86">
            <v>1</v>
          </cell>
          <cell r="AS86">
            <v>55691.812275015815</v>
          </cell>
          <cell r="AT86">
            <v>10703.7</v>
          </cell>
          <cell r="AU86">
            <v>66395.512275015819</v>
          </cell>
          <cell r="BE86"/>
          <cell r="BF86" t="str">
            <v>LUVA PE100 C/ENC EF 032MM</v>
          </cell>
          <cell r="BG86">
            <v>702051032</v>
          </cell>
          <cell r="BH86">
            <v>2</v>
          </cell>
          <cell r="BI86">
            <v>3.26</v>
          </cell>
          <cell r="BJ86"/>
          <cell r="BR86" t="str">
            <v>16 X 47</v>
          </cell>
          <cell r="BS86">
            <v>7367.42</v>
          </cell>
          <cell r="BZ86" t="str">
            <v>8 X 817</v>
          </cell>
          <cell r="CA86">
            <v>9368.2799999999988</v>
          </cell>
          <cell r="CH86"/>
          <cell r="CI86"/>
          <cell r="DT86"/>
          <cell r="DU86"/>
        </row>
        <row r="87">
          <cell r="AQ87" t="str">
            <v>L3/20,022</v>
          </cell>
          <cell r="AR87">
            <v>2.1999999999999999E-2</v>
          </cell>
          <cell r="AS87"/>
          <cell r="AT87">
            <v>10703.7</v>
          </cell>
          <cell r="AU87">
            <v>10703.7</v>
          </cell>
          <cell r="BE87"/>
          <cell r="BF87" t="str">
            <v>TRANS PE80/AC RETA BISEL 032MM X 1"</v>
          </cell>
          <cell r="BG87">
            <v>702083032</v>
          </cell>
          <cell r="BH87">
            <v>1</v>
          </cell>
          <cell r="BI87">
            <v>40.32</v>
          </cell>
          <cell r="BJ87"/>
          <cell r="BR87"/>
          <cell r="BS87"/>
          <cell r="BZ87"/>
          <cell r="CA87"/>
          <cell r="CH87"/>
          <cell r="CI87"/>
          <cell r="DT87" t="str">
            <v>6 x 435</v>
          </cell>
          <cell r="DU87">
            <v>22391.22</v>
          </cell>
        </row>
        <row r="88">
          <cell r="AQ88" t="str">
            <v>L3/20,07</v>
          </cell>
          <cell r="AR88">
            <v>7.0000000000000007E-2</v>
          </cell>
          <cell r="AS88"/>
          <cell r="AT88">
            <v>10703.7</v>
          </cell>
          <cell r="AU88">
            <v>10703.7</v>
          </cell>
          <cell r="BE88"/>
          <cell r="BF88" t="str">
            <v>VALV AC ESF P/PURG ERA 800# SW+NPT 01"</v>
          </cell>
          <cell r="BG88">
            <v>703115025</v>
          </cell>
          <cell r="BH88">
            <v>2</v>
          </cell>
          <cell r="BI88">
            <v>349.43</v>
          </cell>
          <cell r="BJ88"/>
          <cell r="BR88" t="str">
            <v>16 X 417</v>
          </cell>
          <cell r="BS88">
            <v>7367.42</v>
          </cell>
          <cell r="BZ88" t="str">
            <v>8 X 835</v>
          </cell>
          <cell r="CA88">
            <v>21241.34</v>
          </cell>
          <cell r="CH88"/>
          <cell r="CI88"/>
          <cell r="DT88"/>
          <cell r="DU88"/>
        </row>
        <row r="89">
          <cell r="AQ89" t="str">
            <v>L3/20,35</v>
          </cell>
          <cell r="AR89">
            <v>0.35</v>
          </cell>
          <cell r="AS89">
            <v>60596.217365558652</v>
          </cell>
          <cell r="AT89">
            <v>10703.7</v>
          </cell>
          <cell r="AU89">
            <v>71299.917365558649</v>
          </cell>
          <cell r="BE89"/>
          <cell r="BF89" t="str">
            <v>PLUG AC A105 CAB QUADR 3000# NPT 1"</v>
          </cell>
          <cell r="BG89">
            <v>702114025</v>
          </cell>
          <cell r="BH89">
            <v>2</v>
          </cell>
          <cell r="BI89">
            <v>8.77</v>
          </cell>
          <cell r="BJ89"/>
          <cell r="BR89"/>
          <cell r="BS89"/>
          <cell r="BZ89"/>
          <cell r="CA89"/>
          <cell r="CH89"/>
          <cell r="CI89"/>
          <cell r="DT89"/>
          <cell r="DU89"/>
        </row>
        <row r="90">
          <cell r="AQ90" t="str">
            <v>L3/21</v>
          </cell>
          <cell r="AR90">
            <v>1</v>
          </cell>
          <cell r="AS90">
            <v>97081.208667549654</v>
          </cell>
          <cell r="AT90">
            <v>10703.7</v>
          </cell>
          <cell r="AU90">
            <v>107784.90866754965</v>
          </cell>
          <cell r="BE90"/>
          <cell r="BF90" t="str">
            <v>BUCHA RED FMG 10# BSP 1"X1/2"</v>
          </cell>
          <cell r="BG90">
            <v>702511001</v>
          </cell>
          <cell r="BH90">
            <v>2</v>
          </cell>
          <cell r="BI90">
            <v>3.87</v>
          </cell>
          <cell r="BJ90"/>
          <cell r="BR90" t="str">
            <v>16 X 435</v>
          </cell>
          <cell r="BS90">
            <v>6817.36</v>
          </cell>
          <cell r="BZ90" t="str">
            <v>10 X 84</v>
          </cell>
          <cell r="CA90">
            <v>61185.42</v>
          </cell>
          <cell r="CH90"/>
          <cell r="CI90"/>
          <cell r="DT90"/>
          <cell r="DU90"/>
        </row>
        <row r="91">
          <cell r="AQ91" t="str">
            <v>L4/20,022</v>
          </cell>
          <cell r="AR91">
            <v>2.1999999999999999E-2</v>
          </cell>
          <cell r="AS91"/>
          <cell r="AT91">
            <v>10703.7</v>
          </cell>
          <cell r="AU91">
            <v>10703.7</v>
          </cell>
          <cell r="BE91"/>
          <cell r="BF91" t="str">
            <v>TAMPAO CAP PE100 EF 032MM</v>
          </cell>
          <cell r="BG91">
            <v>702011032</v>
          </cell>
          <cell r="BH91">
            <v>4</v>
          </cell>
          <cell r="BI91">
            <v>24.5</v>
          </cell>
          <cell r="BJ91"/>
          <cell r="BR91"/>
          <cell r="BS91"/>
          <cell r="BZ91"/>
          <cell r="CA91"/>
          <cell r="CH91" t="str">
            <v>47</v>
          </cell>
          <cell r="CI91">
            <v>6526.5</v>
          </cell>
          <cell r="DT91" t="str">
            <v>8 x 47</v>
          </cell>
          <cell r="DU91">
            <v>7722.42</v>
          </cell>
        </row>
        <row r="92">
          <cell r="AQ92" t="str">
            <v>L4/20,07</v>
          </cell>
          <cell r="AR92">
            <v>7.0000000000000007E-2</v>
          </cell>
          <cell r="AS92"/>
          <cell r="AT92">
            <v>10703.7</v>
          </cell>
          <cell r="AU92">
            <v>10703.7</v>
          </cell>
          <cell r="BE92" t="str">
            <v>250 X 250</v>
          </cell>
          <cell r="BF92" t="str">
            <v>TE FUR PE100 EF 250MMX032MM</v>
          </cell>
          <cell r="BG92">
            <v>702072021</v>
          </cell>
          <cell r="BH92">
            <v>4</v>
          </cell>
          <cell r="BI92">
            <v>91.6</v>
          </cell>
          <cell r="BJ92">
            <v>1235.3799999999999</v>
          </cell>
          <cell r="BR92" t="str">
            <v>20 X 44</v>
          </cell>
          <cell r="BS92">
            <v>7367.42</v>
          </cell>
          <cell r="BZ92"/>
          <cell r="CA92"/>
          <cell r="CH92"/>
          <cell r="CI92"/>
          <cell r="DT92"/>
          <cell r="DU92"/>
        </row>
        <row r="93">
          <cell r="AQ93" t="str">
            <v>L4/20,35</v>
          </cell>
          <cell r="AR93">
            <v>0.35</v>
          </cell>
          <cell r="AS93">
            <v>85431.463627443693</v>
          </cell>
          <cell r="AT93">
            <v>10703.7</v>
          </cell>
          <cell r="AU93">
            <v>96135.16362744369</v>
          </cell>
          <cell r="BE93"/>
          <cell r="BF93" t="str">
            <v>LUVA PE100 C/ENC EF 032MM</v>
          </cell>
          <cell r="BG93">
            <v>702051032</v>
          </cell>
          <cell r="BH93">
            <v>2</v>
          </cell>
          <cell r="BI93">
            <v>3.26</v>
          </cell>
          <cell r="BJ93"/>
          <cell r="BR93"/>
          <cell r="BS93"/>
          <cell r="BZ93" t="str">
            <v>10 X 87</v>
          </cell>
          <cell r="CA93">
            <v>61185.42</v>
          </cell>
          <cell r="CH93"/>
          <cell r="CI93"/>
          <cell r="DT93" t="str">
            <v>8 x 47</v>
          </cell>
          <cell r="DU93">
            <v>7722.42</v>
          </cell>
        </row>
        <row r="94">
          <cell r="AQ94" t="str">
            <v>L4/21</v>
          </cell>
          <cell r="AR94">
            <v>1</v>
          </cell>
          <cell r="AS94">
            <v>85431.463627443693</v>
          </cell>
          <cell r="AT94">
            <v>10703.7</v>
          </cell>
          <cell r="AU94">
            <v>96135.16362744369</v>
          </cell>
          <cell r="BE94"/>
          <cell r="BF94" t="str">
            <v>TRANS PE80/AC RETA BISEL 032MM X 1"</v>
          </cell>
          <cell r="BG94">
            <v>702083032</v>
          </cell>
          <cell r="BH94">
            <v>1</v>
          </cell>
          <cell r="BI94">
            <v>40.32</v>
          </cell>
          <cell r="BJ94"/>
          <cell r="BR94" t="str">
            <v>20 X 47</v>
          </cell>
          <cell r="BS94">
            <v>7367.42</v>
          </cell>
          <cell r="BZ94"/>
          <cell r="CA94"/>
          <cell r="CH94"/>
          <cell r="CI94"/>
          <cell r="DT94"/>
          <cell r="DU94"/>
        </row>
        <row r="95">
          <cell r="AQ95" t="str">
            <v>M0/20,022</v>
          </cell>
          <cell r="AR95">
            <v>2.1999999999999999E-2</v>
          </cell>
          <cell r="AS95"/>
          <cell r="AT95">
            <v>10703.7</v>
          </cell>
          <cell r="AU95">
            <v>10703.7</v>
          </cell>
          <cell r="BE95"/>
          <cell r="BF95" t="str">
            <v>VALV AC ESF P/PURG ERA 800# SW+NPT 01"</v>
          </cell>
          <cell r="BG95">
            <v>703115025</v>
          </cell>
          <cell r="BH95">
            <v>2</v>
          </cell>
          <cell r="BI95">
            <v>349.43</v>
          </cell>
          <cell r="BJ95"/>
          <cell r="BR95"/>
          <cell r="BS95"/>
          <cell r="BZ95"/>
          <cell r="CA95"/>
          <cell r="CH95"/>
          <cell r="CI95"/>
          <cell r="DT95" t="str">
            <v>8 x 417</v>
          </cell>
          <cell r="DU95">
            <v>9448.64</v>
          </cell>
        </row>
        <row r="96">
          <cell r="AQ96" t="str">
            <v>M0/20,07</v>
          </cell>
          <cell r="AR96">
            <v>7.0000000000000007E-2</v>
          </cell>
          <cell r="AS96"/>
          <cell r="AT96">
            <v>10703.7</v>
          </cell>
          <cell r="AU96">
            <v>10703.7</v>
          </cell>
          <cell r="BE96"/>
          <cell r="BF96" t="str">
            <v>PLUG AC A105 CAB QUADR 3000# NPT 1"</v>
          </cell>
          <cell r="BG96">
            <v>702114025</v>
          </cell>
          <cell r="BH96">
            <v>2</v>
          </cell>
          <cell r="BI96">
            <v>8.77</v>
          </cell>
          <cell r="BJ96"/>
          <cell r="BR96" t="str">
            <v>20 X 417</v>
          </cell>
          <cell r="BS96">
            <v>7367.42</v>
          </cell>
          <cell r="BZ96" t="str">
            <v>10 X 817</v>
          </cell>
          <cell r="CA96">
            <v>61185.42</v>
          </cell>
          <cell r="CH96"/>
          <cell r="CI96"/>
          <cell r="DT96"/>
          <cell r="DU96"/>
        </row>
        <row r="97">
          <cell r="AQ97" t="str">
            <v>M0/20,35</v>
          </cell>
          <cell r="AR97">
            <v>0.35</v>
          </cell>
          <cell r="AS97">
            <v>50360.068365531944</v>
          </cell>
          <cell r="AT97">
            <v>10703.7</v>
          </cell>
          <cell r="AU97">
            <v>61063.768365531942</v>
          </cell>
          <cell r="BE97"/>
          <cell r="BF97" t="str">
            <v>BUCHA RED FMG 10# BSP 1"X1/2"</v>
          </cell>
          <cell r="BG97">
            <v>702511001</v>
          </cell>
          <cell r="BH97">
            <v>2</v>
          </cell>
          <cell r="BI97">
            <v>3.87</v>
          </cell>
          <cell r="BJ97"/>
          <cell r="BR97"/>
          <cell r="BS97"/>
          <cell r="BZ97"/>
          <cell r="CA97"/>
          <cell r="CH97"/>
          <cell r="CI97"/>
          <cell r="CL97" t="str">
            <v>ERD ESPECIAL 500 m³/h</v>
          </cell>
          <cell r="CM97">
            <v>93860</v>
          </cell>
          <cell r="DT97"/>
          <cell r="DU97"/>
        </row>
        <row r="98">
          <cell r="AQ98" t="str">
            <v>M0/21</v>
          </cell>
          <cell r="AR98">
            <v>1</v>
          </cell>
          <cell r="AS98">
            <v>50360.068365531944</v>
          </cell>
          <cell r="AT98">
            <v>10703.7</v>
          </cell>
          <cell r="AU98">
            <v>61063.768365531942</v>
          </cell>
          <cell r="BE98"/>
          <cell r="BF98" t="str">
            <v>TAMPAO CAP PE100 EF 032MM</v>
          </cell>
          <cell r="BG98">
            <v>702011032</v>
          </cell>
          <cell r="BH98">
            <v>4</v>
          </cell>
          <cell r="BI98">
            <v>24.5</v>
          </cell>
          <cell r="BJ98"/>
          <cell r="BR98" t="str">
            <v>20 X 435</v>
          </cell>
          <cell r="BS98">
            <v>6817.36</v>
          </cell>
          <cell r="BZ98"/>
          <cell r="CA98"/>
          <cell r="CH98"/>
          <cell r="CI98"/>
          <cell r="CL98" t="str">
            <v>ERD ESPECIAL 1000 m³/h</v>
          </cell>
          <cell r="CM98">
            <v>117940</v>
          </cell>
          <cell r="DT98" t="str">
            <v>8 x 435</v>
          </cell>
          <cell r="DU98">
            <v>33875.69</v>
          </cell>
        </row>
        <row r="99">
          <cell r="AQ99" t="str">
            <v>M0/22</v>
          </cell>
          <cell r="AR99">
            <v>2</v>
          </cell>
          <cell r="AS99">
            <v>50360.068365531944</v>
          </cell>
          <cell r="AT99">
            <v>10703.7</v>
          </cell>
          <cell r="AU99">
            <v>61063.768365531942</v>
          </cell>
          <cell r="BE99"/>
          <cell r="BF99"/>
          <cell r="BG99"/>
          <cell r="BH99"/>
          <cell r="BI99"/>
          <cell r="BJ99"/>
          <cell r="BR99"/>
          <cell r="BS99"/>
          <cell r="BZ99" t="str">
            <v>10 X 835</v>
          </cell>
          <cell r="CA99">
            <v>67985.25</v>
          </cell>
          <cell r="CH99"/>
          <cell r="CI99"/>
          <cell r="DT99"/>
          <cell r="DU99"/>
        </row>
        <row r="100">
          <cell r="AQ100" t="str">
            <v>M1/20,022</v>
          </cell>
          <cell r="AR100">
            <v>2.1999999999999999E-2</v>
          </cell>
          <cell r="AS100"/>
          <cell r="AT100">
            <v>10703.7</v>
          </cell>
          <cell r="AU100">
            <v>10703.7</v>
          </cell>
          <cell r="BR100" t="str">
            <v>12 x 64</v>
          </cell>
          <cell r="BS100">
            <v>6296.56</v>
          </cell>
          <cell r="BZ100"/>
          <cell r="CA100"/>
          <cell r="CH100" t="str">
            <v>417</v>
          </cell>
          <cell r="CI100">
            <v>6526.5</v>
          </cell>
          <cell r="DT100"/>
          <cell r="DU100"/>
        </row>
        <row r="101">
          <cell r="AQ101" t="str">
            <v>M1/20,07</v>
          </cell>
          <cell r="AR101">
            <v>7.0000000000000007E-2</v>
          </cell>
          <cell r="AS101"/>
          <cell r="AT101">
            <v>10703.7</v>
          </cell>
          <cell r="AU101">
            <v>10703.7</v>
          </cell>
          <cell r="BR101"/>
          <cell r="BS101"/>
          <cell r="BZ101"/>
          <cell r="CA101"/>
          <cell r="CH101"/>
          <cell r="CI101"/>
          <cell r="DT101"/>
          <cell r="DU101"/>
        </row>
        <row r="102">
          <cell r="AQ102" t="str">
            <v>M1/20,35</v>
          </cell>
          <cell r="AR102">
            <v>0.35</v>
          </cell>
          <cell r="AS102">
            <v>39999.360037958111</v>
          </cell>
          <cell r="AT102">
            <v>10703.7</v>
          </cell>
          <cell r="AU102">
            <v>50703.060037958116</v>
          </cell>
          <cell r="BR102" t="str">
            <v>12 x 67</v>
          </cell>
          <cell r="BS102">
            <v>6296.56</v>
          </cell>
          <cell r="BZ102" t="str">
            <v>12 X 84</v>
          </cell>
          <cell r="CA102">
            <v>40885.18</v>
          </cell>
          <cell r="CH102"/>
          <cell r="CI102"/>
          <cell r="DT102" t="str">
            <v>10 x 44</v>
          </cell>
          <cell r="DU102">
            <v>7634.89</v>
          </cell>
        </row>
        <row r="103">
          <cell r="AQ103" t="str">
            <v>M1/21</v>
          </cell>
          <cell r="AR103">
            <v>1</v>
          </cell>
          <cell r="AS103">
            <v>50360.068365531937</v>
          </cell>
          <cell r="AT103">
            <v>10703.7</v>
          </cell>
          <cell r="AU103">
            <v>61063.768365531942</v>
          </cell>
          <cell r="BR103"/>
          <cell r="BS103"/>
          <cell r="BZ103"/>
          <cell r="CA103"/>
          <cell r="CH103"/>
          <cell r="CI103"/>
          <cell r="DT103"/>
          <cell r="DU103"/>
        </row>
        <row r="104">
          <cell r="AQ104" t="str">
            <v>M1/22</v>
          </cell>
          <cell r="AR104">
            <v>2</v>
          </cell>
          <cell r="AS104">
            <v>50360.068365531937</v>
          </cell>
          <cell r="AT104">
            <v>10703.7</v>
          </cell>
          <cell r="AU104">
            <v>61063.768365531942</v>
          </cell>
          <cell r="BR104" t="str">
            <v>14 X 64</v>
          </cell>
          <cell r="BS104">
            <v>6296.56</v>
          </cell>
          <cell r="BZ104"/>
          <cell r="CA104"/>
          <cell r="CH104"/>
          <cell r="CI104"/>
          <cell r="DT104" t="str">
            <v>10 x 47</v>
          </cell>
          <cell r="DU104">
            <v>7634.89</v>
          </cell>
        </row>
        <row r="105">
          <cell r="AQ105" t="str">
            <v>M2/20,022</v>
          </cell>
          <cell r="AR105">
            <v>2.1999999999999999E-2</v>
          </cell>
          <cell r="AS105"/>
          <cell r="AT105">
            <v>10703.7</v>
          </cell>
          <cell r="AU105">
            <v>10703.7</v>
          </cell>
          <cell r="BR105"/>
          <cell r="BS105"/>
          <cell r="BZ105" t="str">
            <v>12 X 87</v>
          </cell>
          <cell r="CA105">
            <v>40885.18</v>
          </cell>
          <cell r="CH105"/>
          <cell r="CI105"/>
          <cell r="DT105"/>
          <cell r="DU105"/>
        </row>
        <row r="106">
          <cell r="AQ106" t="str">
            <v>M2/20,07</v>
          </cell>
          <cell r="AR106">
            <v>7.0000000000000007E-2</v>
          </cell>
          <cell r="AS106"/>
          <cell r="AT106">
            <v>10703.7</v>
          </cell>
          <cell r="AU106">
            <v>10703.7</v>
          </cell>
          <cell r="BR106" t="str">
            <v>14 X 67</v>
          </cell>
          <cell r="BS106">
            <v>6296.56</v>
          </cell>
          <cell r="BZ106"/>
          <cell r="CA106"/>
          <cell r="CH106"/>
          <cell r="CI106"/>
          <cell r="DT106" t="str">
            <v>10 x 417</v>
          </cell>
          <cell r="DU106">
            <v>7634.89</v>
          </cell>
        </row>
        <row r="107">
          <cell r="AQ107" t="str">
            <v>M2/20,35</v>
          </cell>
          <cell r="AR107">
            <v>0.35</v>
          </cell>
          <cell r="AS107">
            <v>50360.068365531915</v>
          </cell>
          <cell r="AT107">
            <v>10703.7</v>
          </cell>
          <cell r="AU107">
            <v>61063.768365531912</v>
          </cell>
          <cell r="BR107"/>
          <cell r="BS107"/>
          <cell r="BZ107"/>
          <cell r="CA107"/>
          <cell r="CH107"/>
          <cell r="CI107"/>
          <cell r="DT107"/>
          <cell r="DU107"/>
        </row>
        <row r="108">
          <cell r="AQ108" t="str">
            <v>M2/21</v>
          </cell>
          <cell r="AR108">
            <v>1</v>
          </cell>
          <cell r="AS108">
            <v>50360.068365531915</v>
          </cell>
          <cell r="AT108">
            <v>10703.7</v>
          </cell>
          <cell r="AU108">
            <v>61063.768365531912</v>
          </cell>
          <cell r="BR108" t="str">
            <v>16 X 64</v>
          </cell>
          <cell r="BS108">
            <v>6845.96</v>
          </cell>
          <cell r="BZ108" t="str">
            <v>12 X 817</v>
          </cell>
          <cell r="CA108">
            <v>40885.18</v>
          </cell>
          <cell r="CH108"/>
          <cell r="CI108"/>
          <cell r="DT108" t="str">
            <v>10 x 435</v>
          </cell>
          <cell r="DU108">
            <v>7084.83</v>
          </cell>
        </row>
        <row r="109">
          <cell r="AQ109" t="str">
            <v>M2/22</v>
          </cell>
          <cell r="AR109">
            <v>2</v>
          </cell>
          <cell r="AS109">
            <v>50360.068365531944</v>
          </cell>
          <cell r="AT109">
            <v>10703.7</v>
          </cell>
          <cell r="AU109">
            <v>61063.768365531942</v>
          </cell>
          <cell r="BR109"/>
          <cell r="BS109"/>
          <cell r="BZ109"/>
          <cell r="CA109"/>
          <cell r="CH109" t="str">
            <v>435</v>
          </cell>
          <cell r="CI109">
            <v>902.08</v>
          </cell>
          <cell r="DT109"/>
          <cell r="DU109"/>
        </row>
        <row r="110">
          <cell r="AQ110" t="str">
            <v>M3/20,022</v>
          </cell>
          <cell r="AR110">
            <v>2.1999999999999999E-2</v>
          </cell>
          <cell r="AS110"/>
          <cell r="AT110">
            <v>10703.7</v>
          </cell>
          <cell r="AU110">
            <v>10703.7</v>
          </cell>
          <cell r="BR110" t="str">
            <v>16 X 67</v>
          </cell>
          <cell r="BS110">
            <v>6845.96</v>
          </cell>
          <cell r="BZ110"/>
          <cell r="CA110"/>
          <cell r="CH110"/>
          <cell r="CI110"/>
          <cell r="DT110" t="str">
            <v>12 x 44</v>
          </cell>
          <cell r="DU110">
            <v>7722.42</v>
          </cell>
        </row>
        <row r="111">
          <cell r="AQ111" t="str">
            <v>M3/20,07</v>
          </cell>
          <cell r="AR111">
            <v>7.0000000000000007E-2</v>
          </cell>
          <cell r="AS111"/>
          <cell r="AT111">
            <v>10703.7</v>
          </cell>
          <cell r="AU111">
            <v>10703.7</v>
          </cell>
          <cell r="BR111"/>
          <cell r="BS111"/>
          <cell r="BZ111" t="str">
            <v>12 X 835</v>
          </cell>
          <cell r="CA111">
            <v>61785.979999999996</v>
          </cell>
          <cell r="CH111"/>
          <cell r="CI111"/>
          <cell r="DT111"/>
          <cell r="DU111"/>
        </row>
        <row r="112">
          <cell r="AQ112" t="str">
            <v>M3/20,35</v>
          </cell>
          <cell r="AR112">
            <v>0.35</v>
          </cell>
          <cell r="AS112">
            <v>86812.149621509816</v>
          </cell>
          <cell r="AT112">
            <v>10703.7</v>
          </cell>
          <cell r="AU112">
            <v>97515.849621509813</v>
          </cell>
          <cell r="BR112" t="str">
            <v>16 X 617</v>
          </cell>
          <cell r="BS112">
            <v>6845.96</v>
          </cell>
          <cell r="BZ112"/>
          <cell r="CA112"/>
          <cell r="CH112"/>
          <cell r="CI112"/>
          <cell r="DT112" t="str">
            <v>12 x 47</v>
          </cell>
          <cell r="DU112">
            <v>7722.42</v>
          </cell>
        </row>
        <row r="113">
          <cell r="AQ113" t="str">
            <v>M3/21</v>
          </cell>
          <cell r="AR113">
            <v>1</v>
          </cell>
          <cell r="AS113">
            <v>86812.149621509816</v>
          </cell>
          <cell r="AT113">
            <v>10703.7</v>
          </cell>
          <cell r="AU113">
            <v>97515.849621509813</v>
          </cell>
          <cell r="BR113"/>
          <cell r="BS113"/>
          <cell r="BZ113"/>
          <cell r="CA113"/>
          <cell r="CH113"/>
          <cell r="CI113"/>
          <cell r="DT113"/>
          <cell r="DU113"/>
        </row>
        <row r="114">
          <cell r="AQ114" t="str">
            <v>M3/22</v>
          </cell>
          <cell r="AR114">
            <v>2</v>
          </cell>
          <cell r="AS114">
            <v>86812.149621509816</v>
          </cell>
          <cell r="AT114">
            <v>10703.7</v>
          </cell>
          <cell r="AU114">
            <v>97515.849621509813</v>
          </cell>
          <cell r="BR114" t="str">
            <v>16 X 635</v>
          </cell>
          <cell r="BS114">
            <v>549.4</v>
          </cell>
          <cell r="BZ114" t="str">
            <v>10 X 104</v>
          </cell>
          <cell r="CA114">
            <v>61100.67</v>
          </cell>
          <cell r="CH114"/>
          <cell r="CI114"/>
          <cell r="DT114" t="str">
            <v>12 x 417</v>
          </cell>
          <cell r="DU114">
            <v>7722.42</v>
          </cell>
        </row>
        <row r="115">
          <cell r="AQ115" t="str">
            <v>M4/20,022</v>
          </cell>
          <cell r="AR115">
            <v>2.1999999999999999E-2</v>
          </cell>
          <cell r="AS115"/>
          <cell r="AT115">
            <v>10703.7</v>
          </cell>
          <cell r="AU115">
            <v>10703.7</v>
          </cell>
          <cell r="BR115"/>
          <cell r="BS115"/>
          <cell r="BZ115"/>
          <cell r="CA115"/>
          <cell r="CH115"/>
          <cell r="CI115"/>
          <cell r="DT115"/>
          <cell r="DU115"/>
        </row>
        <row r="116">
          <cell r="AQ116" t="str">
            <v>M4/20,07</v>
          </cell>
          <cell r="AR116">
            <v>7.0000000000000007E-2</v>
          </cell>
          <cell r="AS116"/>
          <cell r="AT116">
            <v>10703.7</v>
          </cell>
          <cell r="AU116">
            <v>10703.7</v>
          </cell>
          <cell r="BR116" t="str">
            <v>20 X 64</v>
          </cell>
          <cell r="BS116">
            <v>6862.64</v>
          </cell>
          <cell r="BZ116" t="str">
            <v>10 X 107</v>
          </cell>
          <cell r="CA116">
            <v>61100.67</v>
          </cell>
          <cell r="CH116"/>
          <cell r="CI116"/>
          <cell r="DT116" t="str">
            <v>12 x 435</v>
          </cell>
          <cell r="DU116">
            <v>7172.36</v>
          </cell>
        </row>
        <row r="117">
          <cell r="AQ117" t="str">
            <v>M4/20,35</v>
          </cell>
          <cell r="AR117">
            <v>0.35</v>
          </cell>
          <cell r="AS117">
            <v>86812.149621509816</v>
          </cell>
          <cell r="AT117">
            <v>10703.7</v>
          </cell>
          <cell r="AU117">
            <v>97515.849621509813</v>
          </cell>
          <cell r="BR117"/>
          <cell r="BS117"/>
          <cell r="BZ117"/>
          <cell r="CA117"/>
          <cell r="CH117"/>
          <cell r="CI117"/>
          <cell r="DT117"/>
          <cell r="DU117"/>
        </row>
        <row r="118">
          <cell r="AQ118" t="str">
            <v>M4/21</v>
          </cell>
          <cell r="AR118">
            <v>1</v>
          </cell>
          <cell r="AS118">
            <v>86812.149621509816</v>
          </cell>
          <cell r="AT118">
            <v>10703.7</v>
          </cell>
          <cell r="AU118">
            <v>97515.849621509813</v>
          </cell>
          <cell r="BR118" t="str">
            <v>20 X 67</v>
          </cell>
          <cell r="BS118">
            <v>6862.64</v>
          </cell>
          <cell r="BZ118" t="str">
            <v>10 X 1017</v>
          </cell>
          <cell r="CA118">
            <v>61100.67</v>
          </cell>
          <cell r="CH118" t="str">
            <v>64</v>
          </cell>
          <cell r="CI118">
            <v>13582.51</v>
          </cell>
          <cell r="DT118" t="str">
            <v>14 x 44</v>
          </cell>
          <cell r="DU118">
            <v>7646.22</v>
          </cell>
        </row>
        <row r="119">
          <cell r="AQ119" t="str">
            <v>M4/22</v>
          </cell>
          <cell r="AR119">
            <v>2</v>
          </cell>
          <cell r="AS119">
            <v>86812.149621509816</v>
          </cell>
          <cell r="AT119">
            <v>10703.7</v>
          </cell>
          <cell r="AU119">
            <v>97515.849621509813</v>
          </cell>
          <cell r="BR119"/>
          <cell r="BS119"/>
          <cell r="BZ119"/>
          <cell r="CA119"/>
          <cell r="CH119"/>
          <cell r="CI119"/>
          <cell r="DT119"/>
          <cell r="DU119"/>
        </row>
        <row r="120">
          <cell r="AQ120" t="str">
            <v>L0/10,02</v>
          </cell>
          <cell r="AR120">
            <v>0.02</v>
          </cell>
          <cell r="AS120"/>
          <cell r="AT120">
            <v>10703.7</v>
          </cell>
          <cell r="AU120">
            <v>10703.7</v>
          </cell>
          <cell r="BR120" t="str">
            <v>20 X 617</v>
          </cell>
          <cell r="BS120">
            <v>6862.64</v>
          </cell>
          <cell r="BZ120" t="str">
            <v>10 X 1035</v>
          </cell>
          <cell r="CA120">
            <v>68643.641419396678</v>
          </cell>
          <cell r="CH120"/>
          <cell r="CI120"/>
          <cell r="DT120" t="str">
            <v>14 x 47</v>
          </cell>
          <cell r="DU120">
            <v>7646.22</v>
          </cell>
        </row>
        <row r="121">
          <cell r="AQ121" t="str">
            <v>L0/10,07</v>
          </cell>
          <cell r="AR121">
            <v>7.0000000000000007E-2</v>
          </cell>
          <cell r="AS121"/>
          <cell r="AT121">
            <v>10703.7</v>
          </cell>
          <cell r="AU121">
            <v>10703.7</v>
          </cell>
          <cell r="BR121"/>
          <cell r="BS121"/>
          <cell r="BZ121"/>
          <cell r="CA121"/>
          <cell r="CH121"/>
          <cell r="CI121"/>
          <cell r="DT121"/>
          <cell r="DU121"/>
        </row>
        <row r="122">
          <cell r="AQ122" t="str">
            <v>L0/10,35</v>
          </cell>
          <cell r="AR122">
            <v>0.35</v>
          </cell>
          <cell r="AS122">
            <v>38656.419816564427</v>
          </cell>
          <cell r="AT122">
            <v>10703.7</v>
          </cell>
          <cell r="AU122">
            <v>49360.119816564431</v>
          </cell>
          <cell r="AX122" t="str">
            <v>40 x 32</v>
          </cell>
          <cell r="AY122">
            <v>44.27</v>
          </cell>
          <cell r="AZ122">
            <v>208.76999999999998</v>
          </cell>
          <cell r="BA122">
            <v>253.04</v>
          </cell>
          <cell r="BB122"/>
          <cell r="BR122" t="str">
            <v>20 X 635</v>
          </cell>
          <cell r="BS122">
            <v>566.08000000000004</v>
          </cell>
          <cell r="BZ122" t="str">
            <v>12 X 104</v>
          </cell>
          <cell r="CA122">
            <v>40651.279999999999</v>
          </cell>
          <cell r="CH122"/>
          <cell r="CI122"/>
          <cell r="DT122" t="str">
            <v>14 x 417</v>
          </cell>
          <cell r="DU122">
            <v>7646.22</v>
          </cell>
        </row>
        <row r="123">
          <cell r="AQ123" t="str">
            <v>L0/11</v>
          </cell>
          <cell r="AR123">
            <v>1</v>
          </cell>
          <cell r="AS123">
            <v>38656.419816564427</v>
          </cell>
          <cell r="AT123">
            <v>10703.7</v>
          </cell>
          <cell r="AU123">
            <v>49360.119816564431</v>
          </cell>
          <cell r="AX123" t="str">
            <v>63 x 32</v>
          </cell>
          <cell r="AY123">
            <v>38.309999999999995</v>
          </cell>
          <cell r="AZ123">
            <v>208.76999999999998</v>
          </cell>
          <cell r="BA123">
            <v>247.07999999999998</v>
          </cell>
          <cell r="BB123"/>
          <cell r="BR123"/>
          <cell r="BS123"/>
          <cell r="BZ123"/>
          <cell r="CA123"/>
          <cell r="CH123"/>
          <cell r="CI123"/>
          <cell r="DT123"/>
          <cell r="DU123"/>
        </row>
        <row r="124">
          <cell r="AQ124" t="str">
            <v>L1/10,02</v>
          </cell>
          <cell r="AR124">
            <v>0.02</v>
          </cell>
          <cell r="AS124"/>
          <cell r="AT124">
            <v>10703.7</v>
          </cell>
          <cell r="AU124">
            <v>10703.7</v>
          </cell>
          <cell r="AX124" t="str">
            <v>63 x 40</v>
          </cell>
          <cell r="AY124">
            <v>104.34</v>
          </cell>
          <cell r="AZ124">
            <v>84.539999999999992</v>
          </cell>
          <cell r="BA124">
            <v>188.88</v>
          </cell>
          <cell r="BB124"/>
          <cell r="BR124" t="str">
            <v>16 X 84</v>
          </cell>
          <cell r="BS124">
            <v>18712.55</v>
          </cell>
          <cell r="BZ124"/>
          <cell r="CA124"/>
          <cell r="CH124" t="str">
            <v>67</v>
          </cell>
          <cell r="CI124">
            <v>13582.51</v>
          </cell>
          <cell r="DT124" t="str">
            <v>14 x 435</v>
          </cell>
          <cell r="DU124">
            <v>7096.16</v>
          </cell>
        </row>
        <row r="125">
          <cell r="AQ125" t="str">
            <v>L1/10,07</v>
          </cell>
          <cell r="AR125">
            <v>7.0000000000000007E-2</v>
          </cell>
          <cell r="AS125"/>
          <cell r="AT125">
            <v>10703.7</v>
          </cell>
          <cell r="AU125">
            <v>10703.7</v>
          </cell>
          <cell r="AX125" t="str">
            <v>63 x 63</v>
          </cell>
          <cell r="AY125">
            <v>40.19</v>
          </cell>
          <cell r="AZ125">
            <v>538.27</v>
          </cell>
          <cell r="BA125">
            <v>578.46</v>
          </cell>
          <cell r="BB125"/>
          <cell r="BR125"/>
          <cell r="BS125"/>
          <cell r="BZ125" t="str">
            <v>12 X 107</v>
          </cell>
          <cell r="CA125">
            <v>40651.279999999999</v>
          </cell>
          <cell r="CH125"/>
          <cell r="CI125"/>
          <cell r="DT125"/>
          <cell r="DU125"/>
        </row>
        <row r="126">
          <cell r="AQ126" t="str">
            <v>L1/10,35</v>
          </cell>
          <cell r="AR126">
            <v>0.35</v>
          </cell>
          <cell r="AS126">
            <v>38656.419816564427</v>
          </cell>
          <cell r="AT126">
            <v>10703.7</v>
          </cell>
          <cell r="AU126">
            <v>49360.119816564431</v>
          </cell>
          <cell r="AX126" t="str">
            <v>90 x 32</v>
          </cell>
          <cell r="AY126">
            <v>36.32</v>
          </cell>
          <cell r="AZ126">
            <v>208.76999999999998</v>
          </cell>
          <cell r="BA126">
            <v>245.08999999999997</v>
          </cell>
          <cell r="BB126"/>
          <cell r="BR126" t="str">
            <v>16 X 87</v>
          </cell>
          <cell r="BS126">
            <v>18712.55</v>
          </cell>
          <cell r="BZ126"/>
          <cell r="CA126"/>
          <cell r="CH126"/>
          <cell r="CI126"/>
          <cell r="DT126" t="str">
            <v>16 x 44</v>
          </cell>
          <cell r="DU126">
            <v>7367.42</v>
          </cell>
        </row>
        <row r="127">
          <cell r="AQ127" t="str">
            <v>L1/11</v>
          </cell>
          <cell r="AR127">
            <v>1</v>
          </cell>
          <cell r="AS127">
            <v>38656.419816564427</v>
          </cell>
          <cell r="AT127">
            <v>10703.7</v>
          </cell>
          <cell r="AU127">
            <v>49360.119816564431</v>
          </cell>
          <cell r="AX127" t="str">
            <v>90 x 40</v>
          </cell>
          <cell r="AY127">
            <v>142.1</v>
          </cell>
          <cell r="AZ127">
            <v>84.539999999999992</v>
          </cell>
          <cell r="BA127">
            <v>226.64</v>
          </cell>
          <cell r="BB127"/>
          <cell r="BR127"/>
          <cell r="BS127"/>
          <cell r="BZ127"/>
          <cell r="CA127"/>
          <cell r="CH127"/>
          <cell r="CI127"/>
          <cell r="DT127"/>
          <cell r="DU127"/>
        </row>
        <row r="128">
          <cell r="AQ128" t="str">
            <v>L2/10,022</v>
          </cell>
          <cell r="AR128">
            <v>2.1999999999999999E-2</v>
          </cell>
          <cell r="AS128"/>
          <cell r="AT128">
            <v>10703.7</v>
          </cell>
          <cell r="AU128">
            <v>10703.7</v>
          </cell>
          <cell r="AX128" t="str">
            <v>90 x 63</v>
          </cell>
          <cell r="AY128">
            <v>65.84</v>
          </cell>
          <cell r="AZ128">
            <v>538.27</v>
          </cell>
          <cell r="BA128">
            <v>604.11</v>
          </cell>
          <cell r="BB128"/>
          <cell r="BR128" t="str">
            <v>20 X 835</v>
          </cell>
          <cell r="BS128">
            <v>18712.55</v>
          </cell>
          <cell r="BZ128" t="str">
            <v>12 X 1017</v>
          </cell>
          <cell r="CA128">
            <v>40651.279999999999</v>
          </cell>
          <cell r="CH128"/>
          <cell r="CI128"/>
          <cell r="DT128" t="str">
            <v>16 x 47</v>
          </cell>
          <cell r="DU128">
            <v>7367.42</v>
          </cell>
        </row>
        <row r="129">
          <cell r="AQ129" t="str">
            <v>L2/10,07</v>
          </cell>
          <cell r="AR129">
            <v>7.0000000000000007E-2</v>
          </cell>
          <cell r="AS129"/>
          <cell r="AT129">
            <v>10703.7</v>
          </cell>
          <cell r="AU129">
            <v>10703.7</v>
          </cell>
          <cell r="AX129" t="str">
            <v>90 x 90</v>
          </cell>
          <cell r="AY129"/>
          <cell r="AZ129" t="str">
            <v>N/D</v>
          </cell>
          <cell r="BA129">
            <v>0</v>
          </cell>
          <cell r="BB129"/>
          <cell r="BR129"/>
          <cell r="BS129"/>
          <cell r="BZ129"/>
          <cell r="CA129"/>
          <cell r="CH129"/>
          <cell r="CI129"/>
          <cell r="DT129"/>
          <cell r="DU129"/>
        </row>
        <row r="130">
          <cell r="AQ130" t="str">
            <v>L2/10,35</v>
          </cell>
          <cell r="AR130">
            <v>0.35</v>
          </cell>
          <cell r="AS130">
            <v>38656.419816564427</v>
          </cell>
          <cell r="AT130">
            <v>10703.7</v>
          </cell>
          <cell r="AU130">
            <v>49360.119816564431</v>
          </cell>
          <cell r="AX130" t="str">
            <v>125 x 32</v>
          </cell>
          <cell r="AY130">
            <v>44.04</v>
          </cell>
          <cell r="AZ130">
            <v>208.76999999999998</v>
          </cell>
          <cell r="BA130">
            <v>252.80999999999997</v>
          </cell>
          <cell r="BB130"/>
          <cell r="BR130" t="str">
            <v>14 x 24</v>
          </cell>
          <cell r="BS130">
            <v>573.33000000000004</v>
          </cell>
          <cell r="BZ130"/>
          <cell r="CA130"/>
          <cell r="CH130" t="str">
            <v>617</v>
          </cell>
          <cell r="CI130">
            <v>13582.51</v>
          </cell>
          <cell r="DT130" t="str">
            <v>16 x 417</v>
          </cell>
          <cell r="DU130">
            <v>7367.42</v>
          </cell>
        </row>
        <row r="131">
          <cell r="AQ131" t="str">
            <v>L2/11</v>
          </cell>
          <cell r="AR131">
            <v>1</v>
          </cell>
          <cell r="AS131">
            <v>38656.419816564427</v>
          </cell>
          <cell r="AT131">
            <v>10703.7</v>
          </cell>
          <cell r="AU131">
            <v>49360.119816564431</v>
          </cell>
          <cell r="AX131" t="str">
            <v>125 x 40</v>
          </cell>
          <cell r="AY131">
            <v>109.78</v>
          </cell>
          <cell r="AZ131">
            <v>84.539999999999992</v>
          </cell>
          <cell r="BA131">
            <v>194.32</v>
          </cell>
          <cell r="BB131"/>
          <cell r="BR131"/>
          <cell r="BS131"/>
          <cell r="BZ131" t="str">
            <v>12 X 1035</v>
          </cell>
          <cell r="CA131">
            <v>61552.079999999994</v>
          </cell>
          <cell r="CH131"/>
          <cell r="CI131"/>
          <cell r="DT131"/>
          <cell r="DU131"/>
        </row>
        <row r="132">
          <cell r="AQ132" t="str">
            <v>L3/10,02</v>
          </cell>
          <cell r="AR132">
            <v>0.02</v>
          </cell>
          <cell r="AS132"/>
          <cell r="AT132">
            <v>10703.7</v>
          </cell>
          <cell r="AU132">
            <v>10703.7</v>
          </cell>
          <cell r="AX132" t="str">
            <v>125 x 63</v>
          </cell>
          <cell r="AY132">
            <v>81.77000000000001</v>
          </cell>
          <cell r="AZ132">
            <v>538.27</v>
          </cell>
          <cell r="BA132">
            <v>620.04</v>
          </cell>
          <cell r="BB132"/>
          <cell r="BR132" t="str">
            <v>14 x 27</v>
          </cell>
          <cell r="BS132">
            <v>573.33000000000004</v>
          </cell>
          <cell r="BZ132"/>
          <cell r="CA132"/>
          <cell r="CH132"/>
          <cell r="CI132"/>
          <cell r="DT132" t="str">
            <v>16 x 435</v>
          </cell>
          <cell r="DU132">
            <v>6817.36</v>
          </cell>
        </row>
        <row r="133">
          <cell r="AQ133" t="str">
            <v>L3/10,07</v>
          </cell>
          <cell r="AR133">
            <v>7.0000000000000007E-2</v>
          </cell>
          <cell r="AS133"/>
          <cell r="AT133">
            <v>10703.7</v>
          </cell>
          <cell r="AU133">
            <v>10703.7</v>
          </cell>
          <cell r="AX133" t="str">
            <v>125 x 90</v>
          </cell>
          <cell r="AY133"/>
          <cell r="AZ133" t="str">
            <v>N/D</v>
          </cell>
          <cell r="BA133">
            <v>0</v>
          </cell>
          <cell r="BB133"/>
          <cell r="BR133"/>
          <cell r="BS133"/>
          <cell r="BZ133"/>
          <cell r="CA133"/>
          <cell r="CH133"/>
          <cell r="CI133"/>
          <cell r="DT133"/>
          <cell r="DU133"/>
        </row>
        <row r="134">
          <cell r="AQ134" t="str">
            <v>L3/10,35</v>
          </cell>
          <cell r="AR134">
            <v>0.35</v>
          </cell>
          <cell r="AS134">
            <v>53324.671281691612</v>
          </cell>
          <cell r="AT134">
            <v>10703.7</v>
          </cell>
          <cell r="AU134">
            <v>64028.371281691609</v>
          </cell>
          <cell r="AX134" t="str">
            <v>125 x 125</v>
          </cell>
          <cell r="AY134">
            <v>636.96</v>
          </cell>
          <cell r="AZ134">
            <v>864.05000000000007</v>
          </cell>
          <cell r="BA134">
            <v>1501.0100000000002</v>
          </cell>
          <cell r="BB134"/>
          <cell r="BR134" t="str">
            <v>14 x 217</v>
          </cell>
          <cell r="BS134">
            <v>573.33000000000004</v>
          </cell>
          <cell r="BZ134" t="str">
            <v>12 x 124</v>
          </cell>
          <cell r="CA134">
            <v>40497.19</v>
          </cell>
          <cell r="CH134"/>
          <cell r="CI134"/>
          <cell r="DT134" t="str">
            <v>20 x 44</v>
          </cell>
          <cell r="DU134">
            <v>7367.42</v>
          </cell>
        </row>
        <row r="135">
          <cell r="AQ135" t="str">
            <v>L3/11</v>
          </cell>
          <cell r="AR135">
            <v>1</v>
          </cell>
          <cell r="AS135">
            <v>53324.671281691612</v>
          </cell>
          <cell r="AT135">
            <v>10703.7</v>
          </cell>
          <cell r="AU135">
            <v>64028.371281691609</v>
          </cell>
          <cell r="AX135" t="str">
            <v>180 x 32</v>
          </cell>
          <cell r="AY135">
            <v>98.34</v>
          </cell>
          <cell r="AZ135">
            <v>208.76999999999998</v>
          </cell>
          <cell r="BA135">
            <v>307.11</v>
          </cell>
          <cell r="BB135"/>
          <cell r="BR135"/>
          <cell r="BS135"/>
          <cell r="BZ135"/>
          <cell r="CA135"/>
          <cell r="CH135"/>
          <cell r="CI135"/>
          <cell r="DT135"/>
          <cell r="DU135"/>
        </row>
        <row r="136">
          <cell r="AQ136" t="str">
            <v>L4/10,02</v>
          </cell>
          <cell r="AR136">
            <v>0.02</v>
          </cell>
          <cell r="AS136"/>
          <cell r="AT136">
            <v>10703.7</v>
          </cell>
          <cell r="AU136">
            <v>10703.7</v>
          </cell>
          <cell r="AX136" t="str">
            <v>180 x 40</v>
          </cell>
          <cell r="AY136">
            <v>88.52</v>
          </cell>
          <cell r="AZ136">
            <v>84.539999999999992</v>
          </cell>
          <cell r="BA136">
            <v>173.06</v>
          </cell>
          <cell r="BB136"/>
          <cell r="BR136" t="str">
            <v>14 x 235</v>
          </cell>
          <cell r="BS136">
            <v>528.70000000000005</v>
          </cell>
          <cell r="BZ136" t="str">
            <v>12 x 127</v>
          </cell>
          <cell r="CA136">
            <v>40497.19</v>
          </cell>
          <cell r="CH136" t="str">
            <v>635</v>
          </cell>
          <cell r="CI136">
            <v>26451.059999999998</v>
          </cell>
          <cell r="DT136" t="str">
            <v>20 x 47</v>
          </cell>
          <cell r="DU136">
            <v>7367.42</v>
          </cell>
        </row>
        <row r="137">
          <cell r="AQ137" t="str">
            <v>L4/10,07</v>
          </cell>
          <cell r="AR137">
            <v>7.0000000000000007E-2</v>
          </cell>
          <cell r="AS137"/>
          <cell r="AT137">
            <v>10703.7</v>
          </cell>
          <cell r="AU137">
            <v>10703.7</v>
          </cell>
          <cell r="AX137" t="str">
            <v>180 x 63</v>
          </cell>
          <cell r="AY137">
            <v>152.01</v>
          </cell>
          <cell r="AZ137">
            <v>538.27</v>
          </cell>
          <cell r="BA137">
            <v>690.28</v>
          </cell>
          <cell r="BB137"/>
          <cell r="BR137"/>
          <cell r="BS137"/>
          <cell r="BZ137"/>
          <cell r="CA137"/>
          <cell r="CH137"/>
          <cell r="CI137"/>
          <cell r="DT137"/>
          <cell r="DU137"/>
        </row>
        <row r="138">
          <cell r="AQ138" t="str">
            <v>L4/10,35</v>
          </cell>
          <cell r="AR138">
            <v>0.35</v>
          </cell>
          <cell r="AS138">
            <v>53324.671281691612</v>
          </cell>
          <cell r="AT138">
            <v>10703.7</v>
          </cell>
          <cell r="AU138">
            <v>64028.371281691609</v>
          </cell>
          <cell r="AX138" t="str">
            <v>180 x 90</v>
          </cell>
          <cell r="AY138"/>
          <cell r="AZ138" t="str">
            <v>N/D</v>
          </cell>
          <cell r="BA138">
            <v>0</v>
          </cell>
          <cell r="BB138"/>
          <cell r="BR138" t="str">
            <v>20 X 817</v>
          </cell>
          <cell r="BS138">
            <v>18712.55</v>
          </cell>
          <cell r="BZ138" t="str">
            <v>12 x 1217</v>
          </cell>
          <cell r="CA138">
            <v>40497.19</v>
          </cell>
          <cell r="CH138"/>
          <cell r="CI138"/>
          <cell r="DT138" t="str">
            <v>20 x 417</v>
          </cell>
          <cell r="DU138">
            <v>7367.42</v>
          </cell>
        </row>
        <row r="139">
          <cell r="AQ139" t="str">
            <v>L4/11</v>
          </cell>
          <cell r="AR139">
            <v>1</v>
          </cell>
          <cell r="AS139">
            <v>53324.671281691612</v>
          </cell>
          <cell r="AT139">
            <v>10703.7</v>
          </cell>
          <cell r="AU139">
            <v>64028.371281691609</v>
          </cell>
          <cell r="AX139" t="str">
            <v>180 x 125</v>
          </cell>
          <cell r="AY139">
            <v>956.31000000000006</v>
          </cell>
          <cell r="AZ139">
            <v>864.05000000000007</v>
          </cell>
          <cell r="BA139">
            <v>1820.3600000000001</v>
          </cell>
          <cell r="BB139"/>
          <cell r="BR139"/>
          <cell r="BS139"/>
          <cell r="BZ139"/>
          <cell r="CA139"/>
          <cell r="CH139"/>
          <cell r="CI139"/>
          <cell r="DT139"/>
          <cell r="DU139"/>
        </row>
        <row r="140">
          <cell r="AQ140" t="str">
            <v>M0/10,02</v>
          </cell>
          <cell r="AR140">
            <v>0.02</v>
          </cell>
          <cell r="AS140"/>
          <cell r="AT140">
            <v>10703.7</v>
          </cell>
          <cell r="AU140">
            <v>10703.7</v>
          </cell>
          <cell r="AX140" t="str">
            <v>180 x 180</v>
          </cell>
          <cell r="AY140">
            <v>634.18999999999994</v>
          </cell>
          <cell r="AZ140">
            <v>1576.52</v>
          </cell>
          <cell r="BA140">
            <v>2210.71</v>
          </cell>
          <cell r="BB140"/>
          <cell r="BZ140" t="str">
            <v>12 x 1235</v>
          </cell>
          <cell r="CA140">
            <v>71535.489999999991</v>
          </cell>
          <cell r="CH140"/>
          <cell r="CI140"/>
          <cell r="DT140" t="str">
            <v>20 x 435</v>
          </cell>
          <cell r="DU140">
            <v>6817.36</v>
          </cell>
        </row>
        <row r="141">
          <cell r="AQ141" t="str">
            <v>M0/10,07</v>
          </cell>
          <cell r="AR141">
            <v>7.0000000000000007E-2</v>
          </cell>
          <cell r="AS141">
            <v>39999.360037958111</v>
          </cell>
          <cell r="AT141">
            <v>10703.7</v>
          </cell>
          <cell r="AU141">
            <v>50703.060037958116</v>
          </cell>
          <cell r="AX141" t="str">
            <v>250 x 32</v>
          </cell>
          <cell r="AY141">
            <v>98.45</v>
          </cell>
          <cell r="AZ141">
            <v>208.76999999999998</v>
          </cell>
          <cell r="BA141">
            <v>307.21999999999997</v>
          </cell>
          <cell r="BB141"/>
          <cell r="BZ141"/>
          <cell r="CA141"/>
          <cell r="CH141"/>
          <cell r="CI141"/>
          <cell r="DT141"/>
          <cell r="DU141"/>
        </row>
        <row r="142">
          <cell r="AQ142" t="str">
            <v>M0/10,35</v>
          </cell>
          <cell r="AR142">
            <v>0.35</v>
          </cell>
          <cell r="AS142">
            <v>39999.360037958111</v>
          </cell>
          <cell r="AT142">
            <v>10703.7</v>
          </cell>
          <cell r="AU142">
            <v>50703.060037958116</v>
          </cell>
          <cell r="AX142" t="str">
            <v>250 x 40</v>
          </cell>
          <cell r="AY142">
            <v>183.87</v>
          </cell>
          <cell r="AZ142">
            <v>84.539999999999992</v>
          </cell>
          <cell r="BA142">
            <v>268.40999999999997</v>
          </cell>
          <cell r="BB142"/>
          <cell r="CH142"/>
          <cell r="CI142"/>
          <cell r="DT142"/>
          <cell r="DU142"/>
        </row>
        <row r="143">
          <cell r="AQ143" t="str">
            <v>M0/11</v>
          </cell>
          <cell r="AR143">
            <v>1</v>
          </cell>
          <cell r="AS143">
            <v>39999.360037958111</v>
          </cell>
          <cell r="AT143">
            <v>10703.7</v>
          </cell>
          <cell r="AU143">
            <v>50703.060037958116</v>
          </cell>
          <cell r="AX143" t="str">
            <v>250 x 63</v>
          </cell>
          <cell r="AY143">
            <v>297.02</v>
          </cell>
          <cell r="AZ143">
            <v>538.27</v>
          </cell>
          <cell r="BA143">
            <v>835.29</v>
          </cell>
          <cell r="BB143"/>
          <cell r="CH143" t="str">
            <v>84</v>
          </cell>
          <cell r="CI143">
            <v>11415.139999999998</v>
          </cell>
          <cell r="DT143"/>
          <cell r="DU143"/>
        </row>
        <row r="144">
          <cell r="AQ144" t="str">
            <v>M0/12</v>
          </cell>
          <cell r="AR144">
            <v>2</v>
          </cell>
          <cell r="AS144"/>
          <cell r="AT144">
            <v>10703.7</v>
          </cell>
          <cell r="AU144">
            <v>10703.7</v>
          </cell>
          <cell r="AX144" t="str">
            <v>250 x 90</v>
          </cell>
          <cell r="AY144"/>
          <cell r="AZ144" t="str">
            <v>N/D</v>
          </cell>
          <cell r="BA144">
            <v>0</v>
          </cell>
          <cell r="BB144"/>
          <cell r="CH144"/>
          <cell r="CI144"/>
          <cell r="DT144"/>
          <cell r="DU144"/>
        </row>
        <row r="145">
          <cell r="AQ145" t="str">
            <v>M1/10,02</v>
          </cell>
          <cell r="AR145">
            <v>0.02</v>
          </cell>
          <cell r="AS145"/>
          <cell r="AT145">
            <v>10703.7</v>
          </cell>
          <cell r="AU145">
            <v>10703.7</v>
          </cell>
          <cell r="AX145" t="str">
            <v>250 x 125</v>
          </cell>
          <cell r="AY145"/>
          <cell r="AZ145" t="str">
            <v>N/D</v>
          </cell>
          <cell r="BA145">
            <v>0</v>
          </cell>
          <cell r="BB145"/>
          <cell r="CH145"/>
          <cell r="CI145"/>
          <cell r="DT145"/>
          <cell r="DU145"/>
        </row>
        <row r="146">
          <cell r="AQ146" t="str">
            <v>M1/10,07</v>
          </cell>
          <cell r="AR146">
            <v>7.0000000000000007E-2</v>
          </cell>
          <cell r="AS146"/>
          <cell r="AT146">
            <v>10703.7</v>
          </cell>
          <cell r="AU146">
            <v>10703.7</v>
          </cell>
          <cell r="AX146" t="str">
            <v>250 x 180</v>
          </cell>
          <cell r="AY146"/>
          <cell r="AZ146" t="str">
            <v>N/D</v>
          </cell>
          <cell r="BA146">
            <v>0</v>
          </cell>
          <cell r="BB146"/>
          <cell r="CH146"/>
          <cell r="CI146"/>
          <cell r="DT146"/>
          <cell r="DU146"/>
        </row>
        <row r="147">
          <cell r="AQ147" t="str">
            <v>M1/10,35</v>
          </cell>
          <cell r="AR147">
            <v>0.35</v>
          </cell>
          <cell r="AS147">
            <v>39999.360037958111</v>
          </cell>
          <cell r="AT147">
            <v>10703.7</v>
          </cell>
          <cell r="AU147">
            <v>50703.060037958116</v>
          </cell>
          <cell r="AX147" t="str">
            <v>250 x 250</v>
          </cell>
          <cell r="AY147"/>
          <cell r="AZ147" t="str">
            <v>N/D</v>
          </cell>
          <cell r="BA147">
            <v>0</v>
          </cell>
          <cell r="BB147"/>
          <cell r="CH147"/>
          <cell r="CI147"/>
          <cell r="DT147"/>
          <cell r="DU147"/>
        </row>
        <row r="148">
          <cell r="AQ148" t="str">
            <v>M1/11</v>
          </cell>
          <cell r="AR148">
            <v>1</v>
          </cell>
          <cell r="AS148">
            <v>39999.360037958111</v>
          </cell>
          <cell r="AT148">
            <v>10703.7</v>
          </cell>
          <cell r="AU148">
            <v>50703.060037958116</v>
          </cell>
          <cell r="AX148" t="str">
            <v>40 x 20</v>
          </cell>
          <cell r="AY148"/>
          <cell r="AZ148"/>
          <cell r="BA148">
            <v>155.01</v>
          </cell>
          <cell r="BB148"/>
          <cell r="CH148"/>
          <cell r="CI148"/>
          <cell r="DT148"/>
          <cell r="DU148"/>
        </row>
        <row r="149">
          <cell r="AQ149" t="str">
            <v>M1/12</v>
          </cell>
          <cell r="AR149">
            <v>2</v>
          </cell>
          <cell r="AS149">
            <v>39999.360037958111</v>
          </cell>
          <cell r="AT149">
            <v>10703.7</v>
          </cell>
          <cell r="AU149">
            <v>50703.060037958116</v>
          </cell>
          <cell r="AX149" t="str">
            <v>63 x 20</v>
          </cell>
          <cell r="AY149"/>
          <cell r="AZ149"/>
          <cell r="BA149">
            <v>185.15</v>
          </cell>
          <cell r="BB149"/>
          <cell r="CH149"/>
          <cell r="CI149"/>
          <cell r="DT149"/>
          <cell r="DU149"/>
        </row>
        <row r="150">
          <cell r="AQ150" t="str">
            <v>M2/10,02</v>
          </cell>
          <cell r="AR150">
            <v>0.02</v>
          </cell>
          <cell r="AS150"/>
          <cell r="AT150">
            <v>10703.7</v>
          </cell>
          <cell r="AU150">
            <v>10703.7</v>
          </cell>
          <cell r="AX150"/>
          <cell r="AY150"/>
          <cell r="AZ150"/>
          <cell r="BA150"/>
          <cell r="BB150"/>
          <cell r="CH150"/>
          <cell r="CI150"/>
          <cell r="DT150"/>
          <cell r="DU150"/>
        </row>
        <row r="151">
          <cell r="AQ151" t="str">
            <v>M2/10,07</v>
          </cell>
          <cell r="AR151">
            <v>7.0000000000000007E-2</v>
          </cell>
          <cell r="AS151"/>
          <cell r="AT151">
            <v>10703.7</v>
          </cell>
          <cell r="AU151">
            <v>10703.7</v>
          </cell>
          <cell r="CH151"/>
          <cell r="CI151"/>
          <cell r="DT151" t="str">
            <v>8 x 64</v>
          </cell>
          <cell r="DU151">
            <v>9446.9499999999989</v>
          </cell>
        </row>
        <row r="152">
          <cell r="AQ152" t="str">
            <v>M2/10,35</v>
          </cell>
          <cell r="AR152">
            <v>0.35</v>
          </cell>
          <cell r="AS152">
            <v>39999.360037958111</v>
          </cell>
          <cell r="AT152">
            <v>10703.7</v>
          </cell>
          <cell r="AU152">
            <v>50703.060037958116</v>
          </cell>
          <cell r="CH152" t="str">
            <v>87</v>
          </cell>
          <cell r="CI152">
            <v>11415.139999999998</v>
          </cell>
          <cell r="DT152"/>
          <cell r="DU152"/>
        </row>
        <row r="153">
          <cell r="AQ153" t="str">
            <v>M2/11</v>
          </cell>
          <cell r="AR153">
            <v>1</v>
          </cell>
          <cell r="AS153">
            <v>50360.068365531944</v>
          </cell>
          <cell r="AT153">
            <v>10703.7</v>
          </cell>
          <cell r="AU153">
            <v>61063.768365531942</v>
          </cell>
          <cell r="CH153"/>
          <cell r="CI153"/>
          <cell r="DT153"/>
          <cell r="DU153"/>
        </row>
        <row r="154">
          <cell r="AQ154" t="str">
            <v>M2/12</v>
          </cell>
          <cell r="AR154">
            <v>2</v>
          </cell>
          <cell r="AS154">
            <v>39999.360037958111</v>
          </cell>
          <cell r="AT154">
            <v>10703.7</v>
          </cell>
          <cell r="AU154">
            <v>50703.060037958116</v>
          </cell>
          <cell r="CH154"/>
          <cell r="CI154"/>
          <cell r="DT154" t="str">
            <v>8 x 67</v>
          </cell>
          <cell r="DU154">
            <v>9446.9499999999989</v>
          </cell>
        </row>
        <row r="155">
          <cell r="AQ155" t="str">
            <v>M3/10,02</v>
          </cell>
          <cell r="AR155">
            <v>0.02</v>
          </cell>
          <cell r="AS155"/>
          <cell r="AT155">
            <v>10703.7</v>
          </cell>
          <cell r="AU155">
            <v>10703.7</v>
          </cell>
          <cell r="CH155"/>
          <cell r="CI155"/>
          <cell r="DT155"/>
          <cell r="DU155"/>
        </row>
        <row r="156">
          <cell r="AQ156" t="str">
            <v>M3/10,07</v>
          </cell>
          <cell r="AR156">
            <v>7.0000000000000007E-2</v>
          </cell>
          <cell r="AS156"/>
          <cell r="AT156">
            <v>10703.7</v>
          </cell>
          <cell r="AU156">
            <v>10703.7</v>
          </cell>
          <cell r="CH156"/>
          <cell r="CI156"/>
          <cell r="DT156"/>
          <cell r="DU156"/>
        </row>
        <row r="157">
          <cell r="AQ157" t="str">
            <v>M3/10,35</v>
          </cell>
          <cell r="AR157">
            <v>0.35</v>
          </cell>
          <cell r="AS157">
            <v>54616.01877025931</v>
          </cell>
          <cell r="AT157">
            <v>10703.7</v>
          </cell>
          <cell r="AU157">
            <v>65319.718770259307</v>
          </cell>
          <cell r="CH157"/>
          <cell r="CI157"/>
          <cell r="DT157" t="str">
            <v>8 x 617</v>
          </cell>
          <cell r="DU157">
            <v>9446.9499999999989</v>
          </cell>
        </row>
        <row r="158">
          <cell r="AQ158" t="str">
            <v>M3/11</v>
          </cell>
          <cell r="AR158">
            <v>1</v>
          </cell>
          <cell r="AS158">
            <v>54616.01877025931</v>
          </cell>
          <cell r="AT158">
            <v>10703.7</v>
          </cell>
          <cell r="AU158">
            <v>65319.718770259307</v>
          </cell>
          <cell r="CH158"/>
          <cell r="CI158"/>
          <cell r="DT158"/>
          <cell r="DU158"/>
        </row>
        <row r="159">
          <cell r="AQ159" t="str">
            <v>M3/12</v>
          </cell>
          <cell r="AR159">
            <v>2</v>
          </cell>
          <cell r="AS159">
            <v>54616.01877025931</v>
          </cell>
          <cell r="AT159">
            <v>10703.7</v>
          </cell>
          <cell r="AU159">
            <v>65319.718770259307</v>
          </cell>
          <cell r="CH159"/>
          <cell r="CI159"/>
          <cell r="DT159"/>
          <cell r="DU159"/>
        </row>
        <row r="160">
          <cell r="AQ160" t="str">
            <v>M4/10,02</v>
          </cell>
          <cell r="AR160">
            <v>0.02</v>
          </cell>
          <cell r="AS160"/>
          <cell r="AT160">
            <v>10703.7</v>
          </cell>
          <cell r="AU160">
            <v>10703.7</v>
          </cell>
          <cell r="CH160"/>
          <cell r="CI160"/>
          <cell r="DT160" t="str">
            <v>8 x 635</v>
          </cell>
          <cell r="DU160">
            <v>33874</v>
          </cell>
        </row>
        <row r="161">
          <cell r="AQ161" t="str">
            <v>M4/10,07</v>
          </cell>
          <cell r="AR161">
            <v>7.0000000000000007E-2</v>
          </cell>
          <cell r="AS161"/>
          <cell r="AT161">
            <v>10703.7</v>
          </cell>
          <cell r="AU161">
            <v>10703.7</v>
          </cell>
          <cell r="CH161" t="str">
            <v>817</v>
          </cell>
          <cell r="CI161">
            <v>11415.139999999998</v>
          </cell>
          <cell r="DT161"/>
          <cell r="DU161"/>
        </row>
        <row r="162">
          <cell r="AQ162" t="str">
            <v>M4/10,35</v>
          </cell>
          <cell r="AR162">
            <v>0.35</v>
          </cell>
          <cell r="AS162">
            <v>54616.01877025931</v>
          </cell>
          <cell r="AT162">
            <v>10703.7</v>
          </cell>
          <cell r="AU162">
            <v>65319.718770259307</v>
          </cell>
          <cell r="CH162"/>
          <cell r="CI162"/>
          <cell r="DT162"/>
          <cell r="DU162"/>
        </row>
        <row r="163">
          <cell r="AQ163" t="str">
            <v>M4/11</v>
          </cell>
          <cell r="AR163">
            <v>1</v>
          </cell>
          <cell r="AS163">
            <v>54616.01877025931</v>
          </cell>
          <cell r="AT163">
            <v>10703.7</v>
          </cell>
          <cell r="AU163">
            <v>65319.718770259307</v>
          </cell>
          <cell r="CH163"/>
          <cell r="CI163"/>
          <cell r="DT163"/>
          <cell r="DU163"/>
        </row>
        <row r="164">
          <cell r="AQ164" t="str">
            <v>M4/12</v>
          </cell>
          <cell r="AR164">
            <v>2</v>
          </cell>
          <cell r="AS164">
            <v>54616.01877025931</v>
          </cell>
          <cell r="AT164">
            <v>10703.7</v>
          </cell>
          <cell r="AU164">
            <v>65319.718770259307</v>
          </cell>
          <cell r="CH164"/>
          <cell r="CI164"/>
          <cell r="DT164" t="str">
            <v>10 x 64</v>
          </cell>
          <cell r="DU164">
            <v>61211.369999999995</v>
          </cell>
        </row>
        <row r="165">
          <cell r="AQ165" t="str">
            <v>LL725/12</v>
          </cell>
          <cell r="AR165">
            <v>2</v>
          </cell>
          <cell r="AS165">
            <v>30775.661635044751</v>
          </cell>
          <cell r="AT165">
            <v>10703.7</v>
          </cell>
          <cell r="AU165">
            <v>41479.361635044756</v>
          </cell>
          <cell r="CH165"/>
          <cell r="CI165"/>
          <cell r="DT165"/>
          <cell r="DU165"/>
        </row>
        <row r="166">
          <cell r="AQ166" t="str">
            <v>LL725/11</v>
          </cell>
          <cell r="AR166">
            <v>1</v>
          </cell>
          <cell r="AS166">
            <v>30775.661635044751</v>
          </cell>
          <cell r="AT166">
            <v>10703.7</v>
          </cell>
          <cell r="AU166">
            <v>41479.361635044756</v>
          </cell>
          <cell r="CH166"/>
          <cell r="CI166"/>
          <cell r="DT166"/>
          <cell r="DU166"/>
        </row>
        <row r="167">
          <cell r="AQ167" t="str">
            <v>LL725/10,35</v>
          </cell>
          <cell r="AR167">
            <v>0.35</v>
          </cell>
          <cell r="AS167">
            <v>30775.661635044751</v>
          </cell>
          <cell r="AT167">
            <v>10703.7</v>
          </cell>
          <cell r="AU167">
            <v>41479.361635044756</v>
          </cell>
          <cell r="CH167"/>
          <cell r="CI167"/>
          <cell r="DT167" t="str">
            <v>10 x 67</v>
          </cell>
          <cell r="DU167">
            <v>61211.369999999995</v>
          </cell>
        </row>
        <row r="168">
          <cell r="AQ168" t="str">
            <v>LL716/12</v>
          </cell>
          <cell r="AR168">
            <v>2</v>
          </cell>
          <cell r="AS168">
            <v>30775.661635044751</v>
          </cell>
          <cell r="AT168">
            <v>10703.7</v>
          </cell>
          <cell r="AU168">
            <v>41479.361635044756</v>
          </cell>
          <cell r="CH168"/>
          <cell r="CI168"/>
          <cell r="DT168"/>
          <cell r="DU168"/>
        </row>
        <row r="169">
          <cell r="AQ169" t="str">
            <v>LL716/11</v>
          </cell>
          <cell r="AR169">
            <v>1</v>
          </cell>
          <cell r="AS169">
            <v>30775.661635044751</v>
          </cell>
          <cell r="AT169">
            <v>10703.7</v>
          </cell>
          <cell r="AU169">
            <v>41479.361635044756</v>
          </cell>
          <cell r="CH169"/>
          <cell r="CI169"/>
          <cell r="DT169"/>
          <cell r="DU169"/>
        </row>
        <row r="170">
          <cell r="AQ170" t="str">
            <v>LL716/10,35</v>
          </cell>
          <cell r="AR170">
            <v>0.35</v>
          </cell>
          <cell r="AS170">
            <v>30775.661635044751</v>
          </cell>
          <cell r="AT170">
            <v>10703.7</v>
          </cell>
          <cell r="AU170">
            <v>41479.361635044756</v>
          </cell>
          <cell r="CH170" t="str">
            <v>835</v>
          </cell>
          <cell r="CI170">
            <v>31217.5</v>
          </cell>
          <cell r="DT170" t="str">
            <v>10 x 617</v>
          </cell>
          <cell r="DU170">
            <v>61211.369999999995</v>
          </cell>
        </row>
        <row r="171">
          <cell r="AQ171"/>
          <cell r="AR171"/>
          <cell r="AS171"/>
          <cell r="AT171"/>
          <cell r="AU171"/>
          <cell r="CH171"/>
          <cell r="CI171"/>
          <cell r="DT171"/>
          <cell r="DU171"/>
        </row>
        <row r="172">
          <cell r="AQ172"/>
          <cell r="AR172"/>
          <cell r="AS172"/>
          <cell r="AT172"/>
          <cell r="AU172"/>
          <cell r="CH172"/>
          <cell r="CI172"/>
          <cell r="DT172"/>
          <cell r="DU172"/>
        </row>
        <row r="173">
          <cell r="AQ173"/>
          <cell r="AR173"/>
          <cell r="AS173"/>
          <cell r="AT173"/>
          <cell r="AU173"/>
          <cell r="AX173">
            <v>2</v>
          </cell>
          <cell r="AY173">
            <v>16602.28</v>
          </cell>
          <cell r="AZ173">
            <v>2490.3419999999969</v>
          </cell>
          <cell r="BA173">
            <v>19092.621999999996</v>
          </cell>
          <cell r="BB173"/>
          <cell r="CH173"/>
          <cell r="CI173"/>
          <cell r="DT173" t="str">
            <v>10 x 635</v>
          </cell>
          <cell r="DU173">
            <v>78678.17</v>
          </cell>
        </row>
        <row r="174">
          <cell r="AQ174"/>
          <cell r="AR174"/>
          <cell r="AS174"/>
          <cell r="AT174"/>
          <cell r="AU174"/>
          <cell r="AX174">
            <v>4</v>
          </cell>
          <cell r="AY174">
            <v>63125.13</v>
          </cell>
          <cell r="AZ174">
            <v>9468.7694999999876</v>
          </cell>
          <cell r="BA174">
            <v>72593.899499999985</v>
          </cell>
          <cell r="BB174"/>
          <cell r="CH174"/>
          <cell r="CI174"/>
          <cell r="DT174"/>
          <cell r="DU174"/>
        </row>
        <row r="175">
          <cell r="AX175">
            <v>6</v>
          </cell>
          <cell r="AY175">
            <v>33908.49</v>
          </cell>
          <cell r="AZ175">
            <v>5086.2734999999957</v>
          </cell>
          <cell r="BA175">
            <v>38994.763499999994</v>
          </cell>
          <cell r="BB175"/>
          <cell r="CH175"/>
          <cell r="CI175"/>
          <cell r="DT175"/>
          <cell r="DU175"/>
        </row>
        <row r="176">
          <cell r="AX176">
            <v>8</v>
          </cell>
          <cell r="AY176">
            <v>82722.06</v>
          </cell>
          <cell r="AZ176">
            <v>12408.308999999994</v>
          </cell>
          <cell r="BA176">
            <v>95130.368999999992</v>
          </cell>
          <cell r="BB176"/>
          <cell r="CH176"/>
          <cell r="CI176"/>
          <cell r="DT176"/>
          <cell r="DU176"/>
        </row>
        <row r="177">
          <cell r="AX177">
            <v>10</v>
          </cell>
          <cell r="AY177">
            <v>127751.72</v>
          </cell>
          <cell r="AZ177">
            <v>19162.758000000002</v>
          </cell>
          <cell r="BA177">
            <v>146914.478</v>
          </cell>
          <cell r="BB177"/>
          <cell r="CH177"/>
          <cell r="CI177"/>
          <cell r="DT177" t="str">
            <v>12 x 64</v>
          </cell>
          <cell r="DU177">
            <v>6296.56</v>
          </cell>
        </row>
        <row r="178">
          <cell r="AX178">
            <v>12</v>
          </cell>
          <cell r="AY178">
            <v>155739.29</v>
          </cell>
          <cell r="AZ178">
            <v>23360.893499999976</v>
          </cell>
          <cell r="BA178">
            <v>179100.18349999998</v>
          </cell>
          <cell r="BB178"/>
          <cell r="CH178"/>
          <cell r="CI178"/>
          <cell r="DT178"/>
          <cell r="DU178"/>
        </row>
        <row r="179">
          <cell r="AX179">
            <v>14</v>
          </cell>
          <cell r="AY179">
            <v>127919.22</v>
          </cell>
          <cell r="AZ179">
            <v>19187.883000000002</v>
          </cell>
          <cell r="BA179">
            <v>147107.103</v>
          </cell>
          <cell r="BB179"/>
          <cell r="CH179"/>
          <cell r="CI179"/>
          <cell r="DT179" t="str">
            <v>12 x 67</v>
          </cell>
          <cell r="DU179">
            <v>6296.56</v>
          </cell>
        </row>
        <row r="180">
          <cell r="AX180">
            <v>16</v>
          </cell>
          <cell r="AY180">
            <v>124489.98</v>
          </cell>
          <cell r="AZ180">
            <v>18673.496999999988</v>
          </cell>
          <cell r="BA180">
            <v>143163.47699999998</v>
          </cell>
          <cell r="BB180"/>
          <cell r="CH180" t="str">
            <v>104</v>
          </cell>
          <cell r="CI180">
            <v>31574.450000000004</v>
          </cell>
          <cell r="DT180"/>
          <cell r="DU180"/>
        </row>
        <row r="181">
          <cell r="AX181">
            <v>20</v>
          </cell>
          <cell r="AY181">
            <v>203502.28</v>
          </cell>
          <cell r="AZ181">
            <v>30525.341999999975</v>
          </cell>
          <cell r="BA181">
            <v>234027.62199999997</v>
          </cell>
          <cell r="BB181"/>
          <cell r="CH181"/>
          <cell r="CI181"/>
          <cell r="DT181" t="str">
            <v>12 x 617</v>
          </cell>
          <cell r="DU181">
            <v>40948.44</v>
          </cell>
        </row>
        <row r="182">
          <cell r="CH182"/>
          <cell r="CI182"/>
          <cell r="DT182"/>
          <cell r="DU182"/>
        </row>
        <row r="183">
          <cell r="CH183"/>
          <cell r="CI183"/>
          <cell r="DT183"/>
          <cell r="DU183"/>
        </row>
        <row r="184">
          <cell r="AX184" t="str">
            <v>40 x 32</v>
          </cell>
          <cell r="AY184">
            <v>2.5499999999999998</v>
          </cell>
          <cell r="CH184"/>
          <cell r="CI184"/>
          <cell r="DT184" t="str">
            <v>12 x 635</v>
          </cell>
          <cell r="DU184">
            <v>71986.739999999991</v>
          </cell>
        </row>
        <row r="185">
          <cell r="AX185" t="str">
            <v>63 x 32</v>
          </cell>
          <cell r="AY185">
            <v>2.5499999999999998</v>
          </cell>
          <cell r="CH185"/>
          <cell r="CI185"/>
          <cell r="DT185"/>
          <cell r="DU185"/>
        </row>
        <row r="186">
          <cell r="AX186" t="str">
            <v>63 x 40</v>
          </cell>
          <cell r="AY186">
            <v>3.95</v>
          </cell>
          <cell r="CH186"/>
          <cell r="CI186"/>
          <cell r="DT186"/>
          <cell r="DU186"/>
        </row>
        <row r="187">
          <cell r="AX187" t="str">
            <v>63 x 63</v>
          </cell>
          <cell r="AY187">
            <v>9.69</v>
          </cell>
          <cell r="CH187"/>
          <cell r="CI187"/>
          <cell r="DT187"/>
          <cell r="DU187"/>
        </row>
        <row r="188">
          <cell r="AX188" t="str">
            <v>90 x 32</v>
          </cell>
          <cell r="AY188">
            <v>2.5499999999999998</v>
          </cell>
          <cell r="CH188"/>
          <cell r="CI188"/>
          <cell r="DT188" t="str">
            <v>14 x 64</v>
          </cell>
          <cell r="DU188">
            <v>6296.56</v>
          </cell>
        </row>
        <row r="189">
          <cell r="AX189" t="str">
            <v>90 x 40</v>
          </cell>
          <cell r="AY189">
            <v>3.95</v>
          </cell>
          <cell r="CH189" t="str">
            <v>107</v>
          </cell>
          <cell r="CI189">
            <v>31574.450000000004</v>
          </cell>
          <cell r="DT189"/>
          <cell r="DU189"/>
        </row>
        <row r="190">
          <cell r="AX190" t="str">
            <v>90 x 63</v>
          </cell>
          <cell r="AY190">
            <v>9.69</v>
          </cell>
          <cell r="CH190"/>
          <cell r="CI190"/>
          <cell r="DT190" t="str">
            <v>14 x 67</v>
          </cell>
          <cell r="DU190">
            <v>6296.56</v>
          </cell>
        </row>
        <row r="191">
          <cell r="AX191" t="str">
            <v>90 x 90</v>
          </cell>
          <cell r="AY191"/>
          <cell r="CH191"/>
          <cell r="CI191"/>
          <cell r="DT191"/>
          <cell r="DU191"/>
        </row>
        <row r="192">
          <cell r="AX192" t="str">
            <v>125 x 32</v>
          </cell>
          <cell r="AY192">
            <v>2.5499999999999998</v>
          </cell>
          <cell r="CH192"/>
          <cell r="CI192"/>
          <cell r="DT192" t="str">
            <v>16 x 64</v>
          </cell>
          <cell r="DU192">
            <v>6845.96</v>
          </cell>
        </row>
        <row r="193">
          <cell r="AX193" t="str">
            <v>125 x 40</v>
          </cell>
          <cell r="AY193">
            <v>3.95</v>
          </cell>
          <cell r="CH193"/>
          <cell r="CI193"/>
          <cell r="DT193"/>
          <cell r="DU193"/>
        </row>
        <row r="194">
          <cell r="AX194" t="str">
            <v>125 x 63</v>
          </cell>
          <cell r="AY194">
            <v>9.69</v>
          </cell>
          <cell r="CH194"/>
          <cell r="CI194"/>
          <cell r="DT194" t="str">
            <v>16 x 67</v>
          </cell>
          <cell r="DU194">
            <v>6845.96</v>
          </cell>
        </row>
        <row r="195">
          <cell r="AX195" t="str">
            <v>125 x 90</v>
          </cell>
          <cell r="AY195"/>
          <cell r="CH195"/>
          <cell r="CI195"/>
          <cell r="DT195"/>
          <cell r="DU195"/>
        </row>
        <row r="196">
          <cell r="AX196" t="str">
            <v>125 x 125</v>
          </cell>
          <cell r="AY196">
            <v>37.79</v>
          </cell>
          <cell r="CH196"/>
          <cell r="CI196"/>
          <cell r="DT196" t="str">
            <v>16 x 617</v>
          </cell>
          <cell r="DU196">
            <v>6845.96</v>
          </cell>
        </row>
        <row r="197">
          <cell r="AX197" t="str">
            <v>180 x 32</v>
          </cell>
          <cell r="AY197">
            <v>2.5499999999999998</v>
          </cell>
          <cell r="CH197"/>
          <cell r="CI197"/>
          <cell r="DT197"/>
          <cell r="DU197"/>
        </row>
        <row r="198">
          <cell r="AX198" t="str">
            <v>180 x 40</v>
          </cell>
          <cell r="AY198">
            <v>3.95</v>
          </cell>
          <cell r="CH198" t="str">
            <v>1017</v>
          </cell>
          <cell r="CI198">
            <v>31574.450000000004</v>
          </cell>
          <cell r="DT198" t="str">
            <v>16 x 635</v>
          </cell>
          <cell r="DU198">
            <v>549.4</v>
          </cell>
        </row>
        <row r="199">
          <cell r="AX199" t="str">
            <v>180 x 63</v>
          </cell>
          <cell r="AY199">
            <v>9.69</v>
          </cell>
          <cell r="CH199"/>
          <cell r="CI199"/>
          <cell r="DT199"/>
          <cell r="DU199"/>
        </row>
        <row r="200">
          <cell r="AX200" t="str">
            <v>180 x 90</v>
          </cell>
          <cell r="AY200"/>
          <cell r="CH200"/>
          <cell r="CI200"/>
          <cell r="DT200" t="str">
            <v>20 x 64</v>
          </cell>
          <cell r="DU200">
            <v>6862.64</v>
          </cell>
        </row>
        <row r="201">
          <cell r="AX201" t="str">
            <v>180 x 125</v>
          </cell>
          <cell r="AY201">
            <v>37.79</v>
          </cell>
          <cell r="CH201"/>
          <cell r="CI201"/>
          <cell r="DT201"/>
          <cell r="DU201"/>
        </row>
        <row r="202">
          <cell r="AX202" t="str">
            <v>180 x 180</v>
          </cell>
          <cell r="AY202">
            <v>78.150000000000006</v>
          </cell>
          <cell r="CH202"/>
          <cell r="CI202"/>
          <cell r="DT202" t="str">
            <v>20 x 67</v>
          </cell>
          <cell r="DU202">
            <v>6862.64</v>
          </cell>
        </row>
        <row r="203">
          <cell r="AX203" t="str">
            <v>250 x 32</v>
          </cell>
          <cell r="AY203">
            <v>2.5499999999999998</v>
          </cell>
          <cell r="CH203"/>
          <cell r="CI203"/>
          <cell r="DT203"/>
          <cell r="DU203"/>
        </row>
        <row r="204">
          <cell r="AX204" t="str">
            <v>250 x 40</v>
          </cell>
          <cell r="AY204">
            <v>3.95</v>
          </cell>
          <cell r="CH204"/>
          <cell r="CI204"/>
          <cell r="DT204" t="str">
            <v>20 x 617</v>
          </cell>
          <cell r="DU204">
            <v>6862.64</v>
          </cell>
        </row>
        <row r="205">
          <cell r="AX205" t="str">
            <v>250 x 63</v>
          </cell>
          <cell r="AY205">
            <v>9.69</v>
          </cell>
          <cell r="CH205"/>
          <cell r="CI205"/>
          <cell r="DT205"/>
          <cell r="DU205"/>
        </row>
        <row r="206">
          <cell r="AX206" t="str">
            <v>250 x 90</v>
          </cell>
          <cell r="AY206"/>
          <cell r="CH206"/>
          <cell r="CI206"/>
          <cell r="DT206" t="str">
            <v>20 x 635</v>
          </cell>
          <cell r="DU206">
            <v>566.08000000000004</v>
          </cell>
        </row>
        <row r="207">
          <cell r="AX207" t="str">
            <v>250 x 125</v>
          </cell>
          <cell r="AY207"/>
          <cell r="CH207" t="str">
            <v>1035</v>
          </cell>
          <cell r="CI207">
            <v>70015.839999999997</v>
          </cell>
          <cell r="DT207"/>
          <cell r="DU207"/>
        </row>
        <row r="208">
          <cell r="AX208" t="str">
            <v>250 x 180</v>
          </cell>
          <cell r="AY208"/>
          <cell r="CH208"/>
          <cell r="CI208"/>
          <cell r="DT208"/>
          <cell r="DU208"/>
        </row>
        <row r="209">
          <cell r="AX209" t="str">
            <v>250 x 250</v>
          </cell>
          <cell r="AY209"/>
          <cell r="CH209"/>
          <cell r="CI209"/>
          <cell r="DT209"/>
          <cell r="DU209"/>
        </row>
        <row r="210">
          <cell r="AX210" t="str">
            <v>40 x 20</v>
          </cell>
          <cell r="AY210"/>
          <cell r="CH210"/>
          <cell r="CI210"/>
          <cell r="DT210"/>
          <cell r="DU210"/>
        </row>
        <row r="211">
          <cell r="AX211" t="str">
            <v>63 x 20</v>
          </cell>
          <cell r="AY211"/>
          <cell r="CH211"/>
          <cell r="CI211"/>
          <cell r="DT211"/>
          <cell r="DU211"/>
        </row>
        <row r="212">
          <cell r="CH212"/>
          <cell r="CI212"/>
          <cell r="DT212"/>
          <cell r="DU212"/>
        </row>
        <row r="213">
          <cell r="CH213"/>
          <cell r="CI213"/>
          <cell r="DT213"/>
          <cell r="DU213"/>
        </row>
        <row r="214">
          <cell r="CH214"/>
          <cell r="CI214"/>
          <cell r="DT214"/>
          <cell r="DU214"/>
        </row>
        <row r="215">
          <cell r="CH215"/>
          <cell r="CI215"/>
          <cell r="DT215"/>
          <cell r="DU215"/>
        </row>
        <row r="216">
          <cell r="CH216"/>
          <cell r="CI216"/>
          <cell r="DT216"/>
          <cell r="DU216"/>
        </row>
        <row r="217">
          <cell r="CH217" t="str">
            <v>124</v>
          </cell>
          <cell r="CI217">
            <v>39629.770000000004</v>
          </cell>
          <cell r="DT217" t="str">
            <v>10 x 84</v>
          </cell>
          <cell r="DU217">
            <v>61185.42</v>
          </cell>
        </row>
        <row r="218">
          <cell r="CH218"/>
          <cell r="CI218"/>
          <cell r="DT218"/>
          <cell r="DU218"/>
        </row>
        <row r="219">
          <cell r="CH219"/>
          <cell r="CI219"/>
          <cell r="DT219"/>
          <cell r="DU219"/>
        </row>
        <row r="220">
          <cell r="CH220"/>
          <cell r="CI220"/>
          <cell r="DT220" t="str">
            <v>10 x 87</v>
          </cell>
          <cell r="DU220">
            <v>61185.42</v>
          </cell>
        </row>
        <row r="221">
          <cell r="CH221"/>
          <cell r="CI221"/>
          <cell r="DT221"/>
          <cell r="DU221"/>
        </row>
        <row r="222">
          <cell r="CH222"/>
          <cell r="CI222"/>
          <cell r="DT222"/>
          <cell r="DU222"/>
        </row>
        <row r="223">
          <cell r="CH223"/>
          <cell r="CI223"/>
          <cell r="DT223" t="str">
            <v>10 x 817</v>
          </cell>
          <cell r="DU223">
            <v>61185.42</v>
          </cell>
        </row>
        <row r="224">
          <cell r="CH224"/>
          <cell r="CI224"/>
          <cell r="DT224"/>
          <cell r="DU224"/>
        </row>
        <row r="225">
          <cell r="CH225"/>
          <cell r="CI225"/>
          <cell r="DT225"/>
          <cell r="DU225"/>
        </row>
        <row r="226">
          <cell r="CH226" t="str">
            <v>127</v>
          </cell>
          <cell r="CI226">
            <v>39629.770000000004</v>
          </cell>
          <cell r="DT226" t="str">
            <v>10 x 835</v>
          </cell>
          <cell r="DU226">
            <v>78652.22</v>
          </cell>
        </row>
        <row r="227">
          <cell r="CH227"/>
          <cell r="CI227"/>
          <cell r="DT227"/>
          <cell r="DU227"/>
        </row>
        <row r="228">
          <cell r="CH228"/>
          <cell r="CI228"/>
          <cell r="DT228"/>
          <cell r="DU228"/>
        </row>
        <row r="229">
          <cell r="CH229"/>
          <cell r="CI229"/>
          <cell r="DT229"/>
          <cell r="DU229"/>
        </row>
        <row r="230">
          <cell r="CH230"/>
          <cell r="CI230"/>
          <cell r="DT230" t="str">
            <v>12 x 84</v>
          </cell>
          <cell r="DU230">
            <v>40885.18</v>
          </cell>
        </row>
        <row r="231">
          <cell r="CH231"/>
          <cell r="CI231"/>
          <cell r="DT231"/>
          <cell r="DU231"/>
        </row>
        <row r="232">
          <cell r="CH232"/>
          <cell r="CI232"/>
          <cell r="DT232"/>
          <cell r="DU232"/>
        </row>
        <row r="233">
          <cell r="CH233"/>
          <cell r="CI233"/>
          <cell r="DT233" t="str">
            <v>12 x 87</v>
          </cell>
          <cell r="DU233">
            <v>40885.18</v>
          </cell>
        </row>
        <row r="234">
          <cell r="CH234"/>
          <cell r="CI234"/>
          <cell r="DT234"/>
          <cell r="DU234"/>
        </row>
        <row r="235">
          <cell r="CH235" t="str">
            <v>1217</v>
          </cell>
          <cell r="CI235">
            <v>39629.770000000004</v>
          </cell>
          <cell r="DT235"/>
          <cell r="DU235"/>
        </row>
        <row r="236">
          <cell r="CH236"/>
          <cell r="CI236"/>
          <cell r="DT236" t="str">
            <v>12 x 817</v>
          </cell>
          <cell r="DU236">
            <v>40885.18</v>
          </cell>
        </row>
        <row r="237">
          <cell r="CH237"/>
          <cell r="CI237"/>
          <cell r="DT237"/>
          <cell r="DU237"/>
        </row>
        <row r="238">
          <cell r="CH238"/>
          <cell r="CI238"/>
          <cell r="DT238"/>
          <cell r="DU238"/>
        </row>
        <row r="239">
          <cell r="CH239"/>
          <cell r="CI239"/>
          <cell r="DT239" t="str">
            <v>12 x 835</v>
          </cell>
          <cell r="DU239">
            <v>71923.48</v>
          </cell>
        </row>
        <row r="240">
          <cell r="CH240"/>
          <cell r="CI240"/>
          <cell r="DT240"/>
          <cell r="DU240"/>
        </row>
        <row r="241">
          <cell r="CH241"/>
          <cell r="CI241"/>
          <cell r="DT241"/>
          <cell r="DU241"/>
        </row>
        <row r="242">
          <cell r="CH242"/>
          <cell r="CI242"/>
          <cell r="DT242"/>
          <cell r="DU242"/>
        </row>
        <row r="243">
          <cell r="CH243"/>
          <cell r="CI243"/>
          <cell r="DT243" t="str">
            <v>16 x 84</v>
          </cell>
          <cell r="DU243">
            <v>18712.55</v>
          </cell>
        </row>
        <row r="244">
          <cell r="CH244" t="str">
            <v>1235</v>
          </cell>
          <cell r="CI244">
            <v>69121.849999999991</v>
          </cell>
          <cell r="DT244"/>
          <cell r="DU244"/>
        </row>
        <row r="245">
          <cell r="CH245"/>
          <cell r="CI245"/>
          <cell r="DT245" t="str">
            <v>16 x 87</v>
          </cell>
          <cell r="DU245">
            <v>18712.55</v>
          </cell>
        </row>
        <row r="246">
          <cell r="CH246"/>
          <cell r="CI246"/>
          <cell r="DT246"/>
          <cell r="DU246"/>
        </row>
        <row r="247">
          <cell r="CH247"/>
          <cell r="CI247"/>
          <cell r="DT247" t="str">
            <v>20 x 84</v>
          </cell>
          <cell r="DU247">
            <v>18712.55</v>
          </cell>
        </row>
        <row r="248">
          <cell r="CH248"/>
          <cell r="CI248"/>
          <cell r="DT248"/>
          <cell r="DU248"/>
        </row>
        <row r="249">
          <cell r="CH249"/>
          <cell r="CI249"/>
          <cell r="DT249" t="str">
            <v>20 x 87</v>
          </cell>
          <cell r="DU249">
            <v>18712.55</v>
          </cell>
        </row>
        <row r="250">
          <cell r="CH250"/>
          <cell r="CI250"/>
          <cell r="DT250"/>
          <cell r="DU250"/>
        </row>
        <row r="251">
          <cell r="CH251"/>
          <cell r="CI251"/>
          <cell r="DT251" t="str">
            <v>20 x 817</v>
          </cell>
          <cell r="DU251">
            <v>18712.55</v>
          </cell>
        </row>
        <row r="252">
          <cell r="CH252"/>
          <cell r="CI252"/>
          <cell r="DT252"/>
          <cell r="DU252"/>
        </row>
        <row r="253">
          <cell r="CH253"/>
          <cell r="CI253"/>
          <cell r="DT253" t="str">
            <v>20 x 835</v>
          </cell>
          <cell r="DU253">
            <v>18712.55</v>
          </cell>
        </row>
        <row r="254">
          <cell r="CH254" t="str">
            <v>24</v>
          </cell>
          <cell r="CI254">
            <v>2787.39</v>
          </cell>
          <cell r="DT254"/>
          <cell r="DU254"/>
        </row>
        <row r="255">
          <cell r="CH255"/>
          <cell r="CI255"/>
          <cell r="DT255" t="str">
            <v>104</v>
          </cell>
          <cell r="DU255">
            <v>62197.560000000005</v>
          </cell>
        </row>
        <row r="256">
          <cell r="CH256" t="str">
            <v>27</v>
          </cell>
          <cell r="CI256">
            <v>2787.39</v>
          </cell>
          <cell r="DT256"/>
          <cell r="DU256"/>
        </row>
        <row r="257">
          <cell r="CH257"/>
          <cell r="CI257"/>
          <cell r="DT257"/>
          <cell r="DU257"/>
        </row>
        <row r="258">
          <cell r="CH258" t="str">
            <v>217</v>
          </cell>
          <cell r="CI258">
            <v>2787.39</v>
          </cell>
          <cell r="DT258"/>
          <cell r="DU258"/>
        </row>
        <row r="259">
          <cell r="CH259"/>
          <cell r="CI259"/>
          <cell r="DT259"/>
          <cell r="DU259"/>
        </row>
        <row r="260">
          <cell r="CH260" t="str">
            <v>235</v>
          </cell>
          <cell r="CI260">
            <v>2787.39</v>
          </cell>
          <cell r="DT260"/>
          <cell r="DU260"/>
        </row>
        <row r="261">
          <cell r="CH261"/>
          <cell r="CI261"/>
          <cell r="DT261"/>
          <cell r="DU261"/>
        </row>
        <row r="262">
          <cell r="DT262"/>
          <cell r="DU262"/>
        </row>
        <row r="263">
          <cell r="DT263"/>
          <cell r="DU263"/>
        </row>
        <row r="264">
          <cell r="DT264"/>
          <cell r="DU264"/>
        </row>
        <row r="265">
          <cell r="DT265" t="str">
            <v>107</v>
          </cell>
          <cell r="DU265">
            <v>62197.560000000005</v>
          </cell>
        </row>
        <row r="266">
          <cell r="DT266"/>
          <cell r="DU266"/>
        </row>
        <row r="267">
          <cell r="DT267"/>
          <cell r="DU267"/>
        </row>
        <row r="268">
          <cell r="DT268"/>
          <cell r="DU268"/>
        </row>
        <row r="269">
          <cell r="DT269"/>
          <cell r="DU269"/>
        </row>
        <row r="270">
          <cell r="DT270"/>
          <cell r="DU270"/>
        </row>
        <row r="271">
          <cell r="DT271"/>
          <cell r="DU271"/>
        </row>
        <row r="272">
          <cell r="DT272"/>
          <cell r="DU272"/>
        </row>
        <row r="273">
          <cell r="DT273"/>
          <cell r="DU273"/>
        </row>
        <row r="274">
          <cell r="DT274"/>
          <cell r="DU274"/>
        </row>
        <row r="275">
          <cell r="DT275" t="str">
            <v>1017</v>
          </cell>
          <cell r="DU275">
            <v>62197.560000000005</v>
          </cell>
        </row>
        <row r="276">
          <cell r="DT276"/>
          <cell r="DU276"/>
        </row>
        <row r="277">
          <cell r="DT277"/>
          <cell r="DU277"/>
        </row>
        <row r="278">
          <cell r="DT278"/>
          <cell r="DU278"/>
        </row>
        <row r="279">
          <cell r="DT279"/>
          <cell r="DU279"/>
        </row>
        <row r="280">
          <cell r="DT280"/>
          <cell r="DU280"/>
        </row>
        <row r="281">
          <cell r="DT281"/>
          <cell r="DU281"/>
        </row>
        <row r="282">
          <cell r="DT282"/>
          <cell r="DU282"/>
        </row>
        <row r="283">
          <cell r="DT283"/>
          <cell r="DU283"/>
        </row>
        <row r="284">
          <cell r="DT284"/>
          <cell r="DU284"/>
        </row>
        <row r="285">
          <cell r="DT285" t="str">
            <v>1035</v>
          </cell>
          <cell r="DU285">
            <v>81654.640000000014</v>
          </cell>
        </row>
        <row r="286">
          <cell r="DT286"/>
          <cell r="DU286"/>
        </row>
        <row r="287">
          <cell r="DT287"/>
          <cell r="DU287"/>
        </row>
        <row r="288">
          <cell r="DT288"/>
          <cell r="DU288"/>
        </row>
        <row r="289">
          <cell r="DT289"/>
          <cell r="DU289"/>
        </row>
        <row r="290">
          <cell r="DT290"/>
          <cell r="DU290"/>
        </row>
        <row r="291">
          <cell r="DT291"/>
          <cell r="DU291"/>
        </row>
        <row r="292">
          <cell r="DT292"/>
          <cell r="DU292"/>
        </row>
        <row r="293">
          <cell r="DT293"/>
          <cell r="DU293"/>
        </row>
        <row r="294">
          <cell r="DT294"/>
          <cell r="DU294"/>
        </row>
        <row r="295">
          <cell r="DT295"/>
          <cell r="DU295"/>
        </row>
        <row r="296">
          <cell r="DT296" t="str">
            <v>44</v>
          </cell>
          <cell r="DU296">
            <v>4939.1100000000006</v>
          </cell>
        </row>
        <row r="297">
          <cell r="DT297"/>
          <cell r="DU297"/>
        </row>
        <row r="298">
          <cell r="DT298"/>
          <cell r="DU298"/>
        </row>
        <row r="299">
          <cell r="DT299"/>
          <cell r="DU299"/>
        </row>
        <row r="300">
          <cell r="DT300"/>
          <cell r="DU300"/>
        </row>
        <row r="301">
          <cell r="DT301"/>
          <cell r="DU301"/>
        </row>
        <row r="302">
          <cell r="DT302"/>
          <cell r="DU302"/>
        </row>
        <row r="303">
          <cell r="DT303"/>
          <cell r="DU303"/>
        </row>
        <row r="304">
          <cell r="DT304"/>
          <cell r="DU304"/>
        </row>
        <row r="305">
          <cell r="DT305"/>
          <cell r="DU305"/>
        </row>
        <row r="306">
          <cell r="DT306" t="str">
            <v>47</v>
          </cell>
          <cell r="DU306">
            <v>4939.1100000000006</v>
          </cell>
        </row>
        <row r="307">
          <cell r="DT307"/>
          <cell r="DU307"/>
        </row>
        <row r="308">
          <cell r="DT308"/>
          <cell r="DU308"/>
        </row>
        <row r="309">
          <cell r="DT309"/>
          <cell r="DU309"/>
        </row>
        <row r="310">
          <cell r="DT310"/>
          <cell r="DU310"/>
        </row>
        <row r="311">
          <cell r="DT311"/>
          <cell r="DU311"/>
        </row>
        <row r="312">
          <cell r="DT312"/>
          <cell r="DU312"/>
        </row>
        <row r="313">
          <cell r="DT313"/>
          <cell r="DU313"/>
        </row>
        <row r="314">
          <cell r="DT314"/>
          <cell r="DU314"/>
        </row>
        <row r="315">
          <cell r="DT315"/>
          <cell r="DU315"/>
        </row>
        <row r="316">
          <cell r="DT316" t="str">
            <v>417</v>
          </cell>
          <cell r="DU316">
            <v>4939.1100000000006</v>
          </cell>
        </row>
        <row r="317">
          <cell r="DT317"/>
          <cell r="DU317"/>
        </row>
        <row r="318">
          <cell r="DT318"/>
          <cell r="DU318"/>
        </row>
        <row r="319">
          <cell r="DT319"/>
          <cell r="DU319"/>
        </row>
        <row r="320">
          <cell r="DT320"/>
          <cell r="DU320"/>
        </row>
        <row r="321">
          <cell r="DT321"/>
          <cell r="DU321"/>
        </row>
        <row r="322">
          <cell r="DT322"/>
          <cell r="DU322"/>
        </row>
        <row r="323">
          <cell r="DT323"/>
          <cell r="DU323"/>
        </row>
        <row r="324">
          <cell r="DT324"/>
          <cell r="DU324"/>
        </row>
        <row r="325">
          <cell r="DT325"/>
          <cell r="DU325"/>
        </row>
        <row r="326">
          <cell r="DT326" t="str">
            <v>435</v>
          </cell>
          <cell r="DU326">
            <v>11792.969999999998</v>
          </cell>
        </row>
        <row r="327">
          <cell r="DT327"/>
          <cell r="DU327"/>
        </row>
        <row r="328">
          <cell r="DT328"/>
          <cell r="DU328"/>
        </row>
        <row r="329">
          <cell r="DT329"/>
          <cell r="DU329"/>
        </row>
        <row r="330">
          <cell r="DT330"/>
          <cell r="DU330"/>
        </row>
        <row r="331">
          <cell r="DT331"/>
          <cell r="DU331"/>
        </row>
        <row r="332">
          <cell r="DT332"/>
          <cell r="DU332"/>
        </row>
        <row r="333">
          <cell r="DT333"/>
          <cell r="DU333"/>
        </row>
        <row r="334">
          <cell r="DT334"/>
          <cell r="DU334"/>
        </row>
        <row r="335">
          <cell r="DT335"/>
          <cell r="DU335"/>
        </row>
        <row r="336">
          <cell r="DT336" t="str">
            <v>64</v>
          </cell>
          <cell r="DU336">
            <v>15192.86</v>
          </cell>
        </row>
        <row r="337">
          <cell r="DT337"/>
          <cell r="DU337"/>
        </row>
        <row r="338">
          <cell r="DT338"/>
          <cell r="DU338"/>
        </row>
        <row r="339">
          <cell r="DT339"/>
          <cell r="DU339"/>
        </row>
        <row r="340">
          <cell r="DT340"/>
          <cell r="DU340"/>
        </row>
        <row r="341">
          <cell r="DT341"/>
          <cell r="DU341"/>
        </row>
        <row r="342">
          <cell r="DT342"/>
          <cell r="DU342"/>
        </row>
        <row r="343">
          <cell r="DT343" t="str">
            <v>67</v>
          </cell>
          <cell r="DU343">
            <v>15192.86</v>
          </cell>
        </row>
        <row r="344">
          <cell r="DT344"/>
          <cell r="DU344"/>
        </row>
        <row r="345">
          <cell r="DT345"/>
          <cell r="DU345"/>
        </row>
        <row r="346">
          <cell r="DT346"/>
          <cell r="DU346"/>
        </row>
        <row r="347">
          <cell r="DT347"/>
          <cell r="DU347"/>
        </row>
        <row r="348">
          <cell r="DT348"/>
          <cell r="DU348"/>
        </row>
        <row r="349">
          <cell r="DT349"/>
          <cell r="DU349"/>
        </row>
        <row r="350">
          <cell r="DT350" t="str">
            <v>617</v>
          </cell>
          <cell r="DU350">
            <v>15192.86</v>
          </cell>
        </row>
        <row r="351">
          <cell r="DT351"/>
          <cell r="DU351"/>
        </row>
        <row r="352">
          <cell r="DT352"/>
          <cell r="DU352"/>
        </row>
        <row r="353">
          <cell r="DT353"/>
          <cell r="DU353"/>
        </row>
        <row r="354">
          <cell r="DT354"/>
          <cell r="DU354"/>
        </row>
        <row r="355">
          <cell r="DT355"/>
          <cell r="DU355"/>
        </row>
        <row r="356">
          <cell r="DT356"/>
          <cell r="DU356"/>
        </row>
        <row r="357">
          <cell r="DT357" t="str">
            <v>635</v>
          </cell>
          <cell r="DU357">
            <v>26671.09</v>
          </cell>
        </row>
        <row r="358">
          <cell r="DT358"/>
          <cell r="DU358"/>
        </row>
        <row r="359">
          <cell r="DT359"/>
          <cell r="DU359"/>
        </row>
        <row r="360">
          <cell r="DT360"/>
          <cell r="DU360"/>
        </row>
        <row r="361">
          <cell r="DT361"/>
          <cell r="DU361"/>
        </row>
        <row r="362">
          <cell r="DT362"/>
          <cell r="DU362"/>
        </row>
        <row r="363">
          <cell r="DT363"/>
          <cell r="DU363"/>
        </row>
        <row r="364">
          <cell r="DT364"/>
          <cell r="DU364"/>
        </row>
        <row r="365">
          <cell r="DT365" t="str">
            <v>84</v>
          </cell>
          <cell r="DU365">
            <v>10552.699999999997</v>
          </cell>
        </row>
        <row r="366">
          <cell r="DT366"/>
          <cell r="DU366"/>
        </row>
        <row r="367">
          <cell r="DT367"/>
          <cell r="DU367"/>
        </row>
        <row r="368">
          <cell r="DT368"/>
          <cell r="DU368"/>
        </row>
        <row r="369">
          <cell r="DT369"/>
          <cell r="DU369"/>
        </row>
        <row r="370">
          <cell r="DT370"/>
          <cell r="DU370"/>
        </row>
        <row r="371">
          <cell r="DT371"/>
          <cell r="DU371"/>
        </row>
        <row r="372">
          <cell r="DT372"/>
          <cell r="DU372"/>
        </row>
        <row r="373">
          <cell r="DT373"/>
          <cell r="DU373"/>
        </row>
        <row r="374">
          <cell r="DT374"/>
          <cell r="DU374"/>
        </row>
        <row r="375">
          <cell r="DT375" t="str">
            <v>87</v>
          </cell>
          <cell r="DU375">
            <v>10552.699999999997</v>
          </cell>
        </row>
        <row r="376">
          <cell r="DT376"/>
          <cell r="DU376"/>
        </row>
        <row r="377">
          <cell r="DT377"/>
          <cell r="DU377"/>
        </row>
        <row r="378">
          <cell r="DT378"/>
          <cell r="DU378"/>
        </row>
        <row r="379">
          <cell r="DT379"/>
          <cell r="DU379"/>
        </row>
        <row r="380">
          <cell r="DT380"/>
          <cell r="DU380"/>
        </row>
        <row r="381">
          <cell r="DT381"/>
          <cell r="DU381"/>
        </row>
        <row r="382">
          <cell r="DT382"/>
          <cell r="DU382"/>
        </row>
        <row r="383">
          <cell r="DT383"/>
          <cell r="DU383"/>
        </row>
        <row r="384">
          <cell r="DT384"/>
          <cell r="DU384"/>
        </row>
        <row r="385">
          <cell r="DT385" t="str">
            <v>817</v>
          </cell>
          <cell r="DU385">
            <v>10552.699999999997</v>
          </cell>
        </row>
        <row r="386">
          <cell r="DT386"/>
          <cell r="DU386"/>
        </row>
        <row r="387">
          <cell r="DT387"/>
          <cell r="DU387"/>
        </row>
        <row r="388">
          <cell r="DT388"/>
          <cell r="DU388"/>
        </row>
        <row r="389">
          <cell r="DT389"/>
          <cell r="DU389"/>
        </row>
        <row r="390">
          <cell r="DT390"/>
          <cell r="DU390"/>
        </row>
        <row r="391">
          <cell r="DT391"/>
          <cell r="DU391"/>
        </row>
        <row r="392">
          <cell r="DT392"/>
          <cell r="DU392"/>
        </row>
        <row r="393">
          <cell r="DT393"/>
          <cell r="DU393"/>
        </row>
        <row r="394">
          <cell r="DT394"/>
          <cell r="DU394"/>
        </row>
        <row r="395">
          <cell r="DT395" t="str">
            <v>835</v>
          </cell>
          <cell r="DU395">
            <v>35460.5</v>
          </cell>
        </row>
        <row r="396">
          <cell r="DT396"/>
          <cell r="DU396"/>
        </row>
        <row r="397">
          <cell r="DT397"/>
          <cell r="DU397"/>
        </row>
        <row r="398">
          <cell r="DT398"/>
          <cell r="DU398"/>
        </row>
        <row r="399">
          <cell r="DT399"/>
          <cell r="DU399"/>
        </row>
        <row r="400">
          <cell r="DT400"/>
          <cell r="DU400"/>
        </row>
        <row r="401">
          <cell r="DT401"/>
          <cell r="DU401"/>
        </row>
        <row r="402">
          <cell r="DT402"/>
          <cell r="DU402"/>
        </row>
        <row r="403">
          <cell r="DT403"/>
          <cell r="DU403"/>
        </row>
        <row r="404">
          <cell r="DT404"/>
          <cell r="DU404"/>
        </row>
        <row r="405">
          <cell r="DT405"/>
          <cell r="DU405"/>
        </row>
        <row r="406">
          <cell r="DT406" t="str">
            <v>124</v>
          </cell>
          <cell r="DU406">
            <v>41681.610000000008</v>
          </cell>
        </row>
        <row r="407">
          <cell r="DT407"/>
          <cell r="DU407"/>
        </row>
        <row r="408">
          <cell r="DT408"/>
          <cell r="DU408"/>
        </row>
        <row r="409">
          <cell r="DT409"/>
          <cell r="DU409"/>
        </row>
        <row r="410">
          <cell r="DT410"/>
          <cell r="DU410"/>
        </row>
        <row r="411">
          <cell r="DT411"/>
          <cell r="DU411"/>
        </row>
        <row r="412">
          <cell r="DT412"/>
          <cell r="DU412"/>
        </row>
        <row r="413">
          <cell r="DT413"/>
          <cell r="DU413"/>
        </row>
        <row r="414">
          <cell r="DT414"/>
          <cell r="DU414"/>
        </row>
        <row r="415">
          <cell r="DT415"/>
          <cell r="DU415"/>
        </row>
        <row r="416">
          <cell r="DT416" t="str">
            <v>127</v>
          </cell>
          <cell r="DU416">
            <v>41681.610000000008</v>
          </cell>
        </row>
        <row r="417">
          <cell r="DT417"/>
          <cell r="DU417"/>
        </row>
        <row r="418">
          <cell r="DT418"/>
          <cell r="DU418"/>
        </row>
        <row r="419">
          <cell r="DT419"/>
          <cell r="DU419"/>
        </row>
        <row r="420">
          <cell r="DT420"/>
          <cell r="DU420"/>
        </row>
        <row r="421">
          <cell r="DT421"/>
          <cell r="DU421"/>
        </row>
        <row r="422">
          <cell r="DT422"/>
          <cell r="DU422"/>
        </row>
        <row r="423">
          <cell r="DT423"/>
          <cell r="DU423"/>
        </row>
        <row r="424">
          <cell r="DT424"/>
          <cell r="DU424"/>
        </row>
        <row r="425">
          <cell r="DT425"/>
          <cell r="DU425"/>
        </row>
        <row r="426">
          <cell r="DT426" t="str">
            <v>1217</v>
          </cell>
          <cell r="DU426">
            <v>41681.610000000008</v>
          </cell>
        </row>
        <row r="427">
          <cell r="DT427"/>
          <cell r="DU427"/>
        </row>
        <row r="428">
          <cell r="DT428"/>
          <cell r="DU428"/>
        </row>
        <row r="429">
          <cell r="DT429"/>
          <cell r="DU429"/>
        </row>
        <row r="430">
          <cell r="DT430"/>
          <cell r="DU430"/>
        </row>
        <row r="431">
          <cell r="DT431"/>
          <cell r="DU431"/>
        </row>
        <row r="432">
          <cell r="DT432"/>
          <cell r="DU432"/>
        </row>
        <row r="433">
          <cell r="DT433"/>
          <cell r="DU433"/>
        </row>
        <row r="434">
          <cell r="DT434"/>
          <cell r="DU434"/>
        </row>
        <row r="435">
          <cell r="DT435"/>
          <cell r="DU435"/>
        </row>
        <row r="436">
          <cell r="DT436" t="str">
            <v>1235</v>
          </cell>
          <cell r="DU436">
            <v>75500.579999999987</v>
          </cell>
        </row>
        <row r="437">
          <cell r="DT437"/>
          <cell r="DU437"/>
        </row>
        <row r="438">
          <cell r="DT438"/>
          <cell r="DU438"/>
        </row>
        <row r="439">
          <cell r="DT439"/>
          <cell r="DU439"/>
        </row>
        <row r="440">
          <cell r="DT440"/>
          <cell r="DU440"/>
        </row>
        <row r="441">
          <cell r="DT441"/>
          <cell r="DU441"/>
        </row>
        <row r="442">
          <cell r="DT442"/>
          <cell r="DU442"/>
        </row>
        <row r="443">
          <cell r="DT443"/>
          <cell r="DU443"/>
        </row>
        <row r="444">
          <cell r="DT444"/>
          <cell r="DU444"/>
        </row>
        <row r="445">
          <cell r="DT445"/>
          <cell r="DU445"/>
        </row>
        <row r="446">
          <cell r="DT446"/>
          <cell r="DU446"/>
        </row>
        <row r="447">
          <cell r="DT447" t="str">
            <v>12 x 107</v>
          </cell>
          <cell r="DU447">
            <v>40651.279999999999</v>
          </cell>
        </row>
        <row r="448">
          <cell r="DT448"/>
          <cell r="DU448"/>
        </row>
        <row r="449">
          <cell r="DT449"/>
          <cell r="DU449"/>
        </row>
        <row r="450">
          <cell r="DT450" t="str">
            <v>12 x 1017</v>
          </cell>
          <cell r="DU450">
            <v>40651.279999999999</v>
          </cell>
        </row>
        <row r="451">
          <cell r="DT451"/>
          <cell r="DU451"/>
        </row>
        <row r="452">
          <cell r="DT452"/>
          <cell r="DU452"/>
        </row>
        <row r="453">
          <cell r="DT453" t="str">
            <v>12 x 1035</v>
          </cell>
          <cell r="DU453">
            <v>71689.579999999987</v>
          </cell>
        </row>
        <row r="454">
          <cell r="DT454"/>
          <cell r="DU454"/>
        </row>
        <row r="455">
          <cell r="DT455"/>
          <cell r="DU455"/>
        </row>
        <row r="456">
          <cell r="DT456"/>
          <cell r="DU456"/>
        </row>
        <row r="457">
          <cell r="DT457"/>
          <cell r="DU457"/>
        </row>
        <row r="458">
          <cell r="DT458"/>
          <cell r="DU458"/>
        </row>
        <row r="459">
          <cell r="DT459"/>
          <cell r="DU459"/>
        </row>
        <row r="460">
          <cell r="DT460"/>
          <cell r="DU460"/>
        </row>
        <row r="461">
          <cell r="DT461"/>
          <cell r="DU461"/>
        </row>
        <row r="462">
          <cell r="DT462"/>
          <cell r="DU462"/>
        </row>
        <row r="463">
          <cell r="DT463"/>
          <cell r="DU463"/>
        </row>
        <row r="464">
          <cell r="DT464"/>
          <cell r="DU464"/>
        </row>
        <row r="465">
          <cell r="DT465"/>
          <cell r="DU465"/>
        </row>
      </sheetData>
      <sheetData sheetId="11"/>
      <sheetData sheetId="12">
        <row r="3">
          <cell r="BA3" t="str">
            <v/>
          </cell>
          <cell r="BB3" t="str">
            <v/>
          </cell>
          <cell r="BC3" t="str">
            <v/>
          </cell>
          <cell r="BV3" t="str">
            <v/>
          </cell>
          <cell r="BW3" t="str">
            <v/>
          </cell>
          <cell r="BX3" t="str">
            <v/>
          </cell>
          <cell r="CA3" t="str">
            <v/>
          </cell>
          <cell r="CB3" t="str">
            <v/>
          </cell>
          <cell r="CC3" t="str">
            <v/>
          </cell>
        </row>
        <row r="4">
          <cell r="BA4" t="str">
            <v/>
          </cell>
          <cell r="BB4" t="str">
            <v/>
          </cell>
          <cell r="BC4" t="str">
            <v/>
          </cell>
          <cell r="BV4" t="str">
            <v/>
          </cell>
          <cell r="BW4" t="str">
            <v/>
          </cell>
          <cell r="BX4" t="str">
            <v/>
          </cell>
          <cell r="CA4" t="str">
            <v/>
          </cell>
          <cell r="CB4" t="str">
            <v/>
          </cell>
          <cell r="CC4" t="str">
            <v/>
          </cell>
        </row>
        <row r="5">
          <cell r="BA5" t="str">
            <v/>
          </cell>
          <cell r="BB5" t="str">
            <v/>
          </cell>
          <cell r="BC5" t="str">
            <v/>
          </cell>
          <cell r="BV5" t="str">
            <v/>
          </cell>
          <cell r="BW5" t="str">
            <v/>
          </cell>
          <cell r="BX5" t="str">
            <v/>
          </cell>
          <cell r="CA5" t="str">
            <v/>
          </cell>
          <cell r="CB5" t="str">
            <v/>
          </cell>
          <cell r="CC5" t="str">
            <v/>
          </cell>
        </row>
        <row r="6">
          <cell r="BA6" t="str">
            <v/>
          </cell>
          <cell r="BB6" t="str">
            <v/>
          </cell>
          <cell r="BC6" t="str">
            <v/>
          </cell>
          <cell r="BV6" t="str">
            <v/>
          </cell>
          <cell r="BW6" t="str">
            <v/>
          </cell>
          <cell r="BX6" t="str">
            <v/>
          </cell>
          <cell r="CA6" t="str">
            <v/>
          </cell>
          <cell r="CB6" t="str">
            <v/>
          </cell>
          <cell r="CC6" t="str">
            <v/>
          </cell>
        </row>
        <row r="7">
          <cell r="BA7" t="str">
            <v/>
          </cell>
          <cell r="BB7" t="str">
            <v/>
          </cell>
          <cell r="BC7" t="str">
            <v/>
          </cell>
          <cell r="BV7" t="str">
            <v/>
          </cell>
          <cell r="BW7" t="str">
            <v/>
          </cell>
          <cell r="BX7" t="str">
            <v/>
          </cell>
          <cell r="CA7" t="str">
            <v/>
          </cell>
          <cell r="CB7" t="str">
            <v/>
          </cell>
          <cell r="CC7" t="str">
            <v/>
          </cell>
        </row>
        <row r="8">
          <cell r="BV8" t="str">
            <v/>
          </cell>
          <cell r="BW8" t="str">
            <v/>
          </cell>
          <cell r="BX8" t="str">
            <v/>
          </cell>
          <cell r="CA8" t="str">
            <v/>
          </cell>
          <cell r="CB8" t="str">
            <v/>
          </cell>
          <cell r="CC8" t="str">
            <v/>
          </cell>
        </row>
        <row r="9">
          <cell r="BV9" t="str">
            <v/>
          </cell>
          <cell r="BW9" t="str">
            <v/>
          </cell>
          <cell r="BX9" t="str">
            <v/>
          </cell>
          <cell r="CA9" t="str">
            <v/>
          </cell>
          <cell r="CB9" t="str">
            <v/>
          </cell>
          <cell r="CC9" t="str">
            <v/>
          </cell>
        </row>
        <row r="10">
          <cell r="BV10" t="str">
            <v/>
          </cell>
          <cell r="BW10" t="str">
            <v/>
          </cell>
          <cell r="BX10" t="str">
            <v/>
          </cell>
          <cell r="CA10" t="str">
            <v/>
          </cell>
        </row>
      </sheetData>
      <sheetData sheetId="13">
        <row r="1">
          <cell r="D1"/>
          <cell r="E1" t="str">
            <v>Unidade</v>
          </cell>
          <cell r="F1" t="str">
            <v>BAIXADA</v>
          </cell>
          <cell r="G1" t="str">
            <v>ABC</v>
          </cell>
          <cell r="H1" t="str">
            <v>SP2</v>
          </cell>
          <cell r="I1" t="str">
            <v>SP1</v>
          </cell>
          <cell r="J1" t="str">
            <v>SP2</v>
          </cell>
          <cell r="K1" t="str">
            <v>SP2</v>
          </cell>
          <cell r="L1" t="str">
            <v>INTERIOR</v>
          </cell>
          <cell r="M1" t="str">
            <v>JUNDIAI</v>
          </cell>
          <cell r="N1" t="str">
            <v>SP1</v>
          </cell>
          <cell r="O1" t="str">
            <v>VALE</v>
          </cell>
          <cell r="P1"/>
        </row>
        <row r="2">
          <cell r="D2"/>
          <cell r="E2"/>
          <cell r="F2" t="str">
            <v>UNIFORTE</v>
          </cell>
          <cell r="G2" t="str">
            <v>ENGEMONT</v>
          </cell>
          <cell r="H2" t="str">
            <v>NORTE</v>
          </cell>
          <cell r="I2" t="str">
            <v>SUDOESTE</v>
          </cell>
          <cell r="J2" t="str">
            <v>LESTE</v>
          </cell>
          <cell r="K2" t="str">
            <v>GUARULHOS</v>
          </cell>
          <cell r="L2" t="str">
            <v>UNIFORTE</v>
          </cell>
          <cell r="M2" t="str">
            <v>UNIFORTE</v>
          </cell>
          <cell r="N2" t="str">
            <v>OSASCO</v>
          </cell>
          <cell r="O2" t="str">
            <v>SIAL</v>
          </cell>
          <cell r="P2"/>
        </row>
        <row r="3">
          <cell r="D3"/>
          <cell r="E3"/>
          <cell r="F3">
            <v>4711</v>
          </cell>
          <cell r="G3">
            <v>3632</v>
          </cell>
          <cell r="H3" t="str">
            <v>CS 4366</v>
          </cell>
          <cell r="I3" t="str">
            <v>CS 4410</v>
          </cell>
          <cell r="J3" t="str">
            <v>CONEXÃO 4662</v>
          </cell>
          <cell r="K3" t="str">
            <v>SIAL 4388</v>
          </cell>
          <cell r="L3">
            <v>4387</v>
          </cell>
          <cell r="M3">
            <v>4415</v>
          </cell>
          <cell r="N3" t="str">
            <v>CS 4366</v>
          </cell>
          <cell r="O3">
            <v>4414</v>
          </cell>
          <cell r="P3"/>
        </row>
        <row r="4">
          <cell r="D4"/>
          <cell r="E4"/>
          <cell r="F4" t="str">
            <v>BAIXADA - UNIFORTE - 4711</v>
          </cell>
          <cell r="G4" t="str">
            <v>ABC - ENGEMONT - 3632</v>
          </cell>
          <cell r="H4" t="str">
            <v>SP2 - NORTE - CS 4366</v>
          </cell>
          <cell r="I4" t="str">
            <v>SP1 - SUDOESTE - CS 4410</v>
          </cell>
          <cell r="J4" t="str">
            <v>SP2 - LESTE - CONEXÃO 4662</v>
          </cell>
          <cell r="K4" t="str">
            <v>SP2 - GUARULHOS - SIAL 4388</v>
          </cell>
          <cell r="L4" t="str">
            <v>INTERIOR - UNIFORTE - 4387</v>
          </cell>
          <cell r="M4" t="str">
            <v>JUNDIAI - UNIFORTE - 4415</v>
          </cell>
          <cell r="N4" t="str">
            <v>SP1 - OSASCO - CS 4366</v>
          </cell>
          <cell r="O4" t="str">
            <v>VALE - SIAL - 4414</v>
          </cell>
          <cell r="P4"/>
        </row>
        <row r="5">
          <cell r="D5"/>
          <cell r="E5"/>
          <cell r="F5">
            <v>83.59</v>
          </cell>
          <cell r="G5">
            <v>227.45999999999998</v>
          </cell>
          <cell r="H5">
            <v>53</v>
          </cell>
          <cell r="I5">
            <v>53</v>
          </cell>
          <cell r="J5">
            <v>0</v>
          </cell>
          <cell r="K5">
            <v>54.52</v>
          </cell>
          <cell r="L5">
            <v>51.68</v>
          </cell>
          <cell r="M5">
            <v>51.68</v>
          </cell>
          <cell r="N5">
            <v>53</v>
          </cell>
          <cell r="O5">
            <v>55.68</v>
          </cell>
          <cell r="P5"/>
        </row>
        <row r="6">
          <cell r="D6"/>
          <cell r="E6"/>
          <cell r="F6">
            <v>23.89</v>
          </cell>
          <cell r="G6">
            <v>64.97999999999999</v>
          </cell>
          <cell r="H6">
            <v>15.15</v>
          </cell>
          <cell r="I6">
            <v>15.15</v>
          </cell>
          <cell r="J6">
            <v>0</v>
          </cell>
          <cell r="K6">
            <v>15.59</v>
          </cell>
          <cell r="L6">
            <v>14.77</v>
          </cell>
          <cell r="M6">
            <v>14.77</v>
          </cell>
          <cell r="N6">
            <v>15.15</v>
          </cell>
          <cell r="O6">
            <v>15.91</v>
          </cell>
          <cell r="P6"/>
        </row>
        <row r="7">
          <cell r="D7"/>
          <cell r="E7"/>
          <cell r="F7">
            <v>11.94</v>
          </cell>
          <cell r="G7">
            <v>32.5</v>
          </cell>
          <cell r="H7">
            <v>7.56</v>
          </cell>
          <cell r="I7">
            <v>7.56</v>
          </cell>
          <cell r="J7">
            <v>0</v>
          </cell>
          <cell r="K7">
            <v>7.79</v>
          </cell>
          <cell r="L7">
            <v>7.38</v>
          </cell>
          <cell r="M7">
            <v>7.38</v>
          </cell>
          <cell r="N7">
            <v>7.56</v>
          </cell>
          <cell r="O7">
            <v>7.79</v>
          </cell>
          <cell r="P7"/>
        </row>
        <row r="8">
          <cell r="D8" t="str">
            <v>400,35VAREJO</v>
          </cell>
          <cell r="E8" t="str">
            <v>M</v>
          </cell>
          <cell r="F8">
            <v>119.42</v>
          </cell>
          <cell r="G8">
            <v>324.93999999999994</v>
          </cell>
          <cell r="H8">
            <v>75.710000000000008</v>
          </cell>
          <cell r="I8">
            <v>75.710000000000008</v>
          </cell>
          <cell r="J8">
            <v>0</v>
          </cell>
          <cell r="K8">
            <v>77.900000000000006</v>
          </cell>
          <cell r="L8">
            <v>73.83</v>
          </cell>
          <cell r="M8">
            <v>73.83</v>
          </cell>
          <cell r="N8">
            <v>75.710000000000008</v>
          </cell>
          <cell r="O8">
            <v>79.38000000000001</v>
          </cell>
          <cell r="P8"/>
        </row>
        <row r="9">
          <cell r="D9"/>
          <cell r="E9"/>
          <cell r="F9">
            <v>131.11000000000001</v>
          </cell>
          <cell r="G9">
            <v>0</v>
          </cell>
          <cell r="H9">
            <v>110.66</v>
          </cell>
          <cell r="I9">
            <v>110.66</v>
          </cell>
          <cell r="J9">
            <v>0</v>
          </cell>
          <cell r="K9">
            <v>101.28</v>
          </cell>
          <cell r="L9">
            <v>101.11</v>
          </cell>
          <cell r="M9">
            <v>101.11</v>
          </cell>
          <cell r="N9">
            <v>110.66</v>
          </cell>
          <cell r="O9">
            <v>101.28</v>
          </cell>
          <cell r="P9"/>
        </row>
        <row r="10">
          <cell r="D10"/>
          <cell r="E10"/>
          <cell r="F10">
            <v>37.46</v>
          </cell>
          <cell r="G10">
            <v>0</v>
          </cell>
          <cell r="H10">
            <v>31.62</v>
          </cell>
          <cell r="I10">
            <v>31.62</v>
          </cell>
          <cell r="J10">
            <v>0</v>
          </cell>
          <cell r="K10">
            <v>28.94</v>
          </cell>
          <cell r="L10">
            <v>28.89</v>
          </cell>
          <cell r="M10">
            <v>28.89</v>
          </cell>
          <cell r="N10">
            <v>31.62</v>
          </cell>
          <cell r="O10">
            <v>28.94</v>
          </cell>
          <cell r="P10"/>
        </row>
        <row r="11">
          <cell r="D11"/>
          <cell r="E11"/>
          <cell r="F11">
            <v>18.73</v>
          </cell>
          <cell r="G11">
            <v>0</v>
          </cell>
          <cell r="H11">
            <v>15.81</v>
          </cell>
          <cell r="I11">
            <v>15.81</v>
          </cell>
          <cell r="J11">
            <v>0</v>
          </cell>
          <cell r="K11">
            <v>14.47</v>
          </cell>
          <cell r="L11">
            <v>14.44</v>
          </cell>
          <cell r="M11">
            <v>14.44</v>
          </cell>
          <cell r="N11">
            <v>15.81</v>
          </cell>
          <cell r="O11">
            <v>14.47</v>
          </cell>
          <cell r="P11"/>
        </row>
        <row r="12">
          <cell r="D12" t="str">
            <v>404VAREJO</v>
          </cell>
          <cell r="E12" t="str">
            <v>M</v>
          </cell>
          <cell r="F12">
            <v>187.3</v>
          </cell>
          <cell r="G12">
            <v>0</v>
          </cell>
          <cell r="H12">
            <v>158.09</v>
          </cell>
          <cell r="I12">
            <v>158.09</v>
          </cell>
          <cell r="J12">
            <v>0</v>
          </cell>
          <cell r="K12">
            <v>144.69</v>
          </cell>
          <cell r="L12">
            <v>144.44</v>
          </cell>
          <cell r="M12">
            <v>144.44</v>
          </cell>
          <cell r="N12">
            <v>158.09</v>
          </cell>
          <cell r="O12">
            <v>144.69</v>
          </cell>
          <cell r="P12"/>
        </row>
        <row r="13">
          <cell r="D13"/>
          <cell r="E13"/>
          <cell r="F13">
            <v>83.59</v>
          </cell>
          <cell r="G13">
            <v>227.45999999999998</v>
          </cell>
          <cell r="H13">
            <v>53</v>
          </cell>
          <cell r="I13">
            <v>53</v>
          </cell>
          <cell r="J13">
            <v>0</v>
          </cell>
          <cell r="K13">
            <v>54.52</v>
          </cell>
          <cell r="L13">
            <v>51.68</v>
          </cell>
          <cell r="M13">
            <v>51.68</v>
          </cell>
          <cell r="N13">
            <v>53</v>
          </cell>
          <cell r="O13">
            <v>54.52</v>
          </cell>
          <cell r="P13"/>
        </row>
        <row r="14">
          <cell r="D14"/>
          <cell r="E14"/>
          <cell r="F14">
            <v>23.89</v>
          </cell>
          <cell r="G14">
            <v>64.97999999999999</v>
          </cell>
          <cell r="H14">
            <v>15.15</v>
          </cell>
          <cell r="I14">
            <v>15.15</v>
          </cell>
          <cell r="J14">
            <v>0</v>
          </cell>
          <cell r="K14">
            <v>15.59</v>
          </cell>
          <cell r="L14">
            <v>14.77</v>
          </cell>
          <cell r="M14">
            <v>14.77</v>
          </cell>
          <cell r="N14">
            <v>15.15</v>
          </cell>
          <cell r="O14">
            <v>15.59</v>
          </cell>
          <cell r="P14"/>
        </row>
        <row r="15">
          <cell r="D15"/>
          <cell r="E15"/>
          <cell r="F15">
            <v>11.94</v>
          </cell>
          <cell r="G15">
            <v>32.5</v>
          </cell>
          <cell r="H15">
            <v>7.56</v>
          </cell>
          <cell r="I15">
            <v>7.56</v>
          </cell>
          <cell r="J15">
            <v>0</v>
          </cell>
          <cell r="K15">
            <v>7.79</v>
          </cell>
          <cell r="L15">
            <v>7.38</v>
          </cell>
          <cell r="M15">
            <v>7.38</v>
          </cell>
          <cell r="N15">
            <v>7.56</v>
          </cell>
          <cell r="O15">
            <v>7.79</v>
          </cell>
          <cell r="P15"/>
        </row>
        <row r="16">
          <cell r="D16" t="str">
            <v>630,35VAREJO</v>
          </cell>
          <cell r="E16" t="str">
            <v>M</v>
          </cell>
          <cell r="F16">
            <v>119.42</v>
          </cell>
          <cell r="G16">
            <v>324.93999999999994</v>
          </cell>
          <cell r="H16">
            <v>75.710000000000008</v>
          </cell>
          <cell r="I16">
            <v>75.710000000000008</v>
          </cell>
          <cell r="J16">
            <v>0</v>
          </cell>
          <cell r="K16">
            <v>77.900000000000006</v>
          </cell>
          <cell r="L16">
            <v>73.83</v>
          </cell>
          <cell r="M16">
            <v>73.83</v>
          </cell>
          <cell r="N16">
            <v>75.710000000000008</v>
          </cell>
          <cell r="O16">
            <v>77.900000000000006</v>
          </cell>
          <cell r="P16"/>
        </row>
        <row r="17">
          <cell r="D17"/>
          <cell r="E17"/>
          <cell r="F17">
            <v>149.21</v>
          </cell>
          <cell r="G17">
            <v>444.24999999999994</v>
          </cell>
          <cell r="H17">
            <v>110.66</v>
          </cell>
          <cell r="I17">
            <v>110.66</v>
          </cell>
          <cell r="J17">
            <v>0</v>
          </cell>
          <cell r="K17">
            <v>101.28</v>
          </cell>
          <cell r="L17">
            <v>101.11</v>
          </cell>
          <cell r="M17">
            <v>101.11</v>
          </cell>
          <cell r="N17">
            <v>110.66</v>
          </cell>
          <cell r="O17">
            <v>101.28</v>
          </cell>
          <cell r="P17"/>
        </row>
        <row r="18">
          <cell r="D18"/>
          <cell r="E18"/>
          <cell r="F18">
            <v>42.63</v>
          </cell>
          <cell r="G18">
            <v>126.90000000000002</v>
          </cell>
          <cell r="H18">
            <v>31.62</v>
          </cell>
          <cell r="I18">
            <v>31.62</v>
          </cell>
          <cell r="J18">
            <v>0</v>
          </cell>
          <cell r="K18">
            <v>28.94</v>
          </cell>
          <cell r="L18">
            <v>28.89</v>
          </cell>
          <cell r="M18">
            <v>28.89</v>
          </cell>
          <cell r="N18">
            <v>31.62</v>
          </cell>
          <cell r="O18">
            <v>28.94</v>
          </cell>
          <cell r="P18"/>
        </row>
        <row r="19">
          <cell r="D19"/>
          <cell r="E19"/>
          <cell r="F19">
            <v>21.32</v>
          </cell>
          <cell r="G19">
            <v>63.440000000000005</v>
          </cell>
          <cell r="H19">
            <v>15.81</v>
          </cell>
          <cell r="I19">
            <v>15.81</v>
          </cell>
          <cell r="J19">
            <v>0</v>
          </cell>
          <cell r="K19">
            <v>14.47</v>
          </cell>
          <cell r="L19">
            <v>14.44</v>
          </cell>
          <cell r="M19">
            <v>14.44</v>
          </cell>
          <cell r="N19">
            <v>15.81</v>
          </cell>
          <cell r="O19">
            <v>14.47</v>
          </cell>
          <cell r="P19"/>
        </row>
        <row r="20">
          <cell r="D20" t="str">
            <v>634VAREJO</v>
          </cell>
          <cell r="E20" t="str">
            <v>M</v>
          </cell>
          <cell r="F20">
            <v>213.16</v>
          </cell>
          <cell r="G20">
            <v>634.59</v>
          </cell>
          <cell r="H20">
            <v>158.09</v>
          </cell>
          <cell r="I20">
            <v>158.09</v>
          </cell>
          <cell r="J20">
            <v>0</v>
          </cell>
          <cell r="K20">
            <v>144.69</v>
          </cell>
          <cell r="L20">
            <v>144.44</v>
          </cell>
          <cell r="M20">
            <v>144.44</v>
          </cell>
          <cell r="N20">
            <v>158.09</v>
          </cell>
          <cell r="O20">
            <v>144.69</v>
          </cell>
          <cell r="P20"/>
        </row>
        <row r="21">
          <cell r="D21"/>
          <cell r="E21"/>
          <cell r="F21">
            <v>85.57</v>
          </cell>
          <cell r="G21">
            <v>0</v>
          </cell>
          <cell r="H21">
            <v>57.91</v>
          </cell>
          <cell r="I21">
            <v>57.91</v>
          </cell>
          <cell r="J21">
            <v>0</v>
          </cell>
          <cell r="K21">
            <v>58.09</v>
          </cell>
          <cell r="L21">
            <v>55.05</v>
          </cell>
          <cell r="M21">
            <v>55.05</v>
          </cell>
          <cell r="N21">
            <v>57.91</v>
          </cell>
          <cell r="O21">
            <v>58.09</v>
          </cell>
          <cell r="P21"/>
        </row>
        <row r="22">
          <cell r="D22"/>
          <cell r="E22"/>
          <cell r="F22">
            <v>24.45</v>
          </cell>
          <cell r="G22">
            <v>0</v>
          </cell>
          <cell r="H22">
            <v>16.55</v>
          </cell>
          <cell r="I22">
            <v>16.55</v>
          </cell>
          <cell r="J22">
            <v>0</v>
          </cell>
          <cell r="K22">
            <v>16.59</v>
          </cell>
          <cell r="L22">
            <v>15.73</v>
          </cell>
          <cell r="M22">
            <v>15.73</v>
          </cell>
          <cell r="N22">
            <v>16.55</v>
          </cell>
          <cell r="O22">
            <v>16.59</v>
          </cell>
          <cell r="P22"/>
        </row>
        <row r="23">
          <cell r="D23"/>
          <cell r="E23"/>
          <cell r="F23">
            <v>12.23</v>
          </cell>
          <cell r="G23">
            <v>0</v>
          </cell>
          <cell r="H23">
            <v>8.2799999999999994</v>
          </cell>
          <cell r="I23">
            <v>8.2799999999999994</v>
          </cell>
          <cell r="J23">
            <v>0</v>
          </cell>
          <cell r="K23">
            <v>8.3000000000000007</v>
          </cell>
          <cell r="L23">
            <v>7.86</v>
          </cell>
          <cell r="M23">
            <v>7.86</v>
          </cell>
          <cell r="N23">
            <v>8.2799999999999994</v>
          </cell>
          <cell r="O23">
            <v>8.3000000000000007</v>
          </cell>
          <cell r="P23"/>
        </row>
        <row r="24">
          <cell r="D24" t="str">
            <v>900,35VAREJO</v>
          </cell>
          <cell r="E24" t="str">
            <v>M</v>
          </cell>
          <cell r="F24">
            <v>122.25</v>
          </cell>
          <cell r="G24">
            <v>0</v>
          </cell>
          <cell r="H24">
            <v>82.74</v>
          </cell>
          <cell r="I24">
            <v>82.74</v>
          </cell>
          <cell r="J24">
            <v>0</v>
          </cell>
          <cell r="K24">
            <v>82.98</v>
          </cell>
          <cell r="L24">
            <v>78.64</v>
          </cell>
          <cell r="M24">
            <v>78.64</v>
          </cell>
          <cell r="N24">
            <v>82.74</v>
          </cell>
          <cell r="O24">
            <v>82.98</v>
          </cell>
          <cell r="P24"/>
        </row>
        <row r="25">
          <cell r="D25"/>
          <cell r="E25"/>
          <cell r="F25">
            <v>187.36</v>
          </cell>
          <cell r="G25">
            <v>0</v>
          </cell>
          <cell r="H25">
            <v>120.75</v>
          </cell>
          <cell r="I25">
            <v>120.75</v>
          </cell>
          <cell r="J25">
            <v>0</v>
          </cell>
          <cell r="K25">
            <v>121.13</v>
          </cell>
          <cell r="L25">
            <v>114.82</v>
          </cell>
          <cell r="M25">
            <v>114.82</v>
          </cell>
          <cell r="N25">
            <v>120.75</v>
          </cell>
          <cell r="O25">
            <v>121.13</v>
          </cell>
          <cell r="P25"/>
        </row>
        <row r="26">
          <cell r="D26"/>
          <cell r="E26"/>
          <cell r="F26">
            <v>53.53</v>
          </cell>
          <cell r="G26">
            <v>0</v>
          </cell>
          <cell r="H26">
            <v>34.5</v>
          </cell>
          <cell r="I26">
            <v>34.5</v>
          </cell>
          <cell r="J26">
            <v>0</v>
          </cell>
          <cell r="K26">
            <v>34.619999999999997</v>
          </cell>
          <cell r="L26">
            <v>32.81</v>
          </cell>
          <cell r="M26">
            <v>32.81</v>
          </cell>
          <cell r="N26">
            <v>34.5</v>
          </cell>
          <cell r="O26">
            <v>34.619999999999997</v>
          </cell>
          <cell r="P26"/>
        </row>
        <row r="27">
          <cell r="D27"/>
          <cell r="E27"/>
          <cell r="F27">
            <v>26.76</v>
          </cell>
          <cell r="G27">
            <v>0</v>
          </cell>
          <cell r="H27">
            <v>17.25</v>
          </cell>
          <cell r="I27">
            <v>17.25</v>
          </cell>
          <cell r="J27">
            <v>0</v>
          </cell>
          <cell r="K27">
            <v>17.309999999999999</v>
          </cell>
          <cell r="L27">
            <v>16.399999999999999</v>
          </cell>
          <cell r="M27">
            <v>16.399999999999999</v>
          </cell>
          <cell r="N27">
            <v>17.25</v>
          </cell>
          <cell r="O27">
            <v>17.309999999999999</v>
          </cell>
          <cell r="P27"/>
        </row>
        <row r="28">
          <cell r="D28" t="str">
            <v>904VAREJO</v>
          </cell>
          <cell r="E28" t="str">
            <v>M</v>
          </cell>
          <cell r="F28">
            <v>267.65000000000003</v>
          </cell>
          <cell r="G28">
            <v>0</v>
          </cell>
          <cell r="H28">
            <v>172.5</v>
          </cell>
          <cell r="I28">
            <v>172.5</v>
          </cell>
          <cell r="J28">
            <v>0</v>
          </cell>
          <cell r="K28">
            <v>173.06</v>
          </cell>
          <cell r="L28">
            <v>164.03</v>
          </cell>
          <cell r="M28">
            <v>164.03</v>
          </cell>
          <cell r="N28">
            <v>172.5</v>
          </cell>
          <cell r="O28">
            <v>173.06</v>
          </cell>
          <cell r="P28"/>
        </row>
        <row r="29">
          <cell r="D29"/>
          <cell r="E29"/>
          <cell r="F29">
            <v>93.34</v>
          </cell>
          <cell r="G29">
            <v>0</v>
          </cell>
          <cell r="H29">
            <v>57.91</v>
          </cell>
          <cell r="I29">
            <v>57.91</v>
          </cell>
          <cell r="J29">
            <v>0</v>
          </cell>
          <cell r="K29">
            <v>58.09</v>
          </cell>
          <cell r="L29">
            <v>55.05</v>
          </cell>
          <cell r="M29">
            <v>55.05</v>
          </cell>
          <cell r="N29">
            <v>57.91</v>
          </cell>
          <cell r="O29">
            <v>58.09</v>
          </cell>
          <cell r="P29"/>
        </row>
        <row r="30">
          <cell r="D30"/>
          <cell r="E30"/>
          <cell r="F30">
            <v>26.66</v>
          </cell>
          <cell r="G30">
            <v>0</v>
          </cell>
          <cell r="H30">
            <v>16.55</v>
          </cell>
          <cell r="I30">
            <v>16.55</v>
          </cell>
          <cell r="J30">
            <v>0</v>
          </cell>
          <cell r="K30">
            <v>16.59</v>
          </cell>
          <cell r="L30">
            <v>15.73</v>
          </cell>
          <cell r="M30">
            <v>15.73</v>
          </cell>
          <cell r="N30">
            <v>16.55</v>
          </cell>
          <cell r="O30">
            <v>16.59</v>
          </cell>
          <cell r="P30"/>
        </row>
        <row r="31">
          <cell r="D31"/>
          <cell r="E31"/>
          <cell r="F31">
            <v>13.33</v>
          </cell>
          <cell r="G31">
            <v>0</v>
          </cell>
          <cell r="H31">
            <v>8.2799999999999994</v>
          </cell>
          <cell r="I31">
            <v>8.2799999999999994</v>
          </cell>
          <cell r="J31">
            <v>0</v>
          </cell>
          <cell r="K31">
            <v>8.3000000000000007</v>
          </cell>
          <cell r="L31">
            <v>7.86</v>
          </cell>
          <cell r="M31">
            <v>7.86</v>
          </cell>
          <cell r="N31">
            <v>8.2799999999999994</v>
          </cell>
          <cell r="O31">
            <v>8.3000000000000007</v>
          </cell>
          <cell r="P31"/>
        </row>
        <row r="32">
          <cell r="D32" t="str">
            <v>1250,35VAREJO</v>
          </cell>
          <cell r="E32" t="str">
            <v>M</v>
          </cell>
          <cell r="F32">
            <v>133.33000000000001</v>
          </cell>
          <cell r="G32">
            <v>0</v>
          </cell>
          <cell r="H32">
            <v>82.74</v>
          </cell>
          <cell r="I32">
            <v>82.74</v>
          </cell>
          <cell r="J32">
            <v>0</v>
          </cell>
          <cell r="K32">
            <v>82.98</v>
          </cell>
          <cell r="L32">
            <v>78.64</v>
          </cell>
          <cell r="M32">
            <v>78.64</v>
          </cell>
          <cell r="N32">
            <v>82.74</v>
          </cell>
          <cell r="O32">
            <v>82.98</v>
          </cell>
          <cell r="P32"/>
        </row>
        <row r="33">
          <cell r="D33"/>
          <cell r="E33"/>
          <cell r="F33">
            <v>207.69</v>
          </cell>
          <cell r="G33">
            <v>506.37</v>
          </cell>
          <cell r="H33">
            <v>120.75</v>
          </cell>
          <cell r="I33">
            <v>120.75</v>
          </cell>
          <cell r="J33">
            <v>0</v>
          </cell>
          <cell r="K33">
            <v>121.13</v>
          </cell>
          <cell r="L33">
            <v>123.58</v>
          </cell>
          <cell r="M33">
            <v>123.58</v>
          </cell>
          <cell r="N33">
            <v>120.75</v>
          </cell>
          <cell r="O33">
            <v>121.13</v>
          </cell>
          <cell r="P33"/>
        </row>
        <row r="34">
          <cell r="D34"/>
          <cell r="E34"/>
          <cell r="F34">
            <v>59.34</v>
          </cell>
          <cell r="G34">
            <v>144.64999999999998</v>
          </cell>
          <cell r="H34">
            <v>34.5</v>
          </cell>
          <cell r="I34">
            <v>34.5</v>
          </cell>
          <cell r="J34">
            <v>0</v>
          </cell>
          <cell r="K34">
            <v>34.619999999999997</v>
          </cell>
          <cell r="L34">
            <v>35.299999999999997</v>
          </cell>
          <cell r="M34">
            <v>35.299999999999997</v>
          </cell>
          <cell r="N34">
            <v>34.5</v>
          </cell>
          <cell r="O34">
            <v>34.619999999999997</v>
          </cell>
          <cell r="P34"/>
        </row>
        <row r="35">
          <cell r="D35"/>
          <cell r="E35"/>
          <cell r="F35">
            <v>29.67</v>
          </cell>
          <cell r="G35">
            <v>72.34</v>
          </cell>
          <cell r="H35">
            <v>17.25</v>
          </cell>
          <cell r="I35">
            <v>17.25</v>
          </cell>
          <cell r="J35">
            <v>0</v>
          </cell>
          <cell r="K35">
            <v>17.309999999999999</v>
          </cell>
          <cell r="L35">
            <v>17.649999999999999</v>
          </cell>
          <cell r="M35">
            <v>17.649999999999999</v>
          </cell>
          <cell r="N35">
            <v>17.25</v>
          </cell>
          <cell r="O35">
            <v>17.309999999999999</v>
          </cell>
          <cell r="P35"/>
        </row>
        <row r="36">
          <cell r="D36" t="str">
            <v>1254VAREJO</v>
          </cell>
          <cell r="E36" t="str">
            <v>M</v>
          </cell>
          <cell r="F36">
            <v>296.7</v>
          </cell>
          <cell r="G36">
            <v>723.36</v>
          </cell>
          <cell r="H36">
            <v>172.5</v>
          </cell>
          <cell r="I36">
            <v>172.5</v>
          </cell>
          <cell r="J36">
            <v>0</v>
          </cell>
          <cell r="K36">
            <v>173.06</v>
          </cell>
          <cell r="L36">
            <v>176.53</v>
          </cell>
          <cell r="M36">
            <v>176.53</v>
          </cell>
          <cell r="N36">
            <v>172.5</v>
          </cell>
          <cell r="O36">
            <v>173.06</v>
          </cell>
          <cell r="P36"/>
        </row>
        <row r="37">
          <cell r="D37"/>
          <cell r="E37"/>
          <cell r="F37">
            <v>251.66</v>
          </cell>
          <cell r="G37">
            <v>701.31</v>
          </cell>
          <cell r="H37">
            <v>206.26</v>
          </cell>
          <cell r="I37">
            <v>206.26</v>
          </cell>
          <cell r="J37">
            <v>0</v>
          </cell>
          <cell r="K37">
            <v>184.7</v>
          </cell>
          <cell r="L37">
            <v>156.46</v>
          </cell>
          <cell r="M37">
            <v>156.46</v>
          </cell>
          <cell r="N37">
            <v>206.26</v>
          </cell>
          <cell r="O37">
            <v>184.7</v>
          </cell>
          <cell r="P37"/>
        </row>
        <row r="38">
          <cell r="D38"/>
          <cell r="E38"/>
          <cell r="F38">
            <v>71.91</v>
          </cell>
          <cell r="G38">
            <v>200.36</v>
          </cell>
          <cell r="H38">
            <v>58.92</v>
          </cell>
          <cell r="I38">
            <v>58.92</v>
          </cell>
          <cell r="J38">
            <v>0</v>
          </cell>
          <cell r="K38">
            <v>52.78</v>
          </cell>
          <cell r="L38">
            <v>44.7</v>
          </cell>
          <cell r="M38">
            <v>44.7</v>
          </cell>
          <cell r="N38">
            <v>58.92</v>
          </cell>
          <cell r="O38">
            <v>52.78</v>
          </cell>
          <cell r="P38"/>
        </row>
        <row r="39">
          <cell r="D39"/>
          <cell r="E39"/>
          <cell r="F39">
            <v>35.950000000000003</v>
          </cell>
          <cell r="G39">
            <v>100.19999999999999</v>
          </cell>
          <cell r="H39">
            <v>29.47</v>
          </cell>
          <cell r="I39">
            <v>29.47</v>
          </cell>
          <cell r="J39">
            <v>0</v>
          </cell>
          <cell r="K39">
            <v>26.38</v>
          </cell>
          <cell r="L39">
            <v>22.36</v>
          </cell>
          <cell r="M39">
            <v>22.36</v>
          </cell>
          <cell r="N39">
            <v>29.47</v>
          </cell>
          <cell r="O39">
            <v>26.38</v>
          </cell>
          <cell r="P39"/>
        </row>
        <row r="40">
          <cell r="D40" t="str">
            <v>1804VAREJO</v>
          </cell>
          <cell r="E40" t="str">
            <v>M</v>
          </cell>
          <cell r="F40">
            <v>359.52</v>
          </cell>
          <cell r="G40">
            <v>1001.8699999999999</v>
          </cell>
          <cell r="H40">
            <v>294.64999999999998</v>
          </cell>
          <cell r="I40">
            <v>294.64999999999998</v>
          </cell>
          <cell r="J40">
            <v>0</v>
          </cell>
          <cell r="K40">
            <v>263.86</v>
          </cell>
          <cell r="L40">
            <v>223.52000000000004</v>
          </cell>
          <cell r="M40">
            <v>223.52000000000004</v>
          </cell>
          <cell r="N40">
            <v>294.64999999999998</v>
          </cell>
          <cell r="O40">
            <v>263.86</v>
          </cell>
          <cell r="P40"/>
        </row>
        <row r="41">
          <cell r="D41"/>
          <cell r="E41"/>
          <cell r="F41">
            <v>293.08</v>
          </cell>
          <cell r="G41">
            <v>0</v>
          </cell>
          <cell r="H41">
            <v>309.42</v>
          </cell>
          <cell r="I41">
            <v>309.42</v>
          </cell>
          <cell r="J41">
            <v>0</v>
          </cell>
          <cell r="K41">
            <v>271.58999999999997</v>
          </cell>
          <cell r="L41">
            <v>184.64</v>
          </cell>
          <cell r="M41">
            <v>184.64</v>
          </cell>
          <cell r="N41">
            <v>309.42</v>
          </cell>
          <cell r="O41">
            <v>271.58999999999997</v>
          </cell>
          <cell r="P41"/>
        </row>
        <row r="42">
          <cell r="D42"/>
          <cell r="E42"/>
          <cell r="F42">
            <v>83.73</v>
          </cell>
          <cell r="G42">
            <v>0</v>
          </cell>
          <cell r="H42">
            <v>88.41</v>
          </cell>
          <cell r="I42">
            <v>88.41</v>
          </cell>
          <cell r="J42">
            <v>0</v>
          </cell>
          <cell r="K42">
            <v>77.599999999999994</v>
          </cell>
          <cell r="L42">
            <v>52.76</v>
          </cell>
          <cell r="M42">
            <v>52.76</v>
          </cell>
          <cell r="N42">
            <v>88.41</v>
          </cell>
          <cell r="O42">
            <v>77.599999999999994</v>
          </cell>
          <cell r="P42"/>
        </row>
        <row r="43">
          <cell r="D43"/>
          <cell r="E43"/>
          <cell r="F43">
            <v>41.88</v>
          </cell>
          <cell r="G43">
            <v>0</v>
          </cell>
          <cell r="H43">
            <v>44.21</v>
          </cell>
          <cell r="I43">
            <v>44.21</v>
          </cell>
          <cell r="J43">
            <v>0</v>
          </cell>
          <cell r="K43">
            <v>38.79</v>
          </cell>
          <cell r="L43">
            <v>26.38</v>
          </cell>
          <cell r="M43">
            <v>26.38</v>
          </cell>
          <cell r="N43">
            <v>44.21</v>
          </cell>
          <cell r="O43">
            <v>38.79</v>
          </cell>
          <cell r="P43"/>
        </row>
        <row r="44">
          <cell r="D44" t="str">
            <v>2504VAREJO</v>
          </cell>
          <cell r="E44" t="str">
            <v>M</v>
          </cell>
          <cell r="F44">
            <v>418.69</v>
          </cell>
          <cell r="G44">
            <v>0</v>
          </cell>
          <cell r="H44">
            <v>442.04</v>
          </cell>
          <cell r="I44">
            <v>442.04</v>
          </cell>
          <cell r="J44">
            <v>0</v>
          </cell>
          <cell r="K44">
            <v>387.97999999999996</v>
          </cell>
          <cell r="L44">
            <v>263.77999999999997</v>
          </cell>
          <cell r="M44">
            <v>263.77999999999997</v>
          </cell>
          <cell r="N44">
            <v>442.04</v>
          </cell>
          <cell r="O44">
            <v>387.97999999999996</v>
          </cell>
          <cell r="P44"/>
        </row>
        <row r="45">
          <cell r="D45"/>
          <cell r="E45" t="str">
            <v>M</v>
          </cell>
          <cell r="F45">
            <v>77.930000000000007</v>
          </cell>
          <cell r="G45">
            <v>65.739999999999995</v>
          </cell>
          <cell r="H45">
            <v>60.96</v>
          </cell>
          <cell r="I45">
            <v>60.96</v>
          </cell>
          <cell r="J45">
            <v>67.760000000000005</v>
          </cell>
          <cell r="K45">
            <v>86.74</v>
          </cell>
          <cell r="L45">
            <v>57.97</v>
          </cell>
          <cell r="M45">
            <v>57.97</v>
          </cell>
          <cell r="N45">
            <v>60.96</v>
          </cell>
          <cell r="O45">
            <v>86.74</v>
          </cell>
          <cell r="P45"/>
        </row>
        <row r="46">
          <cell r="D46"/>
          <cell r="E46" t="str">
            <v>M</v>
          </cell>
          <cell r="F46">
            <v>22.27</v>
          </cell>
          <cell r="G46">
            <v>18.78</v>
          </cell>
          <cell r="H46">
            <v>17.420000000000002</v>
          </cell>
          <cell r="I46">
            <v>17.420000000000002</v>
          </cell>
          <cell r="J46">
            <v>19.36</v>
          </cell>
          <cell r="K46">
            <v>24.78</v>
          </cell>
          <cell r="L46">
            <v>16.57</v>
          </cell>
          <cell r="M46">
            <v>16.57</v>
          </cell>
          <cell r="N46">
            <v>17.420000000000002</v>
          </cell>
          <cell r="O46">
            <v>24.78</v>
          </cell>
          <cell r="P46"/>
        </row>
        <row r="47">
          <cell r="D47"/>
          <cell r="E47" t="str">
            <v>M</v>
          </cell>
          <cell r="F47">
            <v>11.13</v>
          </cell>
          <cell r="G47">
            <v>9.3800000000000008</v>
          </cell>
          <cell r="H47">
            <v>8.7100000000000009</v>
          </cell>
          <cell r="I47">
            <v>8.7100000000000009</v>
          </cell>
          <cell r="J47">
            <v>9.68</v>
          </cell>
          <cell r="K47">
            <v>12.39</v>
          </cell>
          <cell r="L47">
            <v>8.2799999999999994</v>
          </cell>
          <cell r="M47">
            <v>8.2799999999999994</v>
          </cell>
          <cell r="N47">
            <v>8.7100000000000009</v>
          </cell>
          <cell r="O47">
            <v>12.39</v>
          </cell>
          <cell r="P47"/>
        </row>
        <row r="48">
          <cell r="D48" t="str">
            <v>400,35EXTENSÕES</v>
          </cell>
          <cell r="E48" t="str">
            <v>M</v>
          </cell>
          <cell r="F48">
            <v>111.33</v>
          </cell>
          <cell r="G48">
            <v>93.899999999999991</v>
          </cell>
          <cell r="H48">
            <v>87.09</v>
          </cell>
          <cell r="I48">
            <v>87.09</v>
          </cell>
          <cell r="J48">
            <v>96.800000000000011</v>
          </cell>
          <cell r="K48">
            <v>123.91</v>
          </cell>
          <cell r="L48">
            <v>82.82</v>
          </cell>
          <cell r="M48">
            <v>82.82</v>
          </cell>
          <cell r="N48">
            <v>87.09</v>
          </cell>
          <cell r="O48">
            <v>123.91</v>
          </cell>
          <cell r="P48"/>
        </row>
        <row r="49">
          <cell r="D49"/>
          <cell r="E49" t="str">
            <v>M</v>
          </cell>
          <cell r="F49">
            <v>122.24</v>
          </cell>
          <cell r="G49">
            <v>123.46</v>
          </cell>
          <cell r="H49">
            <v>127.27</v>
          </cell>
          <cell r="I49">
            <v>127.27</v>
          </cell>
          <cell r="J49">
            <v>0</v>
          </cell>
          <cell r="K49">
            <v>133.97</v>
          </cell>
          <cell r="L49">
            <v>119.08</v>
          </cell>
          <cell r="M49">
            <v>119.08</v>
          </cell>
          <cell r="N49">
            <v>127.27</v>
          </cell>
          <cell r="O49">
            <v>133.97</v>
          </cell>
          <cell r="P49"/>
        </row>
        <row r="50">
          <cell r="D50"/>
          <cell r="E50" t="str">
            <v>M</v>
          </cell>
          <cell r="F50">
            <v>34.93</v>
          </cell>
          <cell r="G50">
            <v>35.29</v>
          </cell>
          <cell r="H50">
            <v>36.369999999999997</v>
          </cell>
          <cell r="I50">
            <v>36.369999999999997</v>
          </cell>
          <cell r="J50">
            <v>0</v>
          </cell>
          <cell r="K50">
            <v>38.28</v>
          </cell>
          <cell r="L50">
            <v>34.03</v>
          </cell>
          <cell r="M50">
            <v>34.03</v>
          </cell>
          <cell r="N50">
            <v>36.369999999999997</v>
          </cell>
          <cell r="O50">
            <v>38.28</v>
          </cell>
          <cell r="P50"/>
        </row>
        <row r="51">
          <cell r="D51"/>
          <cell r="E51" t="str">
            <v>M</v>
          </cell>
          <cell r="F51">
            <v>17.46</v>
          </cell>
          <cell r="G51">
            <v>17.649999999999999</v>
          </cell>
          <cell r="H51">
            <v>18.190000000000001</v>
          </cell>
          <cell r="I51">
            <v>18.190000000000001</v>
          </cell>
          <cell r="J51">
            <v>0</v>
          </cell>
          <cell r="K51">
            <v>19.13</v>
          </cell>
          <cell r="L51">
            <v>17.010000000000002</v>
          </cell>
          <cell r="M51">
            <v>17.010000000000002</v>
          </cell>
          <cell r="N51">
            <v>18.190000000000001</v>
          </cell>
          <cell r="O51">
            <v>19.13</v>
          </cell>
          <cell r="P51"/>
        </row>
        <row r="52">
          <cell r="D52" t="str">
            <v>404EXTENSÕES</v>
          </cell>
          <cell r="E52"/>
          <cell r="F52">
            <v>174.63</v>
          </cell>
          <cell r="G52">
            <v>176.4</v>
          </cell>
          <cell r="H52">
            <v>181.82999999999998</v>
          </cell>
          <cell r="I52">
            <v>181.82999999999998</v>
          </cell>
          <cell r="J52">
            <v>0</v>
          </cell>
          <cell r="K52">
            <v>191.38</v>
          </cell>
          <cell r="L52">
            <v>170.12</v>
          </cell>
          <cell r="M52">
            <v>170.12</v>
          </cell>
          <cell r="N52">
            <v>181.82999999999998</v>
          </cell>
          <cell r="O52">
            <v>180.56</v>
          </cell>
          <cell r="P52"/>
        </row>
        <row r="53">
          <cell r="D53"/>
          <cell r="E53" t="str">
            <v>M</v>
          </cell>
          <cell r="F53">
            <v>77.930000000000007</v>
          </cell>
          <cell r="G53">
            <v>65.739999999999995</v>
          </cell>
          <cell r="H53">
            <v>60.96</v>
          </cell>
          <cell r="I53">
            <v>60.96</v>
          </cell>
          <cell r="J53">
            <v>67.760000000000005</v>
          </cell>
          <cell r="K53">
            <v>86.74</v>
          </cell>
          <cell r="L53">
            <v>57.97</v>
          </cell>
          <cell r="M53">
            <v>57.97</v>
          </cell>
          <cell r="N53">
            <v>60.96</v>
          </cell>
          <cell r="O53">
            <v>86.74</v>
          </cell>
          <cell r="P53"/>
        </row>
        <row r="54">
          <cell r="D54"/>
          <cell r="E54" t="str">
            <v>M</v>
          </cell>
          <cell r="F54">
            <v>22.27</v>
          </cell>
          <cell r="G54">
            <v>18.78</v>
          </cell>
          <cell r="H54">
            <v>17.420000000000002</v>
          </cell>
          <cell r="I54">
            <v>17.420000000000002</v>
          </cell>
          <cell r="J54">
            <v>19.36</v>
          </cell>
          <cell r="K54">
            <v>24.78</v>
          </cell>
          <cell r="L54">
            <v>16.57</v>
          </cell>
          <cell r="M54">
            <v>16.57</v>
          </cell>
          <cell r="N54">
            <v>17.420000000000002</v>
          </cell>
          <cell r="O54">
            <v>24.78</v>
          </cell>
          <cell r="P54"/>
        </row>
        <row r="55">
          <cell r="D55"/>
          <cell r="E55" t="str">
            <v>M</v>
          </cell>
          <cell r="F55">
            <v>11.13</v>
          </cell>
          <cell r="G55">
            <v>9.3800000000000008</v>
          </cell>
          <cell r="H55">
            <v>8.7100000000000009</v>
          </cell>
          <cell r="I55">
            <v>8.7100000000000009</v>
          </cell>
          <cell r="J55">
            <v>9.68</v>
          </cell>
          <cell r="K55">
            <v>12.39</v>
          </cell>
          <cell r="L55">
            <v>8.2799999999999994</v>
          </cell>
          <cell r="M55">
            <v>8.2799999999999994</v>
          </cell>
          <cell r="N55">
            <v>8.7100000000000009</v>
          </cell>
          <cell r="O55">
            <v>12.39</v>
          </cell>
          <cell r="P55"/>
        </row>
        <row r="56">
          <cell r="D56" t="str">
            <v>630,35EXTENSÕES</v>
          </cell>
          <cell r="E56" t="str">
            <v>M</v>
          </cell>
          <cell r="F56">
            <v>111.33</v>
          </cell>
          <cell r="G56">
            <v>93.899999999999991</v>
          </cell>
          <cell r="H56">
            <v>87.09</v>
          </cell>
          <cell r="I56">
            <v>87.09</v>
          </cell>
          <cell r="J56">
            <v>96.800000000000011</v>
          </cell>
          <cell r="K56">
            <v>123.91</v>
          </cell>
          <cell r="L56">
            <v>82.82</v>
          </cell>
          <cell r="M56">
            <v>82.82</v>
          </cell>
          <cell r="N56">
            <v>87.09</v>
          </cell>
          <cell r="O56">
            <v>123.91</v>
          </cell>
          <cell r="P56"/>
        </row>
        <row r="57">
          <cell r="D57"/>
          <cell r="E57" t="str">
            <v>M</v>
          </cell>
          <cell r="F57">
            <v>139.11000000000001</v>
          </cell>
          <cell r="G57">
            <v>123.46</v>
          </cell>
          <cell r="H57">
            <v>127.27</v>
          </cell>
          <cell r="I57">
            <v>127.27</v>
          </cell>
          <cell r="J57">
            <v>142.57</v>
          </cell>
          <cell r="K57">
            <v>175.44</v>
          </cell>
          <cell r="L57">
            <v>119.08</v>
          </cell>
          <cell r="M57">
            <v>119.08</v>
          </cell>
          <cell r="N57">
            <v>127.27</v>
          </cell>
          <cell r="O57">
            <v>175.44</v>
          </cell>
          <cell r="P57"/>
        </row>
        <row r="58">
          <cell r="D58"/>
          <cell r="E58" t="str">
            <v>M</v>
          </cell>
          <cell r="F58">
            <v>39.75</v>
          </cell>
          <cell r="G58">
            <v>35.29</v>
          </cell>
          <cell r="H58">
            <v>36.369999999999997</v>
          </cell>
          <cell r="I58">
            <v>36.369999999999997</v>
          </cell>
          <cell r="J58">
            <v>40.729999999999997</v>
          </cell>
          <cell r="K58">
            <v>50.11</v>
          </cell>
          <cell r="L58">
            <v>34.03</v>
          </cell>
          <cell r="M58">
            <v>34.03</v>
          </cell>
          <cell r="N58">
            <v>36.369999999999997</v>
          </cell>
          <cell r="O58">
            <v>50.11</v>
          </cell>
          <cell r="P58"/>
        </row>
        <row r="59">
          <cell r="D59"/>
          <cell r="E59" t="str">
            <v>M</v>
          </cell>
          <cell r="F59">
            <v>19.87</v>
          </cell>
          <cell r="G59">
            <v>17.649999999999999</v>
          </cell>
          <cell r="H59">
            <v>18.190000000000001</v>
          </cell>
          <cell r="I59">
            <v>18.190000000000001</v>
          </cell>
          <cell r="J59">
            <v>20.37</v>
          </cell>
          <cell r="K59">
            <v>25.06</v>
          </cell>
          <cell r="L59">
            <v>17.010000000000002</v>
          </cell>
          <cell r="M59">
            <v>17.010000000000002</v>
          </cell>
          <cell r="N59">
            <v>18.190000000000001</v>
          </cell>
          <cell r="O59">
            <v>25.06</v>
          </cell>
          <cell r="P59"/>
        </row>
        <row r="60">
          <cell r="D60" t="str">
            <v>634EXTENSÕES</v>
          </cell>
          <cell r="E60" t="str">
            <v>M</v>
          </cell>
          <cell r="F60">
            <v>198.73</v>
          </cell>
          <cell r="G60">
            <v>176.4</v>
          </cell>
          <cell r="H60">
            <v>181.82999999999998</v>
          </cell>
          <cell r="I60">
            <v>181.82999999999998</v>
          </cell>
          <cell r="J60">
            <v>203.67</v>
          </cell>
          <cell r="K60">
            <v>250.61</v>
          </cell>
          <cell r="L60">
            <v>170.12</v>
          </cell>
          <cell r="M60">
            <v>170.12</v>
          </cell>
          <cell r="N60">
            <v>181.82999999999998</v>
          </cell>
          <cell r="O60">
            <v>250.61</v>
          </cell>
          <cell r="P60"/>
        </row>
        <row r="61">
          <cell r="D61"/>
          <cell r="E61" t="str">
            <v>M</v>
          </cell>
          <cell r="F61">
            <v>79.790000000000006</v>
          </cell>
          <cell r="G61">
            <v>86.73</v>
          </cell>
          <cell r="H61">
            <v>66.599999999999994</v>
          </cell>
          <cell r="I61">
            <v>66.599999999999994</v>
          </cell>
          <cell r="J61">
            <v>74.489999999999995</v>
          </cell>
          <cell r="K61">
            <v>86.74</v>
          </cell>
          <cell r="L61">
            <v>63.28</v>
          </cell>
          <cell r="M61">
            <v>63.28</v>
          </cell>
          <cell r="N61">
            <v>66.599999999999994</v>
          </cell>
          <cell r="O61">
            <v>86.74</v>
          </cell>
          <cell r="P61"/>
        </row>
        <row r="62">
          <cell r="D62"/>
          <cell r="E62" t="str">
            <v>M</v>
          </cell>
          <cell r="F62">
            <v>22.8</v>
          </cell>
          <cell r="G62">
            <v>24.78</v>
          </cell>
          <cell r="H62">
            <v>19.02</v>
          </cell>
          <cell r="I62">
            <v>19.02</v>
          </cell>
          <cell r="J62">
            <v>21.28</v>
          </cell>
          <cell r="K62">
            <v>24.78</v>
          </cell>
          <cell r="L62">
            <v>18.079999999999998</v>
          </cell>
          <cell r="M62">
            <v>18.079999999999998</v>
          </cell>
          <cell r="N62">
            <v>19.02</v>
          </cell>
          <cell r="O62">
            <v>24.78</v>
          </cell>
          <cell r="P62"/>
        </row>
        <row r="63">
          <cell r="D63"/>
          <cell r="E63" t="str">
            <v>M</v>
          </cell>
          <cell r="F63">
            <v>11.4</v>
          </cell>
          <cell r="G63">
            <v>12.41</v>
          </cell>
          <cell r="H63">
            <v>9.52</v>
          </cell>
          <cell r="I63">
            <v>9.52</v>
          </cell>
          <cell r="J63">
            <v>10.65</v>
          </cell>
          <cell r="K63">
            <v>12.39</v>
          </cell>
          <cell r="L63">
            <v>9.0399999999999991</v>
          </cell>
          <cell r="M63">
            <v>9.0399999999999991</v>
          </cell>
          <cell r="N63">
            <v>9.52</v>
          </cell>
          <cell r="O63">
            <v>12.39</v>
          </cell>
          <cell r="P63"/>
        </row>
        <row r="64">
          <cell r="D64" t="str">
            <v>900,35EXTENSÕES</v>
          </cell>
          <cell r="E64" t="str">
            <v>M</v>
          </cell>
          <cell r="F64">
            <v>113.99</v>
          </cell>
          <cell r="G64">
            <v>123.92</v>
          </cell>
          <cell r="H64">
            <v>95.139999999999986</v>
          </cell>
          <cell r="I64">
            <v>95.139999999999986</v>
          </cell>
          <cell r="J64">
            <v>106.42</v>
          </cell>
          <cell r="K64">
            <v>123.91</v>
          </cell>
          <cell r="L64">
            <v>90.4</v>
          </cell>
          <cell r="M64">
            <v>90.4</v>
          </cell>
          <cell r="N64">
            <v>95.139999999999986</v>
          </cell>
          <cell r="O64">
            <v>123.91</v>
          </cell>
          <cell r="P64"/>
        </row>
        <row r="65">
          <cell r="D65"/>
          <cell r="E65" t="str">
            <v>M</v>
          </cell>
          <cell r="F65">
            <v>174.68</v>
          </cell>
          <cell r="G65">
            <v>136.68</v>
          </cell>
          <cell r="H65">
            <v>138.86000000000001</v>
          </cell>
          <cell r="I65">
            <v>138.86000000000001</v>
          </cell>
          <cell r="J65">
            <v>0</v>
          </cell>
          <cell r="K65">
            <v>139.31</v>
          </cell>
          <cell r="L65">
            <v>132.04</v>
          </cell>
          <cell r="M65">
            <v>132.04</v>
          </cell>
          <cell r="N65">
            <v>138.86000000000001</v>
          </cell>
          <cell r="O65">
            <v>139.31</v>
          </cell>
          <cell r="P65"/>
        </row>
        <row r="66">
          <cell r="D66"/>
          <cell r="E66" t="str">
            <v>M</v>
          </cell>
          <cell r="F66">
            <v>49.91</v>
          </cell>
          <cell r="G66">
            <v>39.01</v>
          </cell>
          <cell r="H66">
            <v>39.659999999999997</v>
          </cell>
          <cell r="I66">
            <v>39.659999999999997</v>
          </cell>
          <cell r="J66">
            <v>0</v>
          </cell>
          <cell r="K66">
            <v>39.81</v>
          </cell>
          <cell r="L66">
            <v>37.729999999999997</v>
          </cell>
          <cell r="M66">
            <v>37.729999999999997</v>
          </cell>
          <cell r="N66">
            <v>39.659999999999997</v>
          </cell>
          <cell r="O66">
            <v>39.81</v>
          </cell>
          <cell r="P66"/>
        </row>
        <row r="67">
          <cell r="D67"/>
          <cell r="E67" t="str">
            <v>M</v>
          </cell>
          <cell r="F67">
            <v>24.95</v>
          </cell>
          <cell r="G67">
            <v>19.52</v>
          </cell>
          <cell r="H67">
            <v>19.84</v>
          </cell>
          <cell r="I67">
            <v>19.84</v>
          </cell>
          <cell r="J67">
            <v>0</v>
          </cell>
          <cell r="K67">
            <v>19.899999999999999</v>
          </cell>
          <cell r="L67">
            <v>18.86</v>
          </cell>
          <cell r="M67">
            <v>18.86</v>
          </cell>
          <cell r="N67">
            <v>19.84</v>
          </cell>
          <cell r="O67">
            <v>19.899999999999999</v>
          </cell>
          <cell r="P67"/>
        </row>
        <row r="68">
          <cell r="D68" t="str">
            <v>904EXTENSÕES</v>
          </cell>
          <cell r="E68" t="str">
            <v>M</v>
          </cell>
          <cell r="F68">
            <v>249.54</v>
          </cell>
          <cell r="G68">
            <v>195.21</v>
          </cell>
          <cell r="H68">
            <v>198.36</v>
          </cell>
          <cell r="I68">
            <v>198.36</v>
          </cell>
          <cell r="J68">
            <v>0</v>
          </cell>
          <cell r="K68">
            <v>199.02</v>
          </cell>
          <cell r="L68">
            <v>188.63</v>
          </cell>
          <cell r="M68">
            <v>188.63</v>
          </cell>
          <cell r="N68">
            <v>198.36</v>
          </cell>
          <cell r="O68">
            <v>199.02</v>
          </cell>
          <cell r="P68"/>
        </row>
        <row r="69">
          <cell r="D69"/>
          <cell r="E69" t="str">
            <v>M</v>
          </cell>
          <cell r="F69">
            <v>87.02</v>
          </cell>
          <cell r="G69">
            <v>86.73</v>
          </cell>
          <cell r="H69">
            <v>66.599999999999994</v>
          </cell>
          <cell r="I69">
            <v>66.599999999999994</v>
          </cell>
          <cell r="J69">
            <v>0</v>
          </cell>
          <cell r="K69">
            <v>86.74</v>
          </cell>
          <cell r="L69">
            <v>63.28</v>
          </cell>
          <cell r="M69">
            <v>63.28</v>
          </cell>
          <cell r="N69">
            <v>66.599999999999994</v>
          </cell>
          <cell r="O69">
            <v>86.74</v>
          </cell>
          <cell r="P69"/>
        </row>
        <row r="70">
          <cell r="D70"/>
          <cell r="E70" t="str">
            <v>M</v>
          </cell>
          <cell r="F70">
            <v>24.86</v>
          </cell>
          <cell r="G70">
            <v>24.78</v>
          </cell>
          <cell r="H70">
            <v>19.02</v>
          </cell>
          <cell r="I70">
            <v>19.02</v>
          </cell>
          <cell r="J70">
            <v>0</v>
          </cell>
          <cell r="K70">
            <v>24.78</v>
          </cell>
          <cell r="L70">
            <v>18.079999999999998</v>
          </cell>
          <cell r="M70">
            <v>18.079999999999998</v>
          </cell>
          <cell r="N70">
            <v>19.02</v>
          </cell>
          <cell r="O70">
            <v>24.78</v>
          </cell>
          <cell r="P70"/>
        </row>
        <row r="71">
          <cell r="D71"/>
          <cell r="E71" t="str">
            <v>M</v>
          </cell>
          <cell r="F71">
            <v>12.43</v>
          </cell>
          <cell r="G71">
            <v>12.41</v>
          </cell>
          <cell r="H71">
            <v>9.52</v>
          </cell>
          <cell r="I71">
            <v>9.52</v>
          </cell>
          <cell r="J71">
            <v>0</v>
          </cell>
          <cell r="K71">
            <v>12.39</v>
          </cell>
          <cell r="L71">
            <v>9.0399999999999991</v>
          </cell>
          <cell r="M71">
            <v>9.0399999999999991</v>
          </cell>
          <cell r="N71">
            <v>9.52</v>
          </cell>
          <cell r="O71">
            <v>12.39</v>
          </cell>
          <cell r="P71"/>
        </row>
        <row r="72">
          <cell r="D72" t="str">
            <v>1250,35EXTENSÕES</v>
          </cell>
          <cell r="E72" t="str">
            <v>M</v>
          </cell>
          <cell r="F72">
            <v>124.31</v>
          </cell>
          <cell r="G72">
            <v>123.92</v>
          </cell>
          <cell r="H72">
            <v>95.139999999999986</v>
          </cell>
          <cell r="I72">
            <v>95.139999999999986</v>
          </cell>
          <cell r="J72">
            <v>0</v>
          </cell>
          <cell r="K72">
            <v>123.91</v>
          </cell>
          <cell r="L72">
            <v>90.4</v>
          </cell>
          <cell r="M72">
            <v>90.4</v>
          </cell>
          <cell r="N72">
            <v>95.139999999999986</v>
          </cell>
          <cell r="O72">
            <v>123.91</v>
          </cell>
          <cell r="P72"/>
        </row>
        <row r="73">
          <cell r="D73"/>
          <cell r="E73" t="str">
            <v>M</v>
          </cell>
          <cell r="F73">
            <v>193.64</v>
          </cell>
          <cell r="G73">
            <v>136.68</v>
          </cell>
          <cell r="H73">
            <v>138.86000000000001</v>
          </cell>
          <cell r="I73">
            <v>138.86000000000001</v>
          </cell>
          <cell r="J73">
            <v>154.9</v>
          </cell>
          <cell r="K73">
            <v>218.09</v>
          </cell>
          <cell r="L73">
            <v>149.79</v>
          </cell>
          <cell r="M73">
            <v>149.79</v>
          </cell>
          <cell r="N73">
            <v>138.86000000000001</v>
          </cell>
          <cell r="O73">
            <v>218.09</v>
          </cell>
          <cell r="P73"/>
        </row>
        <row r="74">
          <cell r="D74"/>
          <cell r="E74" t="str">
            <v>M</v>
          </cell>
          <cell r="F74">
            <v>55.33</v>
          </cell>
          <cell r="G74">
            <v>39.01</v>
          </cell>
          <cell r="H74">
            <v>39.659999999999997</v>
          </cell>
          <cell r="I74">
            <v>39.659999999999997</v>
          </cell>
          <cell r="J74">
            <v>44.26</v>
          </cell>
          <cell r="K74">
            <v>62.31</v>
          </cell>
          <cell r="L74">
            <v>42.8</v>
          </cell>
          <cell r="M74">
            <v>42.8</v>
          </cell>
          <cell r="N74">
            <v>39.659999999999997</v>
          </cell>
          <cell r="O74">
            <v>62.31</v>
          </cell>
          <cell r="P74"/>
        </row>
        <row r="75">
          <cell r="D75"/>
          <cell r="E75" t="str">
            <v>M</v>
          </cell>
          <cell r="F75">
            <v>27.66</v>
          </cell>
          <cell r="G75">
            <v>19.52</v>
          </cell>
          <cell r="H75">
            <v>19.84</v>
          </cell>
          <cell r="I75">
            <v>19.84</v>
          </cell>
          <cell r="J75">
            <v>22.13</v>
          </cell>
          <cell r="K75">
            <v>31.15</v>
          </cell>
          <cell r="L75">
            <v>21.39</v>
          </cell>
          <cell r="M75">
            <v>21.39</v>
          </cell>
          <cell r="N75">
            <v>19.84</v>
          </cell>
          <cell r="O75">
            <v>31.15</v>
          </cell>
          <cell r="P75"/>
        </row>
        <row r="76">
          <cell r="D76" t="str">
            <v>1254EXTENSÕES</v>
          </cell>
          <cell r="E76" t="str">
            <v>M</v>
          </cell>
          <cell r="F76">
            <v>276.63</v>
          </cell>
          <cell r="G76">
            <v>195.21</v>
          </cell>
          <cell r="H76">
            <v>198.36</v>
          </cell>
          <cell r="I76">
            <v>198.36</v>
          </cell>
          <cell r="J76">
            <v>221.29</v>
          </cell>
          <cell r="K76">
            <v>311.54999999999995</v>
          </cell>
          <cell r="L76">
            <v>213.97999999999996</v>
          </cell>
          <cell r="M76">
            <v>213.97999999999996</v>
          </cell>
          <cell r="N76">
            <v>198.36</v>
          </cell>
          <cell r="O76">
            <v>311.54999999999995</v>
          </cell>
          <cell r="P76"/>
        </row>
        <row r="77">
          <cell r="D77"/>
          <cell r="E77" t="str">
            <v>M</v>
          </cell>
          <cell r="F77">
            <v>234.63</v>
          </cell>
          <cell r="G77">
            <v>193.21</v>
          </cell>
          <cell r="H77">
            <v>237.21</v>
          </cell>
          <cell r="I77">
            <v>237.21</v>
          </cell>
          <cell r="J77">
            <v>264.91000000000003</v>
          </cell>
          <cell r="K77">
            <v>254.51</v>
          </cell>
          <cell r="L77">
            <v>187.75</v>
          </cell>
          <cell r="M77">
            <v>187.75</v>
          </cell>
          <cell r="N77">
            <v>237.21</v>
          </cell>
          <cell r="O77">
            <v>254.51</v>
          </cell>
          <cell r="P77"/>
        </row>
        <row r="78">
          <cell r="D78"/>
          <cell r="E78" t="str">
            <v>M</v>
          </cell>
          <cell r="F78">
            <v>67.040000000000006</v>
          </cell>
          <cell r="G78">
            <v>55.18</v>
          </cell>
          <cell r="H78">
            <v>67.78</v>
          </cell>
          <cell r="I78">
            <v>67.78</v>
          </cell>
          <cell r="J78">
            <v>75.69</v>
          </cell>
          <cell r="K78">
            <v>72.709999999999994</v>
          </cell>
          <cell r="L78">
            <v>53.64</v>
          </cell>
          <cell r="M78">
            <v>53.64</v>
          </cell>
          <cell r="N78">
            <v>67.78</v>
          </cell>
          <cell r="O78">
            <v>72.709999999999994</v>
          </cell>
          <cell r="P78"/>
        </row>
        <row r="79">
          <cell r="D79"/>
          <cell r="E79" t="str">
            <v>M</v>
          </cell>
          <cell r="F79">
            <v>33.520000000000003</v>
          </cell>
          <cell r="G79">
            <v>27.64</v>
          </cell>
          <cell r="H79">
            <v>33.89</v>
          </cell>
          <cell r="I79">
            <v>33.89</v>
          </cell>
          <cell r="J79">
            <v>37.840000000000003</v>
          </cell>
          <cell r="K79">
            <v>36.36</v>
          </cell>
          <cell r="L79">
            <v>26.83</v>
          </cell>
          <cell r="M79">
            <v>26.83</v>
          </cell>
          <cell r="N79">
            <v>33.89</v>
          </cell>
          <cell r="O79">
            <v>36.36</v>
          </cell>
          <cell r="P79"/>
        </row>
        <row r="80">
          <cell r="D80" t="str">
            <v>1804EXTENSÕES</v>
          </cell>
          <cell r="E80" t="str">
            <v>M</v>
          </cell>
          <cell r="F80">
            <v>335.19</v>
          </cell>
          <cell r="G80">
            <v>276.03000000000003</v>
          </cell>
          <cell r="H80">
            <v>338.88</v>
          </cell>
          <cell r="I80">
            <v>338.88</v>
          </cell>
          <cell r="J80">
            <v>378.44000000000005</v>
          </cell>
          <cell r="K80">
            <v>363.58</v>
          </cell>
          <cell r="L80">
            <v>268.21999999999997</v>
          </cell>
          <cell r="M80">
            <v>268.21999999999997</v>
          </cell>
          <cell r="N80">
            <v>338.88</v>
          </cell>
          <cell r="O80">
            <v>363.58</v>
          </cell>
          <cell r="P80"/>
        </row>
        <row r="81">
          <cell r="D81"/>
          <cell r="E81" t="str">
            <v>M</v>
          </cell>
          <cell r="F81">
            <v>273.25</v>
          </cell>
          <cell r="G81">
            <v>193.21</v>
          </cell>
          <cell r="H81">
            <v>355.84</v>
          </cell>
          <cell r="I81">
            <v>355.84</v>
          </cell>
          <cell r="J81">
            <v>0</v>
          </cell>
          <cell r="K81">
            <v>277.24</v>
          </cell>
          <cell r="L81">
            <v>221.57</v>
          </cell>
          <cell r="M81">
            <v>221.57</v>
          </cell>
          <cell r="N81">
            <v>355.84</v>
          </cell>
          <cell r="O81">
            <v>277.24</v>
          </cell>
          <cell r="P81"/>
        </row>
        <row r="82">
          <cell r="D82"/>
          <cell r="E82" t="str">
            <v>M</v>
          </cell>
          <cell r="F82">
            <v>78.069999999999993</v>
          </cell>
          <cell r="G82">
            <v>55.18</v>
          </cell>
          <cell r="H82">
            <v>101.66</v>
          </cell>
          <cell r="I82">
            <v>101.66</v>
          </cell>
          <cell r="J82">
            <v>0</v>
          </cell>
          <cell r="K82">
            <v>79.209999999999994</v>
          </cell>
          <cell r="L82">
            <v>63.31</v>
          </cell>
          <cell r="M82">
            <v>63.31</v>
          </cell>
          <cell r="N82">
            <v>101.66</v>
          </cell>
          <cell r="O82">
            <v>79.209999999999994</v>
          </cell>
          <cell r="P82"/>
        </row>
        <row r="83">
          <cell r="D83"/>
          <cell r="E83" t="str">
            <v>M</v>
          </cell>
          <cell r="F83">
            <v>39.04</v>
          </cell>
          <cell r="G83">
            <v>27.64</v>
          </cell>
          <cell r="H83">
            <v>50.84</v>
          </cell>
          <cell r="I83">
            <v>50.84</v>
          </cell>
          <cell r="J83">
            <v>0</v>
          </cell>
          <cell r="K83">
            <v>39.6</v>
          </cell>
          <cell r="L83">
            <v>31.65</v>
          </cell>
          <cell r="M83">
            <v>31.65</v>
          </cell>
          <cell r="N83">
            <v>50.84</v>
          </cell>
          <cell r="O83">
            <v>39.6</v>
          </cell>
          <cell r="P83"/>
        </row>
        <row r="84">
          <cell r="D84" t="str">
            <v>2504EXTENSÕES</v>
          </cell>
          <cell r="E84" t="str">
            <v>M</v>
          </cell>
          <cell r="F84">
            <v>390.36</v>
          </cell>
          <cell r="G84">
            <v>276.03000000000003</v>
          </cell>
          <cell r="H84">
            <v>508.34000000000003</v>
          </cell>
          <cell r="I84">
            <v>508.34000000000003</v>
          </cell>
          <cell r="J84">
            <v>0</v>
          </cell>
          <cell r="K84">
            <v>396.05</v>
          </cell>
          <cell r="L84">
            <v>316.52999999999997</v>
          </cell>
          <cell r="M84">
            <v>316.52999999999997</v>
          </cell>
          <cell r="N84">
            <v>508.34000000000003</v>
          </cell>
          <cell r="O84">
            <v>396.05</v>
          </cell>
          <cell r="P84"/>
        </row>
        <row r="85">
          <cell r="D85" t="str">
            <v>MOBILIZAÇÃO PE</v>
          </cell>
          <cell r="E85" t="str">
            <v>UN</v>
          </cell>
          <cell r="F85">
            <v>8789.8799999999992</v>
          </cell>
          <cell r="G85">
            <v>3950.48</v>
          </cell>
          <cell r="H85">
            <v>8952.7199999999993</v>
          </cell>
          <cell r="I85">
            <v>8952.7199999999993</v>
          </cell>
          <cell r="J85">
            <v>10070.93</v>
          </cell>
          <cell r="K85">
            <v>8981.84</v>
          </cell>
          <cell r="L85">
            <v>8513.49</v>
          </cell>
          <cell r="M85">
            <v>8513.08</v>
          </cell>
          <cell r="N85">
            <v>8952.7199999999993</v>
          </cell>
          <cell r="O85">
            <v>8981.84</v>
          </cell>
          <cell r="P85"/>
        </row>
        <row r="86">
          <cell r="D86"/>
          <cell r="E86" t="str">
            <v>UN</v>
          </cell>
          <cell r="F86">
            <v>5710.25</v>
          </cell>
          <cell r="G86"/>
          <cell r="H86">
            <v>5225.96</v>
          </cell>
          <cell r="I86">
            <v>5225.96</v>
          </cell>
          <cell r="J86">
            <v>5742.94</v>
          </cell>
          <cell r="K86">
            <v>5242.96</v>
          </cell>
          <cell r="L86">
            <v>4969.33</v>
          </cell>
          <cell r="M86">
            <v>4969.33</v>
          </cell>
          <cell r="N86">
            <v>5225.96</v>
          </cell>
          <cell r="O86">
            <v>5242.96</v>
          </cell>
          <cell r="P86"/>
        </row>
        <row r="87">
          <cell r="D87"/>
          <cell r="E87" t="str">
            <v>M2</v>
          </cell>
          <cell r="F87">
            <v>178.19</v>
          </cell>
          <cell r="G87">
            <v>0</v>
          </cell>
          <cell r="H87">
            <v>175.07</v>
          </cell>
          <cell r="I87">
            <v>166.79</v>
          </cell>
          <cell r="J87">
            <v>194.31</v>
          </cell>
          <cell r="K87">
            <v>175.63</v>
          </cell>
          <cell r="L87">
            <v>166.48</v>
          </cell>
          <cell r="M87">
            <v>166.48</v>
          </cell>
          <cell r="N87">
            <v>175.07</v>
          </cell>
          <cell r="O87">
            <v>175.63</v>
          </cell>
          <cell r="P87"/>
        </row>
        <row r="88">
          <cell r="D88"/>
          <cell r="E88" t="str">
            <v>M2</v>
          </cell>
          <cell r="F88">
            <v>146.16999999999999</v>
          </cell>
          <cell r="G88">
            <v>0</v>
          </cell>
          <cell r="H88">
            <v>138.5</v>
          </cell>
          <cell r="I88">
            <v>138.5</v>
          </cell>
          <cell r="J88">
            <v>154.88</v>
          </cell>
          <cell r="K88">
            <v>138.94</v>
          </cell>
          <cell r="L88">
            <v>131.69</v>
          </cell>
          <cell r="M88">
            <v>131.69</v>
          </cell>
          <cell r="N88">
            <v>138.5</v>
          </cell>
          <cell r="O88">
            <v>138.94</v>
          </cell>
          <cell r="P88"/>
        </row>
        <row r="89">
          <cell r="D89"/>
          <cell r="E89" t="str">
            <v>M2</v>
          </cell>
          <cell r="F89">
            <v>113.84</v>
          </cell>
          <cell r="G89">
            <v>0</v>
          </cell>
          <cell r="H89">
            <v>109.74</v>
          </cell>
          <cell r="I89">
            <v>109.74</v>
          </cell>
          <cell r="J89">
            <v>154.88</v>
          </cell>
          <cell r="K89">
            <v>110.11</v>
          </cell>
          <cell r="L89">
            <v>104.37</v>
          </cell>
          <cell r="M89">
            <v>104.37</v>
          </cell>
          <cell r="N89">
            <v>109.74</v>
          </cell>
          <cell r="O89">
            <v>110.11</v>
          </cell>
          <cell r="P89"/>
        </row>
        <row r="90">
          <cell r="D90"/>
          <cell r="E90" t="str">
            <v>M2</v>
          </cell>
          <cell r="F90">
            <v>106.46</v>
          </cell>
          <cell r="G90">
            <v>0</v>
          </cell>
          <cell r="H90">
            <v>101.91</v>
          </cell>
          <cell r="I90">
            <v>101.91</v>
          </cell>
          <cell r="J90">
            <v>113.32</v>
          </cell>
          <cell r="K90">
            <v>102.24</v>
          </cell>
          <cell r="L90">
            <v>96.9</v>
          </cell>
          <cell r="M90">
            <v>96.9</v>
          </cell>
          <cell r="N90">
            <v>101.91</v>
          </cell>
          <cell r="O90">
            <v>102.24</v>
          </cell>
          <cell r="P90"/>
        </row>
        <row r="91">
          <cell r="D91"/>
          <cell r="E91" t="str">
            <v>M2</v>
          </cell>
          <cell r="F91">
            <v>93.22</v>
          </cell>
          <cell r="G91">
            <v>0</v>
          </cell>
          <cell r="H91">
            <v>87.55</v>
          </cell>
          <cell r="I91">
            <v>87.55</v>
          </cell>
          <cell r="J91">
            <v>98.06</v>
          </cell>
          <cell r="K91">
            <v>87.83</v>
          </cell>
          <cell r="L91">
            <v>83.24</v>
          </cell>
          <cell r="M91">
            <v>83.24</v>
          </cell>
          <cell r="N91">
            <v>87.55</v>
          </cell>
          <cell r="O91">
            <v>87.83</v>
          </cell>
          <cell r="P91"/>
        </row>
        <row r="92">
          <cell r="D92" t="str">
            <v>Varejo - RIC</v>
          </cell>
          <cell r="E92"/>
          <cell r="F92"/>
          <cell r="G92"/>
          <cell r="H92">
            <v>881.37060000000008</v>
          </cell>
          <cell r="I92">
            <v>839.69759999999997</v>
          </cell>
          <cell r="J92"/>
          <cell r="K92">
            <v>821.86959999999988</v>
          </cell>
          <cell r="L92">
            <v>710.70759999999996</v>
          </cell>
          <cell r="M92">
            <v>710.70759999999996</v>
          </cell>
          <cell r="N92">
            <v>881.37060000000008</v>
          </cell>
          <cell r="O92">
            <v>841.1049999999999</v>
          </cell>
          <cell r="P92"/>
        </row>
        <row r="93">
          <cell r="D93"/>
          <cell r="E93" t="str">
            <v>UN</v>
          </cell>
          <cell r="F93">
            <v>0</v>
          </cell>
          <cell r="G93">
            <v>460.30768</v>
          </cell>
          <cell r="H93">
            <v>866.41</v>
          </cell>
          <cell r="I93">
            <v>825.44</v>
          </cell>
          <cell r="J93">
            <v>0</v>
          </cell>
          <cell r="K93">
            <v>829.49</v>
          </cell>
          <cell r="L93">
            <v>675.37</v>
          </cell>
          <cell r="M93">
            <v>675.37</v>
          </cell>
          <cell r="N93">
            <v>866.41</v>
          </cell>
          <cell r="O93">
            <v>848.9</v>
          </cell>
          <cell r="P93"/>
        </row>
        <row r="94">
          <cell r="D94"/>
          <cell r="E94" t="str">
            <v>UN</v>
          </cell>
          <cell r="F94">
            <v>0</v>
          </cell>
          <cell r="G94">
            <v>735.21336000000008</v>
          </cell>
          <cell r="H94">
            <v>1215.22</v>
          </cell>
          <cell r="I94">
            <v>1157.76</v>
          </cell>
          <cell r="J94">
            <v>0</v>
          </cell>
          <cell r="K94">
            <v>1113.55</v>
          </cell>
          <cell r="L94">
            <v>986.25</v>
          </cell>
          <cell r="M94">
            <v>986.25</v>
          </cell>
          <cell r="N94">
            <v>1215.22</v>
          </cell>
          <cell r="O94">
            <v>1139.6099999999999</v>
          </cell>
          <cell r="P94"/>
        </row>
        <row r="95">
          <cell r="D95"/>
          <cell r="E95" t="str">
            <v>UN</v>
          </cell>
          <cell r="F95">
            <v>0</v>
          </cell>
          <cell r="G95">
            <v>135.54295999999999</v>
          </cell>
          <cell r="H95">
            <v>167.08</v>
          </cell>
          <cell r="I95">
            <v>159.19200000000001</v>
          </cell>
          <cell r="J95">
            <v>0</v>
          </cell>
          <cell r="K95">
            <v>168.73</v>
          </cell>
          <cell r="L95">
            <v>150.81</v>
          </cell>
          <cell r="M95">
            <v>150.81</v>
          </cell>
          <cell r="N95">
            <v>167.08</v>
          </cell>
          <cell r="O95">
            <v>172.69</v>
          </cell>
          <cell r="P95"/>
        </row>
        <row r="96">
          <cell r="D96"/>
          <cell r="E96" t="str">
            <v>M</v>
          </cell>
          <cell r="F96">
            <v>0</v>
          </cell>
          <cell r="G96">
            <v>223.76984000000002</v>
          </cell>
          <cell r="H96">
            <v>236.3</v>
          </cell>
          <cell r="I96">
            <v>225.12</v>
          </cell>
          <cell r="J96">
            <v>0</v>
          </cell>
          <cell r="K96">
            <v>238.63</v>
          </cell>
          <cell r="L96">
            <v>226.73</v>
          </cell>
          <cell r="M96">
            <v>226.73</v>
          </cell>
          <cell r="N96">
            <v>236.3</v>
          </cell>
          <cell r="O96">
            <v>244.21</v>
          </cell>
          <cell r="P96"/>
        </row>
        <row r="97">
          <cell r="D97" t="str">
            <v>Varejo - 20 - 32</v>
          </cell>
          <cell r="E97"/>
          <cell r="F97"/>
          <cell r="G97">
            <v>0</v>
          </cell>
          <cell r="H97">
            <v>4370.2867999999999</v>
          </cell>
          <cell r="I97">
            <v>4163.6480000000001</v>
          </cell>
          <cell r="J97"/>
          <cell r="K97">
            <v>3271.5984000000003</v>
          </cell>
          <cell r="L97">
            <v>2834.6588000000002</v>
          </cell>
          <cell r="M97">
            <v>2834.6588000000002</v>
          </cell>
          <cell r="N97">
            <v>4370.2867999999999</v>
          </cell>
          <cell r="O97">
            <v>3348.1588000000002</v>
          </cell>
          <cell r="P97"/>
        </row>
        <row r="98">
          <cell r="D98"/>
          <cell r="E98" t="str">
            <v>UN</v>
          </cell>
          <cell r="F98">
            <v>0</v>
          </cell>
          <cell r="G98">
            <v>1719.7538400000001</v>
          </cell>
          <cell r="H98">
            <v>3825.69</v>
          </cell>
          <cell r="I98">
            <v>3644.8</v>
          </cell>
          <cell r="J98">
            <v>0</v>
          </cell>
          <cell r="K98">
            <v>3056.61</v>
          </cell>
          <cell r="L98">
            <v>2470.9899999999998</v>
          </cell>
          <cell r="M98">
            <v>2470.9899999999998</v>
          </cell>
          <cell r="N98">
            <v>3825.69</v>
          </cell>
          <cell r="O98">
            <v>3128.15</v>
          </cell>
          <cell r="P98"/>
        </row>
        <row r="99">
          <cell r="D99"/>
          <cell r="E99" t="str">
            <v>UN</v>
          </cell>
          <cell r="F99">
            <v>0</v>
          </cell>
          <cell r="G99">
            <v>2236.32584</v>
          </cell>
          <cell r="H99">
            <v>5063.41</v>
          </cell>
          <cell r="I99">
            <v>4824</v>
          </cell>
          <cell r="J99">
            <v>0</v>
          </cell>
          <cell r="K99">
            <v>3545.22</v>
          </cell>
          <cell r="L99">
            <v>3297.51</v>
          </cell>
          <cell r="M99">
            <v>3297.51</v>
          </cell>
          <cell r="N99">
            <v>5063.41</v>
          </cell>
          <cell r="O99">
            <v>3628.17</v>
          </cell>
          <cell r="P99"/>
        </row>
        <row r="100">
          <cell r="D100" t="str">
            <v>Varejo - 40 - 63</v>
          </cell>
          <cell r="E100"/>
          <cell r="F100"/>
          <cell r="G100">
            <v>0</v>
          </cell>
          <cell r="H100">
            <v>4370.2867999999999</v>
          </cell>
          <cell r="I100">
            <v>4163.6480000000001</v>
          </cell>
          <cell r="J100"/>
          <cell r="K100">
            <v>3271.5984000000003</v>
          </cell>
          <cell r="L100">
            <v>3267.1116000000002</v>
          </cell>
          <cell r="M100">
            <v>3267.1116000000002</v>
          </cell>
          <cell r="N100">
            <v>4370.2867999999999</v>
          </cell>
          <cell r="O100">
            <v>3348.1588000000002</v>
          </cell>
          <cell r="P100"/>
        </row>
        <row r="101">
          <cell r="D101"/>
          <cell r="E101" t="str">
            <v>UN</v>
          </cell>
          <cell r="F101">
            <v>0</v>
          </cell>
          <cell r="G101">
            <v>1962.6969600000002</v>
          </cell>
          <cell r="H101">
            <v>3825.69</v>
          </cell>
          <cell r="I101">
            <v>3644.8</v>
          </cell>
          <cell r="J101">
            <v>0</v>
          </cell>
          <cell r="K101">
            <v>3056.61</v>
          </cell>
          <cell r="L101">
            <v>2922.31</v>
          </cell>
          <cell r="M101">
            <v>2922.31</v>
          </cell>
          <cell r="N101">
            <v>3825.69</v>
          </cell>
          <cell r="O101">
            <v>3128.15</v>
          </cell>
          <cell r="P101"/>
        </row>
        <row r="102">
          <cell r="D102"/>
          <cell r="E102" t="str">
            <v>UN</v>
          </cell>
          <cell r="F102">
            <v>0</v>
          </cell>
          <cell r="G102">
            <v>2550.8548800000003</v>
          </cell>
          <cell r="H102">
            <v>5063.41</v>
          </cell>
          <cell r="I102">
            <v>4824</v>
          </cell>
          <cell r="J102">
            <v>0</v>
          </cell>
          <cell r="K102">
            <v>3545.22</v>
          </cell>
          <cell r="L102">
            <v>3705.95</v>
          </cell>
          <cell r="M102">
            <v>3705.95</v>
          </cell>
          <cell r="N102">
            <v>5063.41</v>
          </cell>
          <cell r="O102">
            <v>3628.17</v>
          </cell>
          <cell r="P102"/>
        </row>
        <row r="103">
          <cell r="D103" t="str">
            <v>Pequenas Extensões - RIC</v>
          </cell>
          <cell r="E103"/>
          <cell r="F103"/>
          <cell r="G103">
            <v>0</v>
          </cell>
          <cell r="H103">
            <v>843.22860000000003</v>
          </cell>
          <cell r="I103">
            <v>0</v>
          </cell>
          <cell r="J103"/>
          <cell r="K103">
            <v>1834.4839999999999</v>
          </cell>
          <cell r="L103">
            <v>869.82359999999994</v>
          </cell>
          <cell r="M103">
            <v>869.82359999999994</v>
          </cell>
          <cell r="N103">
            <v>0</v>
          </cell>
          <cell r="O103">
            <v>1877.4071999999999</v>
          </cell>
          <cell r="P103"/>
        </row>
        <row r="104">
          <cell r="D104"/>
          <cell r="E104" t="str">
            <v>UN</v>
          </cell>
          <cell r="F104">
            <v>0</v>
          </cell>
          <cell r="G104">
            <v>0</v>
          </cell>
          <cell r="H104">
            <v>866.41</v>
          </cell>
          <cell r="I104">
            <v>866.41</v>
          </cell>
          <cell r="J104">
            <v>0</v>
          </cell>
          <cell r="K104">
            <v>1391.96</v>
          </cell>
          <cell r="L104">
            <v>808.55</v>
          </cell>
          <cell r="M104">
            <v>808.55</v>
          </cell>
          <cell r="N104">
            <v>0</v>
          </cell>
          <cell r="O104">
            <v>1424.53</v>
          </cell>
          <cell r="P104"/>
        </row>
        <row r="105">
          <cell r="D105"/>
          <cell r="E105" t="str">
            <v>UN</v>
          </cell>
          <cell r="F105">
            <v>0</v>
          </cell>
          <cell r="G105">
            <v>0</v>
          </cell>
          <cell r="H105">
            <v>1215.22</v>
          </cell>
          <cell r="I105">
            <v>1215.22</v>
          </cell>
          <cell r="J105">
            <v>0</v>
          </cell>
          <cell r="K105">
            <v>2783.9</v>
          </cell>
          <cell r="L105">
            <v>1212.82</v>
          </cell>
          <cell r="M105">
            <v>1212.82</v>
          </cell>
          <cell r="N105">
            <v>0</v>
          </cell>
          <cell r="O105">
            <v>2849.04</v>
          </cell>
          <cell r="P105"/>
        </row>
        <row r="106">
          <cell r="D106"/>
          <cell r="E106" t="str">
            <v>UN</v>
          </cell>
          <cell r="F106">
            <v>0</v>
          </cell>
          <cell r="G106">
            <v>0</v>
          </cell>
          <cell r="H106">
            <v>0</v>
          </cell>
          <cell r="I106">
            <v>167.08</v>
          </cell>
          <cell r="J106">
            <v>0</v>
          </cell>
          <cell r="K106">
            <v>356.35</v>
          </cell>
          <cell r="L106">
            <v>196.05</v>
          </cell>
          <cell r="M106">
            <v>196.05</v>
          </cell>
          <cell r="N106">
            <v>0</v>
          </cell>
          <cell r="O106">
            <v>364.68</v>
          </cell>
          <cell r="P106"/>
        </row>
        <row r="107">
          <cell r="D107"/>
          <cell r="E107" t="str">
            <v>UN</v>
          </cell>
          <cell r="F107">
            <v>0</v>
          </cell>
          <cell r="G107">
            <v>0</v>
          </cell>
          <cell r="H107">
            <v>0</v>
          </cell>
          <cell r="I107">
            <v>236.3</v>
          </cell>
          <cell r="J107">
            <v>0</v>
          </cell>
          <cell r="K107">
            <v>467.7</v>
          </cell>
          <cell r="L107">
            <v>294.75</v>
          </cell>
          <cell r="M107">
            <v>294.75</v>
          </cell>
          <cell r="N107">
            <v>0</v>
          </cell>
          <cell r="O107">
            <v>478.65</v>
          </cell>
          <cell r="P107"/>
        </row>
        <row r="108">
          <cell r="D108"/>
          <cell r="E108" t="str">
            <v>UN</v>
          </cell>
          <cell r="F108">
            <v>0</v>
          </cell>
          <cell r="G108">
            <v>0</v>
          </cell>
          <cell r="H108">
            <v>0</v>
          </cell>
          <cell r="I108">
            <v>3825.69</v>
          </cell>
          <cell r="J108">
            <v>0</v>
          </cell>
          <cell r="K108">
            <v>4109.03</v>
          </cell>
          <cell r="L108">
            <v>3276.6</v>
          </cell>
          <cell r="M108">
            <v>3276.6</v>
          </cell>
          <cell r="N108">
            <v>0</v>
          </cell>
          <cell r="O108">
            <v>4205.1899999999996</v>
          </cell>
          <cell r="P108"/>
        </row>
        <row r="109">
          <cell r="D109"/>
          <cell r="E109" t="str">
            <v>UN</v>
          </cell>
          <cell r="F109">
            <v>0</v>
          </cell>
          <cell r="G109">
            <v>0</v>
          </cell>
          <cell r="H109">
            <v>0</v>
          </cell>
          <cell r="I109">
            <v>5063.41</v>
          </cell>
          <cell r="J109">
            <v>0</v>
          </cell>
          <cell r="K109">
            <v>4587.88</v>
          </cell>
          <cell r="L109">
            <v>4351.08</v>
          </cell>
          <cell r="M109">
            <v>4351.08</v>
          </cell>
          <cell r="N109">
            <v>0</v>
          </cell>
          <cell r="O109">
            <v>4695.22</v>
          </cell>
          <cell r="P109"/>
        </row>
        <row r="110">
          <cell r="D110"/>
          <cell r="E110" t="str">
            <v>UN</v>
          </cell>
          <cell r="F110">
            <v>0</v>
          </cell>
          <cell r="G110">
            <v>0</v>
          </cell>
          <cell r="H110">
            <v>0</v>
          </cell>
          <cell r="I110">
            <v>3825.69</v>
          </cell>
          <cell r="J110">
            <v>0</v>
          </cell>
          <cell r="K110">
            <v>4109.03</v>
          </cell>
          <cell r="L110">
            <v>3863.31</v>
          </cell>
          <cell r="M110">
            <v>3863.31</v>
          </cell>
          <cell r="N110">
            <v>0</v>
          </cell>
          <cell r="O110">
            <v>4205.1899999999996</v>
          </cell>
          <cell r="P110"/>
        </row>
        <row r="111">
          <cell r="D111"/>
          <cell r="E111" t="str">
            <v>UN</v>
          </cell>
          <cell r="F111">
            <v>0</v>
          </cell>
          <cell r="G111">
            <v>0</v>
          </cell>
          <cell r="H111">
            <v>0</v>
          </cell>
          <cell r="I111">
            <v>5063.41</v>
          </cell>
          <cell r="J111">
            <v>0</v>
          </cell>
          <cell r="K111">
            <v>4587.88</v>
          </cell>
          <cell r="L111">
            <v>4882.05</v>
          </cell>
          <cell r="M111">
            <v>4882.05</v>
          </cell>
          <cell r="N111">
            <v>0</v>
          </cell>
          <cell r="O111">
            <v>4695.22</v>
          </cell>
          <cell r="P111"/>
        </row>
        <row r="112">
          <cell r="D112"/>
          <cell r="E112" t="str">
            <v>UN</v>
          </cell>
          <cell r="F112">
            <v>3724.84</v>
          </cell>
          <cell r="G112">
            <v>1803.49</v>
          </cell>
          <cell r="H112">
            <v>1288.3699999999999</v>
          </cell>
          <cell r="I112">
            <v>1288.3699999999999</v>
          </cell>
          <cell r="J112">
            <v>2891.71</v>
          </cell>
          <cell r="K112">
            <v>1941.23</v>
          </cell>
          <cell r="L112">
            <v>3071.99</v>
          </cell>
          <cell r="M112">
            <v>3071.99</v>
          </cell>
          <cell r="N112">
            <v>1288.3699999999999</v>
          </cell>
          <cell r="O112">
            <v>1986.65</v>
          </cell>
          <cell r="P112"/>
        </row>
        <row r="113">
          <cell r="D113"/>
          <cell r="E113" t="str">
            <v>UN</v>
          </cell>
          <cell r="F113">
            <v>4498.3500000000004</v>
          </cell>
          <cell r="G113">
            <v>2344.5500000000002</v>
          </cell>
          <cell r="H113">
            <v>1890.34</v>
          </cell>
          <cell r="I113">
            <v>1890.34</v>
          </cell>
          <cell r="J113">
            <v>3143.17</v>
          </cell>
          <cell r="K113">
            <v>2710.59</v>
          </cell>
          <cell r="L113">
            <v>3492.08</v>
          </cell>
          <cell r="M113">
            <v>3492.08</v>
          </cell>
          <cell r="N113">
            <v>1890.34</v>
          </cell>
          <cell r="O113">
            <v>2774.02</v>
          </cell>
          <cell r="P113"/>
        </row>
        <row r="114">
          <cell r="D114" t="str">
            <v>Pequenas Extensões - 20 - 32</v>
          </cell>
          <cell r="E114" t="str">
            <v>UN</v>
          </cell>
          <cell r="F114">
            <v>5016.25</v>
          </cell>
          <cell r="G114">
            <v>3047.88</v>
          </cell>
          <cell r="H114">
            <v>2362.9299999999998</v>
          </cell>
          <cell r="I114">
            <v>2362.9299999999998</v>
          </cell>
          <cell r="J114">
            <v>4202.26</v>
          </cell>
          <cell r="K114">
            <v>3479.97</v>
          </cell>
          <cell r="L114">
            <v>4332.2700000000004</v>
          </cell>
          <cell r="M114">
            <v>4332.2700000000004</v>
          </cell>
          <cell r="N114">
            <v>2362.9299999999998</v>
          </cell>
          <cell r="O114">
            <v>3561.41</v>
          </cell>
          <cell r="P114"/>
        </row>
        <row r="115">
          <cell r="D115"/>
          <cell r="E115" t="str">
            <v>M</v>
          </cell>
          <cell r="F115">
            <v>332.43</v>
          </cell>
          <cell r="G115">
            <v>157.62</v>
          </cell>
          <cell r="H115">
            <v>133.28</v>
          </cell>
          <cell r="I115">
            <v>133.28</v>
          </cell>
          <cell r="J115">
            <v>231.21</v>
          </cell>
          <cell r="K115">
            <v>196.03</v>
          </cell>
          <cell r="L115">
            <v>230.42</v>
          </cell>
          <cell r="M115">
            <v>230.42</v>
          </cell>
          <cell r="N115">
            <v>133.28</v>
          </cell>
          <cell r="O115">
            <v>200.62</v>
          </cell>
          <cell r="P115"/>
        </row>
        <row r="116">
          <cell r="D116"/>
          <cell r="E116" t="str">
            <v>UN</v>
          </cell>
          <cell r="F116">
            <v>5479.63</v>
          </cell>
          <cell r="G116">
            <v>2646.77</v>
          </cell>
          <cell r="H116">
            <v>2362.9299999999998</v>
          </cell>
          <cell r="I116">
            <v>2362.9299999999998</v>
          </cell>
          <cell r="J116">
            <v>3513.96</v>
          </cell>
          <cell r="K116">
            <v>3633.86</v>
          </cell>
          <cell r="L116">
            <v>4253.84</v>
          </cell>
          <cell r="M116">
            <v>4253.84</v>
          </cell>
          <cell r="N116">
            <v>2362.9299999999998</v>
          </cell>
          <cell r="O116">
            <v>3633.86</v>
          </cell>
          <cell r="P116"/>
        </row>
        <row r="117">
          <cell r="D117" t="str">
            <v>Pequenas Extensões - 40 - 63</v>
          </cell>
          <cell r="E117" t="str">
            <v>UN</v>
          </cell>
          <cell r="F117">
            <v>5993.79</v>
          </cell>
          <cell r="G117">
            <v>3440.81</v>
          </cell>
          <cell r="H117">
            <v>3375.61</v>
          </cell>
          <cell r="I117">
            <v>3375.61</v>
          </cell>
          <cell r="J117">
            <v>4478.21</v>
          </cell>
          <cell r="K117">
            <v>4403.2299999999996</v>
          </cell>
          <cell r="L117">
            <v>5105.24</v>
          </cell>
          <cell r="M117">
            <v>5105.24</v>
          </cell>
          <cell r="N117">
            <v>3375.61</v>
          </cell>
          <cell r="O117">
            <v>4403.2299999999996</v>
          </cell>
          <cell r="P117"/>
        </row>
        <row r="118">
          <cell r="D118"/>
          <cell r="E118" t="str">
            <v>M</v>
          </cell>
          <cell r="F118">
            <v>387.32</v>
          </cell>
          <cell r="G118">
            <v>275.83999999999997</v>
          </cell>
          <cell r="H118">
            <v>179.86</v>
          </cell>
          <cell r="I118">
            <v>179.86</v>
          </cell>
          <cell r="J118">
            <v>274.89999999999998</v>
          </cell>
          <cell r="K118">
            <v>346.85</v>
          </cell>
          <cell r="L118">
            <v>268.47000000000003</v>
          </cell>
          <cell r="M118">
            <v>268.47000000000003</v>
          </cell>
          <cell r="N118">
            <v>179.86</v>
          </cell>
          <cell r="O118">
            <v>346.85</v>
          </cell>
          <cell r="P118"/>
        </row>
        <row r="119">
          <cell r="D119"/>
          <cell r="E119" t="str">
            <v>UN</v>
          </cell>
          <cell r="F119">
            <v>7741.45</v>
          </cell>
          <cell r="G119">
            <v>3210.28</v>
          </cell>
          <cell r="H119">
            <v>4275.7700000000004</v>
          </cell>
          <cell r="I119">
            <v>4275.7700000000004</v>
          </cell>
          <cell r="J119">
            <v>5635.33</v>
          </cell>
          <cell r="K119">
            <v>4249.37</v>
          </cell>
          <cell r="L119">
            <v>6009.7</v>
          </cell>
          <cell r="M119">
            <v>6009.7</v>
          </cell>
          <cell r="N119">
            <v>4275.7700000000004</v>
          </cell>
          <cell r="O119">
            <v>4348.8100000000004</v>
          </cell>
          <cell r="P119"/>
        </row>
        <row r="120">
          <cell r="D120" t="str">
            <v>Pequenas Extensões - 90 - 125</v>
          </cell>
          <cell r="E120" t="str">
            <v>UN</v>
          </cell>
          <cell r="F120">
            <v>10338.959999999999</v>
          </cell>
          <cell r="G120">
            <v>4173.37</v>
          </cell>
          <cell r="H120">
            <v>4694.3500000000004</v>
          </cell>
          <cell r="I120">
            <v>4694.3500000000004</v>
          </cell>
          <cell r="J120">
            <v>9393.2800000000007</v>
          </cell>
          <cell r="K120">
            <v>6865.24</v>
          </cell>
          <cell r="L120">
            <v>8026.15</v>
          </cell>
          <cell r="M120">
            <v>8026.15</v>
          </cell>
          <cell r="N120">
            <v>4694.3500000000004</v>
          </cell>
          <cell r="O120">
            <v>7025.89</v>
          </cell>
          <cell r="P120"/>
        </row>
        <row r="121">
          <cell r="D121"/>
          <cell r="E121" t="str">
            <v>M</v>
          </cell>
          <cell r="F121">
            <v>548.82000000000005</v>
          </cell>
          <cell r="G121">
            <v>328.39</v>
          </cell>
          <cell r="H121">
            <v>229.03</v>
          </cell>
          <cell r="I121">
            <v>229.03</v>
          </cell>
          <cell r="J121">
            <v>386.77</v>
          </cell>
          <cell r="K121">
            <v>392.09</v>
          </cell>
          <cell r="L121">
            <v>380.41</v>
          </cell>
          <cell r="M121">
            <v>380.41</v>
          </cell>
          <cell r="N121">
            <v>229.03</v>
          </cell>
          <cell r="O121">
            <v>392.09</v>
          </cell>
          <cell r="P121"/>
        </row>
        <row r="122">
          <cell r="D122"/>
          <cell r="E122" t="str">
            <v>UN</v>
          </cell>
          <cell r="F122">
            <v>9703.73</v>
          </cell>
          <cell r="G122">
            <v>0</v>
          </cell>
          <cell r="H122">
            <v>7696.4</v>
          </cell>
          <cell r="I122">
            <v>7696.4</v>
          </cell>
          <cell r="J122">
            <v>8453.5300000000007</v>
          </cell>
          <cell r="K122">
            <v>8131.81</v>
          </cell>
          <cell r="L122">
            <v>7533.02</v>
          </cell>
          <cell r="M122">
            <v>7533.02</v>
          </cell>
          <cell r="N122">
            <v>7696.4</v>
          </cell>
          <cell r="O122">
            <v>8131.81</v>
          </cell>
          <cell r="P122"/>
        </row>
        <row r="123">
          <cell r="D123" t="str">
            <v>Pequenas Extensões - 180</v>
          </cell>
          <cell r="E123" t="str">
            <v>UN</v>
          </cell>
          <cell r="F123">
            <v>12820.47</v>
          </cell>
          <cell r="G123">
            <v>0</v>
          </cell>
          <cell r="H123">
            <v>8467.16</v>
          </cell>
          <cell r="I123">
            <v>8467.16</v>
          </cell>
          <cell r="J123">
            <v>12346.8</v>
          </cell>
          <cell r="K123">
            <v>8901.18</v>
          </cell>
          <cell r="L123">
            <v>9952.5499999999993</v>
          </cell>
          <cell r="M123">
            <v>9952.5499999999993</v>
          </cell>
          <cell r="N123">
            <v>8467.16</v>
          </cell>
          <cell r="O123">
            <v>8901.18</v>
          </cell>
          <cell r="P123"/>
        </row>
        <row r="124">
          <cell r="D124"/>
          <cell r="E124" t="str">
            <v>M</v>
          </cell>
          <cell r="F124">
            <v>589.42999999999995</v>
          </cell>
          <cell r="G124">
            <v>0</v>
          </cell>
          <cell r="H124">
            <v>293.12</v>
          </cell>
          <cell r="I124">
            <v>293.12</v>
          </cell>
          <cell r="J124">
            <v>643.54999999999995</v>
          </cell>
          <cell r="K124">
            <v>874.63</v>
          </cell>
          <cell r="L124">
            <v>456.59</v>
          </cell>
          <cell r="M124">
            <v>456.59</v>
          </cell>
          <cell r="N124">
            <v>293.12</v>
          </cell>
          <cell r="O124">
            <v>874.63</v>
          </cell>
          <cell r="P124"/>
        </row>
        <row r="125">
          <cell r="D125"/>
          <cell r="E125" t="str">
            <v>UN</v>
          </cell>
          <cell r="F125">
            <v>11587.31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8131.81</v>
          </cell>
          <cell r="L125">
            <v>8995.25</v>
          </cell>
          <cell r="M125">
            <v>8995.25</v>
          </cell>
          <cell r="N125">
            <v>0</v>
          </cell>
          <cell r="O125">
            <v>8131.81</v>
          </cell>
          <cell r="P125"/>
        </row>
        <row r="126">
          <cell r="D126" t="str">
            <v>Pequenas Extensões - 250</v>
          </cell>
          <cell r="E126" t="str">
            <v>UN</v>
          </cell>
          <cell r="F126">
            <v>15202.56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10439.950000000001</v>
          </cell>
          <cell r="L126">
            <v>11801.78</v>
          </cell>
          <cell r="M126">
            <v>11801.78</v>
          </cell>
          <cell r="N126">
            <v>0</v>
          </cell>
          <cell r="O126">
            <v>10439.950000000001</v>
          </cell>
          <cell r="P126"/>
        </row>
        <row r="127">
          <cell r="D127"/>
          <cell r="E127" t="str">
            <v>M</v>
          </cell>
          <cell r="F127">
            <v>763.77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874.63</v>
          </cell>
          <cell r="L127">
            <v>529.39</v>
          </cell>
          <cell r="M127">
            <v>529.39</v>
          </cell>
          <cell r="N127">
            <v>0</v>
          </cell>
          <cell r="O127">
            <v>874.63</v>
          </cell>
          <cell r="P127"/>
        </row>
        <row r="128">
          <cell r="D128">
            <v>330</v>
          </cell>
          <cell r="E128" t="str">
            <v>UN</v>
          </cell>
          <cell r="F128">
            <v>948.34</v>
          </cell>
          <cell r="G128">
            <v>0</v>
          </cell>
          <cell r="H128">
            <v>1069.28</v>
          </cell>
          <cell r="I128">
            <v>1069.28</v>
          </cell>
          <cell r="J128">
            <v>2096.86</v>
          </cell>
          <cell r="K128">
            <v>1670.35</v>
          </cell>
          <cell r="L128">
            <v>657.33</v>
          </cell>
          <cell r="M128">
            <v>657.33</v>
          </cell>
          <cell r="N128">
            <v>1069.28</v>
          </cell>
          <cell r="O128">
            <v>1670.35</v>
          </cell>
          <cell r="P128"/>
        </row>
        <row r="129">
          <cell r="C129" t="str">
            <v>(I) Interlig c/ bloqueio por esmagamento</v>
          </cell>
          <cell r="D129"/>
          <cell r="E129" t="str">
            <v>UN</v>
          </cell>
          <cell r="F129">
            <v>5789.15</v>
          </cell>
          <cell r="G129" t="str">
            <v>ver coluna X128 a X137 de "Contrato PE"</v>
          </cell>
          <cell r="H129">
            <v>4502.4000000000005</v>
          </cell>
          <cell r="I129">
            <v>4725.8500000000004</v>
          </cell>
          <cell r="J129">
            <v>5551.16</v>
          </cell>
          <cell r="K129">
            <v>5305.05</v>
          </cell>
          <cell r="L129">
            <v>4494.12</v>
          </cell>
          <cell r="M129">
            <v>4494.12</v>
          </cell>
          <cell r="N129">
            <v>4725.8500000000004</v>
          </cell>
          <cell r="O129">
            <v>5305.05</v>
          </cell>
          <cell r="P129"/>
        </row>
        <row r="130">
          <cell r="C130" t="str">
            <v>(I) Interlig Ferro Fundid c/furação WASK</v>
          </cell>
          <cell r="D130"/>
          <cell r="E130" t="str">
            <v>UN</v>
          </cell>
          <cell r="F130">
            <v>6059.19</v>
          </cell>
          <cell r="G130">
            <v>0</v>
          </cell>
          <cell r="H130">
            <v>7396.8</v>
          </cell>
          <cell r="I130">
            <v>7763.9</v>
          </cell>
          <cell r="J130">
            <v>0</v>
          </cell>
          <cell r="K130">
            <v>6419.19</v>
          </cell>
          <cell r="L130">
            <v>0</v>
          </cell>
          <cell r="M130">
            <v>0</v>
          </cell>
          <cell r="N130">
            <v>7763.9</v>
          </cell>
          <cell r="O130">
            <v>6419.19</v>
          </cell>
          <cell r="P130"/>
        </row>
        <row r="131">
          <cell r="C131" t="str">
            <v>(I) Interlig Ferro Fundido com corte</v>
          </cell>
          <cell r="D131"/>
          <cell r="E131" t="str">
            <v>UN</v>
          </cell>
          <cell r="F131">
            <v>7829.69</v>
          </cell>
          <cell r="G131">
            <v>0</v>
          </cell>
          <cell r="H131">
            <v>7825.6</v>
          </cell>
          <cell r="I131">
            <v>8213.99</v>
          </cell>
          <cell r="J131">
            <v>0</v>
          </cell>
          <cell r="K131">
            <v>10377.18</v>
          </cell>
          <cell r="L131">
            <v>0</v>
          </cell>
          <cell r="M131">
            <v>0</v>
          </cell>
          <cell r="N131">
            <v>8213.99</v>
          </cell>
          <cell r="O131">
            <v>10377.18</v>
          </cell>
          <cell r="P131"/>
        </row>
        <row r="132">
          <cell r="C132" t="str">
            <v>(I) Interlig PE inserido (corte a frio)</v>
          </cell>
          <cell r="D132"/>
          <cell r="E132" t="str">
            <v>UN</v>
          </cell>
          <cell r="F132">
            <v>4638.54</v>
          </cell>
          <cell r="G132">
            <v>0</v>
          </cell>
          <cell r="H132">
            <v>8468.8000000000011</v>
          </cell>
          <cell r="I132">
            <v>8889.11</v>
          </cell>
          <cell r="J132">
            <v>0</v>
          </cell>
          <cell r="K132">
            <v>4914.1499999999996</v>
          </cell>
          <cell r="L132">
            <v>0</v>
          </cell>
          <cell r="M132">
            <v>0</v>
          </cell>
          <cell r="N132">
            <v>8889.11</v>
          </cell>
          <cell r="O132">
            <v>4914.1499999999996</v>
          </cell>
          <cell r="P132"/>
        </row>
        <row r="133">
          <cell r="D133"/>
          <cell r="E133" t="str">
            <v>UN</v>
          </cell>
          <cell r="F133">
            <v>6254.62</v>
          </cell>
          <cell r="G133"/>
          <cell r="H133">
            <v>14847.5216</v>
          </cell>
          <cell r="I133">
            <v>15584.41</v>
          </cell>
          <cell r="J133">
            <v>6379.04</v>
          </cell>
          <cell r="K133">
            <v>4676.95</v>
          </cell>
          <cell r="L133">
            <v>4494.12</v>
          </cell>
          <cell r="M133">
            <v>4494.12</v>
          </cell>
          <cell r="N133">
            <v>15584.41</v>
          </cell>
          <cell r="O133">
            <v>4676.95</v>
          </cell>
          <cell r="P133"/>
        </row>
        <row r="134">
          <cell r="D134"/>
          <cell r="E134"/>
          <cell r="F134"/>
          <cell r="G134"/>
          <cell r="H134"/>
          <cell r="I134"/>
          <cell r="J134"/>
          <cell r="K134"/>
          <cell r="L134"/>
          <cell r="M134"/>
          <cell r="N134"/>
          <cell r="O134"/>
          <cell r="P134"/>
        </row>
        <row r="135">
          <cell r="D135">
            <v>1803.49</v>
          </cell>
          <cell r="E135"/>
          <cell r="F135" t="str">
            <v>BAIXADA - UNIFORTE - 4711</v>
          </cell>
          <cell r="G135" t="str">
            <v>ABC - ENGEMONT - 3632</v>
          </cell>
          <cell r="H135" t="str">
            <v>SP2 - NORTE - CS 4366</v>
          </cell>
          <cell r="I135" t="str">
            <v>SP1 - SUDOESTE - CS 4410</v>
          </cell>
          <cell r="J135" t="str">
            <v>SP2 - LESTE - CONEXÃO 4662</v>
          </cell>
          <cell r="K135" t="str">
            <v>SP2 - GUARULHOS - SIAL 4388</v>
          </cell>
          <cell r="L135" t="str">
            <v>INTERIOR - UNIFORTE - 4387</v>
          </cell>
          <cell r="M135" t="str">
            <v>JUNDIAI - UNIFORTE - 4415</v>
          </cell>
          <cell r="N135" t="str">
            <v>SP1 - OSASCO - CS 4366</v>
          </cell>
          <cell r="O135" t="str">
            <v>VALE - SIAL - 4414</v>
          </cell>
        </row>
        <row r="136">
          <cell r="D136">
            <v>2344.5500000000002</v>
          </cell>
          <cell r="E136"/>
          <cell r="F136">
            <v>3</v>
          </cell>
          <cell r="G136">
            <v>4</v>
          </cell>
          <cell r="H136">
            <v>5</v>
          </cell>
          <cell r="I136">
            <v>6</v>
          </cell>
          <cell r="J136">
            <v>7</v>
          </cell>
          <cell r="K136">
            <v>8</v>
          </cell>
          <cell r="L136">
            <v>9</v>
          </cell>
          <cell r="M136">
            <v>10</v>
          </cell>
          <cell r="N136">
            <v>5</v>
          </cell>
          <cell r="O136">
            <v>12</v>
          </cell>
          <cell r="P136"/>
        </row>
        <row r="137">
          <cell r="D137">
            <v>3047.88</v>
          </cell>
          <cell r="E137"/>
          <cell r="H137"/>
          <cell r="L137"/>
          <cell r="M137"/>
          <cell r="N137"/>
          <cell r="O137"/>
          <cell r="P137"/>
        </row>
        <row r="138">
          <cell r="D138"/>
          <cell r="E138"/>
          <cell r="H138"/>
          <cell r="L138"/>
          <cell r="M138"/>
          <cell r="N138"/>
          <cell r="O138"/>
          <cell r="P138"/>
        </row>
        <row r="139">
          <cell r="D139"/>
          <cell r="E139"/>
          <cell r="H139"/>
          <cell r="L139"/>
          <cell r="M139"/>
          <cell r="N139"/>
          <cell r="O139"/>
          <cell r="P139"/>
        </row>
        <row r="140">
          <cell r="D140"/>
          <cell r="E140"/>
          <cell r="H140"/>
          <cell r="L140"/>
          <cell r="M140"/>
          <cell r="N140"/>
          <cell r="O140"/>
          <cell r="P140"/>
        </row>
        <row r="141">
          <cell r="D141"/>
          <cell r="E141"/>
          <cell r="H141"/>
          <cell r="L141"/>
          <cell r="M141"/>
          <cell r="N141"/>
          <cell r="O141"/>
          <cell r="P141"/>
        </row>
        <row r="142">
          <cell r="D142"/>
          <cell r="E142"/>
          <cell r="F142" t="str">
            <v>BAIXADAUNIFORTE</v>
          </cell>
          <cell r="G142" t="str">
            <v>ABCENGEMONT</v>
          </cell>
          <cell r="H142" t="str">
            <v>SP2NORTE</v>
          </cell>
          <cell r="I142" t="str">
            <v>SP1SUDOESTE</v>
          </cell>
          <cell r="J142" t="str">
            <v>SP2LESTE</v>
          </cell>
          <cell r="K142" t="str">
            <v>SP2GUARULHOS</v>
          </cell>
          <cell r="L142" t="str">
            <v>INTERIORUNIFORTE</v>
          </cell>
          <cell r="M142" t="str">
            <v>JUNDIAIUNIFORTE</v>
          </cell>
          <cell r="N142" t="str">
            <v>SP1OSASCO</v>
          </cell>
          <cell r="O142" t="str">
            <v>VALESIAL</v>
          </cell>
        </row>
        <row r="143">
          <cell r="D143">
            <v>1</v>
          </cell>
          <cell r="E143">
            <v>2</v>
          </cell>
          <cell r="F143">
            <v>3</v>
          </cell>
          <cell r="G143">
            <v>4</v>
          </cell>
          <cell r="H143">
            <v>5</v>
          </cell>
          <cell r="I143">
            <v>6</v>
          </cell>
          <cell r="J143">
            <v>7</v>
          </cell>
          <cell r="K143">
            <v>8</v>
          </cell>
          <cell r="L143">
            <v>9</v>
          </cell>
          <cell r="M143">
            <v>10</v>
          </cell>
          <cell r="N143">
            <v>5</v>
          </cell>
          <cell r="O143">
            <v>12</v>
          </cell>
          <cell r="P143"/>
        </row>
        <row r="144">
          <cell r="D144"/>
          <cell r="E144"/>
          <cell r="H144"/>
          <cell r="L144"/>
          <cell r="M144"/>
          <cell r="N144"/>
          <cell r="O144"/>
          <cell r="P144"/>
        </row>
        <row r="145">
          <cell r="D145"/>
          <cell r="E145"/>
          <cell r="F145" t="str">
            <v>BAIXADA - UNIFORTE - 4711</v>
          </cell>
          <cell r="G145" t="str">
            <v>ABC - ENGEMONT - 3632</v>
          </cell>
          <cell r="H145" t="str">
            <v>SP2 - NORTE - CS 4366</v>
          </cell>
          <cell r="I145" t="str">
            <v>SP1 - SUDOESTE - CS 4410</v>
          </cell>
          <cell r="J145" t="str">
            <v>SP2 - LESTE - CONEXÃO 4662</v>
          </cell>
          <cell r="K145" t="str">
            <v>SP2 - GUARULHOS - SIAL 4388</v>
          </cell>
          <cell r="L145" t="str">
            <v>INTERIOR - UNIFORTE - 4387</v>
          </cell>
          <cell r="M145" t="str">
            <v>JUNDIAI - UNIFORTE - 4415</v>
          </cell>
          <cell r="N145" t="str">
            <v>SP1 - OSASCO - CS 4366</v>
          </cell>
          <cell r="O145" t="str">
            <v>VALE - SIAL - 4414</v>
          </cell>
        </row>
        <row r="146">
          <cell r="D146"/>
          <cell r="E146"/>
          <cell r="F146">
            <v>3</v>
          </cell>
          <cell r="G146">
            <v>4</v>
          </cell>
          <cell r="H146">
            <v>5</v>
          </cell>
          <cell r="I146">
            <v>6</v>
          </cell>
          <cell r="J146">
            <v>7</v>
          </cell>
          <cell r="K146">
            <v>8</v>
          </cell>
          <cell r="L146">
            <v>9</v>
          </cell>
          <cell r="M146">
            <v>10</v>
          </cell>
          <cell r="N146">
            <v>5</v>
          </cell>
          <cell r="O146">
            <v>12</v>
          </cell>
        </row>
        <row r="147">
          <cell r="D147"/>
          <cell r="E147"/>
          <cell r="H147"/>
          <cell r="L147"/>
          <cell r="M147"/>
          <cell r="N147"/>
          <cell r="O147"/>
          <cell r="P147"/>
        </row>
        <row r="148">
          <cell r="D148"/>
          <cell r="E148"/>
          <cell r="H148"/>
          <cell r="L148"/>
          <cell r="M148"/>
          <cell r="N148"/>
          <cell r="O148"/>
          <cell r="P148"/>
        </row>
        <row r="149">
          <cell r="D149"/>
          <cell r="E149"/>
          <cell r="H149"/>
          <cell r="L149"/>
          <cell r="M149"/>
          <cell r="N149"/>
          <cell r="O149"/>
          <cell r="P149"/>
        </row>
        <row r="150">
          <cell r="D150"/>
          <cell r="E150"/>
          <cell r="H150"/>
          <cell r="L150"/>
          <cell r="M150"/>
          <cell r="N150"/>
          <cell r="O150"/>
          <cell r="P150"/>
        </row>
        <row r="151">
          <cell r="D151"/>
          <cell r="E151"/>
          <cell r="H151"/>
          <cell r="L151"/>
          <cell r="M151"/>
          <cell r="N151"/>
          <cell r="O151"/>
          <cell r="P151"/>
        </row>
        <row r="152">
          <cell r="D152"/>
          <cell r="E152"/>
          <cell r="H152"/>
          <cell r="L152"/>
          <cell r="M152"/>
          <cell r="N152"/>
          <cell r="O152"/>
          <cell r="P152"/>
        </row>
        <row r="153">
          <cell r="D153"/>
          <cell r="E153"/>
          <cell r="H153"/>
          <cell r="L153"/>
          <cell r="M153"/>
          <cell r="N153"/>
          <cell r="O153"/>
          <cell r="P153"/>
        </row>
        <row r="154">
          <cell r="D154"/>
          <cell r="E154"/>
          <cell r="H154"/>
          <cell r="L154"/>
          <cell r="M154"/>
          <cell r="N154"/>
          <cell r="O154"/>
          <cell r="P154"/>
        </row>
        <row r="155">
          <cell r="D155"/>
          <cell r="E155"/>
          <cell r="H155"/>
          <cell r="L155"/>
          <cell r="M155"/>
          <cell r="N155"/>
          <cell r="O155"/>
          <cell r="P155"/>
        </row>
        <row r="156">
          <cell r="D156"/>
          <cell r="E156"/>
          <cell r="H156"/>
          <cell r="L156"/>
          <cell r="M156"/>
          <cell r="N156"/>
          <cell r="O156"/>
          <cell r="P156"/>
        </row>
        <row r="157">
          <cell r="D157"/>
          <cell r="E157"/>
          <cell r="H157"/>
          <cell r="L157"/>
          <cell r="M157"/>
          <cell r="N157"/>
          <cell r="O157"/>
          <cell r="P157"/>
        </row>
        <row r="158">
          <cell r="D158"/>
          <cell r="E158"/>
          <cell r="H158"/>
          <cell r="L158"/>
          <cell r="M158"/>
          <cell r="N158"/>
          <cell r="O158"/>
          <cell r="P158"/>
        </row>
        <row r="159">
          <cell r="D159"/>
          <cell r="E159"/>
          <cell r="H159"/>
          <cell r="L159"/>
          <cell r="M159"/>
          <cell r="N159"/>
          <cell r="O159"/>
          <cell r="P159"/>
        </row>
        <row r="160">
          <cell r="D160"/>
          <cell r="E160"/>
          <cell r="H160"/>
          <cell r="L160"/>
          <cell r="M160"/>
          <cell r="N160"/>
          <cell r="O160"/>
          <cell r="P160"/>
        </row>
        <row r="161">
          <cell r="D161"/>
          <cell r="E161"/>
          <cell r="H161"/>
          <cell r="L161"/>
          <cell r="M161"/>
          <cell r="N161"/>
          <cell r="O161"/>
          <cell r="P161"/>
        </row>
        <row r="162">
          <cell r="D162"/>
          <cell r="E162"/>
          <cell r="H162"/>
          <cell r="L162"/>
          <cell r="M162"/>
          <cell r="N162"/>
          <cell r="O162"/>
          <cell r="P162"/>
        </row>
        <row r="163">
          <cell r="D163"/>
          <cell r="E163"/>
          <cell r="H163"/>
          <cell r="L163"/>
          <cell r="M163"/>
          <cell r="N163"/>
          <cell r="O163"/>
          <cell r="P163"/>
        </row>
        <row r="164">
          <cell r="D164"/>
          <cell r="E164"/>
          <cell r="H164"/>
          <cell r="L164"/>
          <cell r="M164"/>
          <cell r="N164"/>
          <cell r="O164"/>
          <cell r="P164"/>
        </row>
        <row r="165">
          <cell r="D165"/>
          <cell r="E165"/>
          <cell r="H165"/>
          <cell r="I165"/>
          <cell r="J165"/>
          <cell r="L165"/>
          <cell r="M165"/>
          <cell r="N165"/>
          <cell r="O165"/>
          <cell r="P165"/>
        </row>
        <row r="166">
          <cell r="D166"/>
          <cell r="E166"/>
          <cell r="H166"/>
          <cell r="L166"/>
          <cell r="M166"/>
          <cell r="N166"/>
          <cell r="O166"/>
          <cell r="P166"/>
        </row>
        <row r="167">
          <cell r="D167"/>
          <cell r="E167"/>
          <cell r="H167"/>
          <cell r="I167"/>
          <cell r="J167"/>
          <cell r="L167"/>
          <cell r="M167"/>
          <cell r="N167"/>
          <cell r="O167"/>
          <cell r="P167"/>
        </row>
        <row r="168">
          <cell r="D168"/>
          <cell r="E168"/>
          <cell r="H168"/>
          <cell r="I168"/>
          <cell r="J168"/>
          <cell r="L168"/>
          <cell r="M168"/>
          <cell r="N168"/>
          <cell r="O168"/>
          <cell r="P168"/>
        </row>
        <row r="169">
          <cell r="D169"/>
          <cell r="E169"/>
          <cell r="H169"/>
          <cell r="I169"/>
          <cell r="J169"/>
          <cell r="L169"/>
          <cell r="M169"/>
          <cell r="N169"/>
          <cell r="O169"/>
          <cell r="P169"/>
        </row>
        <row r="170">
          <cell r="D170"/>
          <cell r="E170"/>
          <cell r="H170"/>
          <cell r="I170"/>
          <cell r="J170"/>
          <cell r="L170"/>
          <cell r="M170"/>
          <cell r="N170"/>
          <cell r="O170"/>
          <cell r="P170"/>
        </row>
        <row r="171">
          <cell r="D171"/>
          <cell r="E171"/>
          <cell r="H171"/>
          <cell r="I171"/>
          <cell r="J171"/>
          <cell r="L171"/>
          <cell r="M171"/>
          <cell r="N171"/>
          <cell r="O171"/>
          <cell r="P171"/>
        </row>
        <row r="172">
          <cell r="D172"/>
          <cell r="E172"/>
          <cell r="H172"/>
          <cell r="I172"/>
          <cell r="J172"/>
          <cell r="L172"/>
          <cell r="M172"/>
          <cell r="N172"/>
          <cell r="O172"/>
          <cell r="P172"/>
        </row>
        <row r="173">
          <cell r="D173"/>
          <cell r="E173"/>
          <cell r="H173"/>
          <cell r="I173"/>
          <cell r="J173"/>
          <cell r="L173"/>
          <cell r="M173"/>
          <cell r="N173"/>
          <cell r="O173"/>
          <cell r="P173"/>
        </row>
        <row r="174">
          <cell r="D174"/>
          <cell r="E174"/>
          <cell r="H174"/>
          <cell r="I174"/>
          <cell r="J174"/>
          <cell r="L174"/>
          <cell r="M174"/>
          <cell r="N174"/>
          <cell r="O174"/>
          <cell r="P174"/>
        </row>
        <row r="175">
          <cell r="D175"/>
          <cell r="E175"/>
          <cell r="H175"/>
          <cell r="I175"/>
          <cell r="J175"/>
          <cell r="L175"/>
          <cell r="M175"/>
          <cell r="N175"/>
          <cell r="O175"/>
          <cell r="P175"/>
        </row>
        <row r="176">
          <cell r="D176"/>
          <cell r="E176"/>
          <cell r="H176"/>
          <cell r="I176"/>
          <cell r="J176"/>
          <cell r="L176"/>
          <cell r="M176"/>
          <cell r="N176"/>
          <cell r="O176"/>
          <cell r="P176"/>
        </row>
        <row r="177">
          <cell r="D177"/>
          <cell r="E177"/>
          <cell r="H177"/>
          <cell r="I177"/>
          <cell r="J177"/>
          <cell r="L177"/>
          <cell r="M177"/>
          <cell r="N177"/>
          <cell r="O177"/>
          <cell r="P177"/>
        </row>
        <row r="178">
          <cell r="D178"/>
          <cell r="E178"/>
          <cell r="H178"/>
          <cell r="I178"/>
          <cell r="J178"/>
          <cell r="L178"/>
          <cell r="M178"/>
          <cell r="N178"/>
          <cell r="O178"/>
          <cell r="P178"/>
        </row>
        <row r="179">
          <cell r="D179"/>
          <cell r="E179"/>
          <cell r="H179"/>
          <cell r="I179"/>
          <cell r="J179"/>
          <cell r="L179"/>
          <cell r="M179"/>
          <cell r="N179"/>
          <cell r="O179"/>
          <cell r="P179"/>
        </row>
        <row r="180">
          <cell r="D180"/>
          <cell r="E180"/>
          <cell r="H180"/>
          <cell r="I180"/>
          <cell r="J180"/>
          <cell r="L180"/>
          <cell r="M180"/>
          <cell r="N180"/>
          <cell r="O180"/>
          <cell r="P180"/>
        </row>
        <row r="181">
          <cell r="D181"/>
          <cell r="E181"/>
          <cell r="H181"/>
          <cell r="I181"/>
          <cell r="J181"/>
          <cell r="L181"/>
          <cell r="M181"/>
          <cell r="N181"/>
          <cell r="O181"/>
          <cell r="P181"/>
        </row>
        <row r="182">
          <cell r="D182"/>
          <cell r="E182"/>
          <cell r="H182"/>
          <cell r="I182"/>
          <cell r="J182"/>
          <cell r="L182"/>
          <cell r="M182"/>
          <cell r="N182"/>
          <cell r="O182"/>
          <cell r="P182"/>
        </row>
        <row r="183">
          <cell r="D183"/>
          <cell r="E183"/>
          <cell r="H183"/>
          <cell r="L183"/>
          <cell r="M183"/>
          <cell r="N183"/>
          <cell r="O183"/>
          <cell r="P183"/>
        </row>
        <row r="184">
          <cell r="D184"/>
          <cell r="E184"/>
          <cell r="H184"/>
          <cell r="L184"/>
          <cell r="M184"/>
          <cell r="N184"/>
          <cell r="O184"/>
          <cell r="P184"/>
        </row>
        <row r="185">
          <cell r="D185"/>
          <cell r="E185"/>
          <cell r="H185"/>
          <cell r="L185"/>
          <cell r="M185"/>
          <cell r="N185"/>
          <cell r="O185"/>
          <cell r="P185"/>
        </row>
        <row r="186">
          <cell r="D186"/>
        </row>
        <row r="187">
          <cell r="D187"/>
        </row>
        <row r="188">
          <cell r="D188"/>
        </row>
        <row r="189">
          <cell r="D189"/>
        </row>
        <row r="190">
          <cell r="D190"/>
        </row>
        <row r="191">
          <cell r="D191"/>
          <cell r="E191"/>
          <cell r="M191"/>
          <cell r="P191"/>
        </row>
        <row r="192">
          <cell r="D192"/>
          <cell r="E192"/>
          <cell r="M192"/>
          <cell r="P192"/>
        </row>
        <row r="193">
          <cell r="E193"/>
          <cell r="J193"/>
          <cell r="K193"/>
          <cell r="M193"/>
          <cell r="O193"/>
          <cell r="P193"/>
        </row>
        <row r="194">
          <cell r="E194"/>
          <cell r="K194"/>
          <cell r="M194"/>
          <cell r="O194"/>
          <cell r="P194"/>
        </row>
        <row r="195">
          <cell r="E195"/>
          <cell r="J195"/>
          <cell r="K195"/>
          <cell r="M195"/>
          <cell r="O195"/>
          <cell r="P195"/>
        </row>
        <row r="196">
          <cell r="E196"/>
          <cell r="J196"/>
          <cell r="K196"/>
          <cell r="M196"/>
          <cell r="O196"/>
          <cell r="P196"/>
        </row>
        <row r="197">
          <cell r="E197"/>
          <cell r="J197"/>
          <cell r="K197"/>
          <cell r="M197"/>
          <cell r="P197"/>
        </row>
        <row r="198">
          <cell r="E198"/>
          <cell r="J198"/>
          <cell r="K198"/>
          <cell r="M198"/>
          <cell r="P198"/>
        </row>
        <row r="199">
          <cell r="E199"/>
          <cell r="J199"/>
          <cell r="K199"/>
          <cell r="M199"/>
          <cell r="P199"/>
        </row>
        <row r="200">
          <cell r="E200"/>
          <cell r="J200"/>
          <cell r="K200"/>
          <cell r="M200"/>
          <cell r="P200"/>
        </row>
        <row r="201">
          <cell r="E201"/>
          <cell r="J201"/>
          <cell r="K201"/>
          <cell r="M201"/>
          <cell r="P201"/>
        </row>
        <row r="202">
          <cell r="E202"/>
          <cell r="J202"/>
          <cell r="K202"/>
          <cell r="M202"/>
          <cell r="P202"/>
        </row>
        <row r="203">
          <cell r="J203"/>
          <cell r="K203"/>
        </row>
        <row r="204">
          <cell r="J204"/>
          <cell r="K204"/>
        </row>
        <row r="205">
          <cell r="E205"/>
          <cell r="J205"/>
          <cell r="K205"/>
        </row>
        <row r="206">
          <cell r="J206"/>
          <cell r="K206"/>
        </row>
        <row r="207">
          <cell r="J207"/>
          <cell r="K207"/>
          <cell r="M207"/>
        </row>
        <row r="208">
          <cell r="J208"/>
          <cell r="K208"/>
          <cell r="M208"/>
        </row>
        <row r="209">
          <cell r="J209"/>
          <cell r="K209"/>
          <cell r="M209"/>
        </row>
        <row r="210">
          <cell r="J210"/>
          <cell r="K210"/>
          <cell r="M210"/>
        </row>
        <row r="211">
          <cell r="M211"/>
        </row>
        <row r="212">
          <cell r="M212"/>
        </row>
        <row r="213">
          <cell r="M213"/>
        </row>
        <row r="214">
          <cell r="M214"/>
        </row>
        <row r="215">
          <cell r="M215"/>
        </row>
        <row r="216">
          <cell r="M216"/>
        </row>
        <row r="217">
          <cell r="M217"/>
        </row>
        <row r="218">
          <cell r="M218"/>
        </row>
        <row r="219">
          <cell r="M219"/>
        </row>
        <row r="220">
          <cell r="M220"/>
        </row>
        <row r="221">
          <cell r="M221"/>
        </row>
        <row r="222">
          <cell r="M222"/>
        </row>
        <row r="223">
          <cell r="M223"/>
        </row>
        <row r="224">
          <cell r="M224"/>
        </row>
        <row r="225">
          <cell r="M225"/>
        </row>
        <row r="226">
          <cell r="M226"/>
        </row>
        <row r="227">
          <cell r="M227"/>
        </row>
        <row r="228">
          <cell r="M228"/>
        </row>
        <row r="229">
          <cell r="M229"/>
        </row>
        <row r="230">
          <cell r="M230"/>
        </row>
        <row r="231">
          <cell r="M231"/>
        </row>
        <row r="232">
          <cell r="M232"/>
        </row>
        <row r="233">
          <cell r="M233"/>
        </row>
        <row r="234">
          <cell r="M234"/>
        </row>
        <row r="235">
          <cell r="M235"/>
        </row>
        <row r="236">
          <cell r="M236"/>
        </row>
        <row r="237">
          <cell r="M237"/>
        </row>
        <row r="238">
          <cell r="M238"/>
        </row>
        <row r="239">
          <cell r="M239"/>
        </row>
        <row r="240">
          <cell r="M240"/>
        </row>
        <row r="241">
          <cell r="M241"/>
        </row>
        <row r="242">
          <cell r="M242"/>
        </row>
        <row r="243">
          <cell r="M243"/>
        </row>
        <row r="244">
          <cell r="M244"/>
        </row>
        <row r="245">
          <cell r="M245"/>
        </row>
        <row r="246">
          <cell r="M246"/>
        </row>
        <row r="247">
          <cell r="M247"/>
        </row>
        <row r="248">
          <cell r="M248"/>
        </row>
        <row r="249">
          <cell r="M249"/>
        </row>
        <row r="250">
          <cell r="M250"/>
        </row>
        <row r="251">
          <cell r="M251"/>
        </row>
        <row r="252">
          <cell r="M252"/>
        </row>
        <row r="253">
          <cell r="M253"/>
        </row>
        <row r="254">
          <cell r="M254"/>
        </row>
        <row r="255">
          <cell r="M255"/>
        </row>
        <row r="256">
          <cell r="M256"/>
        </row>
        <row r="257">
          <cell r="M257"/>
        </row>
        <row r="258">
          <cell r="M258"/>
        </row>
        <row r="259">
          <cell r="M259"/>
        </row>
        <row r="260">
          <cell r="M260"/>
        </row>
        <row r="261">
          <cell r="M261"/>
        </row>
        <row r="262">
          <cell r="M262"/>
        </row>
        <row r="263">
          <cell r="M263"/>
        </row>
        <row r="264">
          <cell r="M264"/>
        </row>
        <row r="265">
          <cell r="M265"/>
        </row>
        <row r="266">
          <cell r="M266"/>
        </row>
        <row r="267">
          <cell r="M267"/>
        </row>
        <row r="268">
          <cell r="M268"/>
        </row>
        <row r="269">
          <cell r="M269"/>
        </row>
        <row r="270">
          <cell r="M270"/>
        </row>
        <row r="271">
          <cell r="M271"/>
        </row>
        <row r="272">
          <cell r="M272"/>
        </row>
        <row r="273">
          <cell r="M273"/>
        </row>
        <row r="274">
          <cell r="M274"/>
        </row>
        <row r="275">
          <cell r="M275"/>
        </row>
        <row r="276">
          <cell r="M276"/>
        </row>
        <row r="277">
          <cell r="M277"/>
        </row>
        <row r="278">
          <cell r="M278"/>
        </row>
        <row r="279">
          <cell r="M279"/>
        </row>
        <row r="280">
          <cell r="M280"/>
        </row>
        <row r="281">
          <cell r="M281"/>
        </row>
        <row r="282">
          <cell r="M282"/>
        </row>
        <row r="283">
          <cell r="M283"/>
        </row>
        <row r="284">
          <cell r="M284"/>
        </row>
        <row r="285">
          <cell r="M285"/>
        </row>
        <row r="286">
          <cell r="M286"/>
        </row>
        <row r="287">
          <cell r="M287"/>
        </row>
        <row r="288">
          <cell r="M288"/>
        </row>
        <row r="289">
          <cell r="M289"/>
        </row>
        <row r="290">
          <cell r="M290"/>
        </row>
        <row r="291">
          <cell r="M291"/>
        </row>
        <row r="292">
          <cell r="M292"/>
        </row>
        <row r="293">
          <cell r="M293"/>
        </row>
        <row r="294">
          <cell r="M294"/>
        </row>
        <row r="295">
          <cell r="M295"/>
        </row>
        <row r="296">
          <cell r="M296"/>
        </row>
        <row r="297">
          <cell r="M297"/>
        </row>
        <row r="298">
          <cell r="M298"/>
        </row>
        <row r="299">
          <cell r="M299"/>
        </row>
        <row r="300">
          <cell r="M300"/>
        </row>
        <row r="301">
          <cell r="M301"/>
        </row>
        <row r="302">
          <cell r="M302"/>
        </row>
        <row r="303">
          <cell r="M303"/>
        </row>
        <row r="304">
          <cell r="M304"/>
        </row>
        <row r="305">
          <cell r="M305"/>
        </row>
        <row r="306">
          <cell r="M306"/>
        </row>
        <row r="307">
          <cell r="M307"/>
        </row>
        <row r="308">
          <cell r="M308"/>
        </row>
        <row r="309">
          <cell r="M309"/>
        </row>
        <row r="310">
          <cell r="M310"/>
        </row>
        <row r="311">
          <cell r="M311"/>
        </row>
        <row r="312">
          <cell r="M312"/>
        </row>
        <row r="313">
          <cell r="M313"/>
        </row>
        <row r="314">
          <cell r="M314"/>
        </row>
        <row r="315">
          <cell r="M315"/>
        </row>
        <row r="316">
          <cell r="M316"/>
        </row>
        <row r="317">
          <cell r="M317"/>
        </row>
        <row r="318">
          <cell r="M318"/>
        </row>
        <row r="319">
          <cell r="M319"/>
        </row>
        <row r="320">
          <cell r="M320"/>
        </row>
        <row r="321">
          <cell r="M321"/>
        </row>
        <row r="322">
          <cell r="M322"/>
        </row>
        <row r="323">
          <cell r="M323"/>
        </row>
        <row r="324">
          <cell r="M324"/>
        </row>
        <row r="325">
          <cell r="M325"/>
        </row>
        <row r="326">
          <cell r="M326"/>
        </row>
        <row r="327">
          <cell r="M327"/>
        </row>
        <row r="328">
          <cell r="M328"/>
        </row>
        <row r="329">
          <cell r="M329"/>
        </row>
        <row r="330">
          <cell r="M330"/>
        </row>
        <row r="331">
          <cell r="M331"/>
        </row>
        <row r="332">
          <cell r="M332"/>
        </row>
        <row r="333">
          <cell r="M333"/>
        </row>
        <row r="334">
          <cell r="M334"/>
        </row>
        <row r="335">
          <cell r="M335"/>
        </row>
        <row r="336">
          <cell r="M336"/>
        </row>
        <row r="337">
          <cell r="M337"/>
        </row>
        <row r="338">
          <cell r="M338"/>
        </row>
        <row r="339">
          <cell r="M339"/>
        </row>
        <row r="340">
          <cell r="M340"/>
        </row>
        <row r="341">
          <cell r="M341"/>
        </row>
        <row r="342">
          <cell r="M342"/>
        </row>
        <row r="343">
          <cell r="M343"/>
        </row>
        <row r="344">
          <cell r="M344"/>
        </row>
        <row r="345">
          <cell r="M345"/>
        </row>
        <row r="346">
          <cell r="M346"/>
        </row>
        <row r="347">
          <cell r="M347"/>
        </row>
        <row r="348">
          <cell r="M348"/>
        </row>
        <row r="349">
          <cell r="M349"/>
        </row>
        <row r="350">
          <cell r="M350"/>
        </row>
        <row r="351">
          <cell r="M351"/>
        </row>
        <row r="352">
          <cell r="M352"/>
        </row>
        <row r="353">
          <cell r="M353"/>
        </row>
        <row r="354">
          <cell r="M354"/>
        </row>
        <row r="355">
          <cell r="M355"/>
        </row>
        <row r="356">
          <cell r="M356"/>
        </row>
        <row r="357">
          <cell r="M357"/>
        </row>
        <row r="358">
          <cell r="M358"/>
        </row>
        <row r="359">
          <cell r="M359"/>
        </row>
        <row r="360">
          <cell r="M360"/>
        </row>
        <row r="361">
          <cell r="M361"/>
        </row>
        <row r="362">
          <cell r="M362"/>
        </row>
        <row r="363">
          <cell r="M363"/>
        </row>
        <row r="364">
          <cell r="M364"/>
        </row>
        <row r="365">
          <cell r="M365"/>
        </row>
        <row r="366">
          <cell r="M366"/>
        </row>
        <row r="367">
          <cell r="M367"/>
        </row>
        <row r="368">
          <cell r="M368"/>
        </row>
        <row r="369">
          <cell r="M369"/>
        </row>
        <row r="370">
          <cell r="M370"/>
        </row>
        <row r="371">
          <cell r="M371"/>
        </row>
        <row r="372">
          <cell r="M372"/>
        </row>
        <row r="373">
          <cell r="M373"/>
        </row>
        <row r="374">
          <cell r="M374"/>
        </row>
        <row r="375">
          <cell r="M375"/>
        </row>
        <row r="376">
          <cell r="M376"/>
        </row>
        <row r="377">
          <cell r="M377"/>
        </row>
        <row r="378">
          <cell r="M378"/>
        </row>
        <row r="379">
          <cell r="M379"/>
        </row>
        <row r="380">
          <cell r="M380"/>
        </row>
        <row r="381">
          <cell r="M381"/>
        </row>
        <row r="382">
          <cell r="M382"/>
        </row>
        <row r="383">
          <cell r="M383"/>
        </row>
        <row r="384">
          <cell r="M384"/>
        </row>
        <row r="385">
          <cell r="M385"/>
        </row>
        <row r="386">
          <cell r="M386"/>
        </row>
        <row r="387">
          <cell r="M387"/>
        </row>
        <row r="388">
          <cell r="M388"/>
        </row>
        <row r="389">
          <cell r="M389"/>
        </row>
        <row r="390">
          <cell r="M390"/>
        </row>
        <row r="391">
          <cell r="M391"/>
        </row>
        <row r="392">
          <cell r="M392"/>
        </row>
        <row r="393">
          <cell r="M393"/>
        </row>
        <row r="394">
          <cell r="M394"/>
        </row>
        <row r="395">
          <cell r="M395"/>
        </row>
        <row r="396">
          <cell r="M396"/>
        </row>
        <row r="397">
          <cell r="M397"/>
        </row>
        <row r="398">
          <cell r="M398"/>
        </row>
        <row r="399">
          <cell r="M399"/>
        </row>
        <row r="400">
          <cell r="M400"/>
        </row>
        <row r="401">
          <cell r="M401"/>
        </row>
        <row r="402">
          <cell r="M402"/>
        </row>
        <row r="403">
          <cell r="M403"/>
        </row>
        <row r="404">
          <cell r="M404"/>
        </row>
        <row r="405">
          <cell r="M405"/>
        </row>
        <row r="406">
          <cell r="M406"/>
        </row>
        <row r="407">
          <cell r="M407"/>
        </row>
        <row r="408">
          <cell r="M408"/>
        </row>
        <row r="409">
          <cell r="M409"/>
        </row>
        <row r="410">
          <cell r="M410"/>
        </row>
        <row r="411">
          <cell r="M411"/>
        </row>
        <row r="412">
          <cell r="M412"/>
        </row>
        <row r="413">
          <cell r="M413"/>
        </row>
        <row r="414">
          <cell r="M414"/>
        </row>
        <row r="415">
          <cell r="M415"/>
        </row>
        <row r="416">
          <cell r="M416"/>
        </row>
        <row r="417">
          <cell r="M417"/>
        </row>
        <row r="418">
          <cell r="M418"/>
        </row>
        <row r="419">
          <cell r="M419"/>
        </row>
        <row r="420">
          <cell r="M420"/>
        </row>
        <row r="421">
          <cell r="M421"/>
        </row>
        <row r="422">
          <cell r="M422"/>
        </row>
        <row r="423">
          <cell r="M423"/>
        </row>
      </sheetData>
      <sheetData sheetId="14">
        <row r="7">
          <cell r="S7" t="str">
            <v>ITEM</v>
          </cell>
          <cell r="T7">
            <v>500</v>
          </cell>
          <cell r="U7" t="str">
            <v>501-1000</v>
          </cell>
          <cell r="V7" t="str">
            <v>1001-1500</v>
          </cell>
        </row>
        <row r="8">
          <cell r="S8" t="str">
            <v>2LL7MÉTODO DESTRUTIVOSIM</v>
          </cell>
          <cell r="T8">
            <v>575.18485651931644</v>
          </cell>
          <cell r="U8">
            <v>560.59299528212091</v>
          </cell>
          <cell r="V8">
            <v>535.2158453043894</v>
          </cell>
        </row>
        <row r="9">
          <cell r="S9" t="str">
            <v>2LL7MÉTODO DESTRUTIVONÃO</v>
          </cell>
          <cell r="T9">
            <v>334.10835000000003</v>
          </cell>
          <cell r="U9">
            <v>314.06184899999994</v>
          </cell>
          <cell r="V9">
            <v>310.92123050999993</v>
          </cell>
        </row>
        <row r="10">
          <cell r="S10" t="str">
            <v>4LL7MÉTODO DESTRUTIVOSIM</v>
          </cell>
          <cell r="T10">
            <v>573.92220000000009</v>
          </cell>
          <cell r="U10">
            <v>560.27274726624796</v>
          </cell>
          <cell r="V10">
            <v>534.92344494207066</v>
          </cell>
        </row>
        <row r="11">
          <cell r="S11" t="str">
            <v>4LL7MÉTODO DESTRUTIVONÃO</v>
          </cell>
          <cell r="T11">
            <v>334.10835000000003</v>
          </cell>
          <cell r="U11">
            <v>314.06184899999994</v>
          </cell>
          <cell r="V11">
            <v>310.92123050999993</v>
          </cell>
        </row>
        <row r="12">
          <cell r="S12" t="str">
            <v>6LL7MÉTODO DESTRUTIVOSIM</v>
          </cell>
          <cell r="T12">
            <v>768.29846372412123</v>
          </cell>
          <cell r="U12">
            <v>747.92817330000003</v>
          </cell>
          <cell r="V12">
            <v>681.51324390000002</v>
          </cell>
        </row>
        <row r="13">
          <cell r="S13" t="str">
            <v>6LL7MÉTODO DESTRUTIVONÃO</v>
          </cell>
          <cell r="T13">
            <v>524.88905999999997</v>
          </cell>
          <cell r="U13">
            <v>493.39571639999997</v>
          </cell>
          <cell r="V13">
            <v>488.46175923599998</v>
          </cell>
        </row>
        <row r="14">
          <cell r="S14" t="str">
            <v>8LL7MÉTODO DESTRUTIVOSIM</v>
          </cell>
          <cell r="T14">
            <v>768.29846372412123</v>
          </cell>
          <cell r="U14">
            <v>748.30586100000016</v>
          </cell>
          <cell r="V14">
            <v>712.88069159999998</v>
          </cell>
        </row>
        <row r="15">
          <cell r="S15" t="str">
            <v>8LL7MÉTODO DESTRUTIVONÃO</v>
          </cell>
          <cell r="T15">
            <v>524.88905999999997</v>
          </cell>
          <cell r="U15">
            <v>493.39571639999997</v>
          </cell>
          <cell r="V15">
            <v>488.46175923599998</v>
          </cell>
        </row>
        <row r="16">
          <cell r="S16" t="str">
            <v>10LL7MÉTODO DESTRUTIVOSIM</v>
          </cell>
          <cell r="T16">
            <v>883.57616340000004</v>
          </cell>
          <cell r="U16">
            <v>861.14732460000005</v>
          </cell>
          <cell r="V16">
            <v>822.15833280000004</v>
          </cell>
        </row>
        <row r="17">
          <cell r="S17" t="str">
            <v>10LL7MÉTODO DESTRUTIVONÃO</v>
          </cell>
          <cell r="T17">
            <v>670.15356000000008</v>
          </cell>
          <cell r="U17">
            <v>629.94434640000009</v>
          </cell>
          <cell r="V17">
            <v>623.64490293599999</v>
          </cell>
        </row>
        <row r="18">
          <cell r="S18" t="str">
            <v>12LL7MÉTODO DESTRUTIVOSIM</v>
          </cell>
          <cell r="T18">
            <v>936.19096530000013</v>
          </cell>
          <cell r="U18">
            <v>911.28294570000003</v>
          </cell>
          <cell r="V18">
            <v>867.95538750000003</v>
          </cell>
        </row>
        <row r="19">
          <cell r="S19" t="str">
            <v>12LL7MÉTODO DESTRUTIVONÃO</v>
          </cell>
          <cell r="T19">
            <v>670.15356000000008</v>
          </cell>
          <cell r="U19">
            <v>629.94434640000009</v>
          </cell>
          <cell r="V19">
            <v>623.64490293599999</v>
          </cell>
        </row>
        <row r="20">
          <cell r="S20" t="str">
            <v>14LL7MÉTODO DESTRUTIVOSIM</v>
          </cell>
          <cell r="T20">
            <v>1008.13563</v>
          </cell>
          <cell r="U20">
            <v>947.64749219999999</v>
          </cell>
          <cell r="V20">
            <v>938.17101727800002</v>
          </cell>
        </row>
        <row r="21">
          <cell r="S21" t="str">
            <v>14LL7MÉTODO DESTRUTIVONÃO</v>
          </cell>
          <cell r="T21">
            <v>862.87112999999999</v>
          </cell>
          <cell r="U21">
            <v>811.09886219999999</v>
          </cell>
          <cell r="V21">
            <v>802.98787357799995</v>
          </cell>
        </row>
        <row r="22">
          <cell r="S22" t="str">
            <v>16LL7MÉTODO DESTRUTIVOSIM</v>
          </cell>
          <cell r="T22">
            <v>1644.2375778730946</v>
          </cell>
          <cell r="U22">
            <v>1545.5833232007087</v>
          </cell>
          <cell r="V22">
            <v>1530.1274899687019</v>
          </cell>
        </row>
        <row r="23">
          <cell r="S23" t="str">
            <v>16LL7MÉTODO DESTRUTIVONÃO</v>
          </cell>
          <cell r="T23">
            <v>1498.9730778730946</v>
          </cell>
          <cell r="U23">
            <v>1409.0346932007087</v>
          </cell>
          <cell r="V23">
            <v>1394.9443462687016</v>
          </cell>
        </row>
        <row r="24">
          <cell r="S24" t="str">
            <v>20LL7MÉTODO DESTRUTIVOSIM</v>
          </cell>
          <cell r="T24">
            <v>2681.6988815999998</v>
          </cell>
          <cell r="U24">
            <v>2520.7942370999999</v>
          </cell>
          <cell r="V24">
            <v>2495.5860041999999</v>
          </cell>
        </row>
        <row r="25">
          <cell r="S25" t="str">
            <v>20LL7MÉTODO DESTRUTIVONÃO</v>
          </cell>
          <cell r="T25">
            <v>2488.0128816000001</v>
          </cell>
          <cell r="U25">
            <v>2317.4239370999999</v>
          </cell>
          <cell r="V25">
            <v>2292.2157041999999</v>
          </cell>
        </row>
        <row r="26">
          <cell r="S26" t="str">
            <v>2LT17MÉTODO DESTRUTIVOSIM</v>
          </cell>
          <cell r="T26">
            <v>575.18485651931644</v>
          </cell>
          <cell r="U26">
            <v>560.59299528212091</v>
          </cell>
          <cell r="V26">
            <v>535.2158453043894</v>
          </cell>
        </row>
        <row r="27">
          <cell r="S27" t="str">
            <v>2LT17MÉTODO DESTRUTIVONÃO</v>
          </cell>
          <cell r="T27">
            <v>334.10835000000003</v>
          </cell>
          <cell r="U27">
            <v>314.06184899999994</v>
          </cell>
          <cell r="V27">
            <v>310.92123050999993</v>
          </cell>
        </row>
        <row r="28">
          <cell r="S28" t="str">
            <v>4LT17MÉTODO DESTRUTIVOSIM</v>
          </cell>
          <cell r="T28">
            <v>573.92220000000009</v>
          </cell>
          <cell r="U28">
            <v>560.27274726624796</v>
          </cell>
          <cell r="V28">
            <v>534.92344494207066</v>
          </cell>
        </row>
        <row r="29">
          <cell r="S29" t="str">
            <v>4LT17MÉTODO DESTRUTIVONÃO</v>
          </cell>
          <cell r="T29">
            <v>334.10835000000003</v>
          </cell>
          <cell r="U29">
            <v>314.06184899999994</v>
          </cell>
          <cell r="V29">
            <v>310.92123050999993</v>
          </cell>
        </row>
        <row r="30">
          <cell r="S30" t="str">
            <v>6LT17MÉTODO DESTRUTIVOSIM</v>
          </cell>
          <cell r="T30">
            <v>768.29846372412123</v>
          </cell>
          <cell r="U30">
            <v>747.92817330000003</v>
          </cell>
          <cell r="V30">
            <v>681.51324390000002</v>
          </cell>
        </row>
        <row r="31">
          <cell r="S31" t="str">
            <v>6LT17MÉTODO DESTRUTIVONÃO</v>
          </cell>
          <cell r="T31">
            <v>524.88905999999997</v>
          </cell>
          <cell r="U31">
            <v>493.39571639999997</v>
          </cell>
          <cell r="V31">
            <v>488.46175923599998</v>
          </cell>
        </row>
        <row r="32">
          <cell r="S32" t="str">
            <v>8LT17MÉTODO DESTRUTIVOSIM</v>
          </cell>
          <cell r="T32">
            <v>768.29846372412123</v>
          </cell>
          <cell r="U32">
            <v>748.30586100000016</v>
          </cell>
          <cell r="V32">
            <v>712.88069159999998</v>
          </cell>
        </row>
        <row r="33">
          <cell r="S33" t="str">
            <v>8LT17MÉTODO DESTRUTIVONÃO</v>
          </cell>
          <cell r="T33">
            <v>524.88905999999997</v>
          </cell>
          <cell r="U33">
            <v>493.39571639999997</v>
          </cell>
          <cell r="V33">
            <v>488.46175923599998</v>
          </cell>
        </row>
        <row r="34">
          <cell r="S34" t="str">
            <v>10LT17MÉTODO DESTRUTIVOSIM</v>
          </cell>
          <cell r="T34">
            <v>883.57616340000004</v>
          </cell>
          <cell r="U34">
            <v>861.14732460000005</v>
          </cell>
          <cell r="V34">
            <v>822.15833280000004</v>
          </cell>
        </row>
        <row r="35">
          <cell r="S35" t="str">
            <v>10LT17MÉTODO DESTRUTIVONÃO</v>
          </cell>
          <cell r="T35">
            <v>670.15356000000008</v>
          </cell>
          <cell r="U35">
            <v>629.94434640000009</v>
          </cell>
          <cell r="V35">
            <v>623.64490293599999</v>
          </cell>
        </row>
        <row r="36">
          <cell r="S36" t="str">
            <v>12LT17MÉTODO DESTRUTIVOSIM</v>
          </cell>
          <cell r="T36">
            <v>936.19096530000013</v>
          </cell>
          <cell r="U36">
            <v>911.28294570000003</v>
          </cell>
          <cell r="V36">
            <v>867.95538750000003</v>
          </cell>
        </row>
        <row r="37">
          <cell r="S37" t="str">
            <v>12LT17MÉTODO DESTRUTIVONÃO</v>
          </cell>
          <cell r="T37">
            <v>670.15356000000008</v>
          </cell>
          <cell r="U37">
            <v>629.94434640000009</v>
          </cell>
          <cell r="V37">
            <v>623.64490293599999</v>
          </cell>
        </row>
        <row r="38">
          <cell r="S38" t="str">
            <v>14LT17MÉTODO DESTRUTIVOSIM</v>
          </cell>
          <cell r="T38">
            <v>1008.13563</v>
          </cell>
          <cell r="U38">
            <v>947.64749219999999</v>
          </cell>
          <cell r="V38">
            <v>938.17101727800002</v>
          </cell>
        </row>
        <row r="39">
          <cell r="S39" t="str">
            <v>14LT17MÉTODO DESTRUTIVONÃO</v>
          </cell>
          <cell r="T39">
            <v>862.87112999999999</v>
          </cell>
          <cell r="U39">
            <v>811.09886219999999</v>
          </cell>
          <cell r="V39">
            <v>802.98787357799995</v>
          </cell>
        </row>
        <row r="40">
          <cell r="S40" t="str">
            <v>16LT17MÉTODO DESTRUTIVOSIM</v>
          </cell>
          <cell r="T40">
            <v>1644.2375778730946</v>
          </cell>
          <cell r="U40">
            <v>1545.5833232007087</v>
          </cell>
          <cell r="V40">
            <v>1530.1274899687019</v>
          </cell>
        </row>
        <row r="41">
          <cell r="S41" t="str">
            <v>16LT17MÉTODO DESTRUTIVONÃO</v>
          </cell>
          <cell r="T41">
            <v>1498.9730778730946</v>
          </cell>
          <cell r="U41">
            <v>1409.0346932007087</v>
          </cell>
          <cell r="V41">
            <v>1394.9443462687016</v>
          </cell>
        </row>
        <row r="42">
          <cell r="S42" t="str">
            <v>20LT17MÉTODO DESTRUTIVOSIM</v>
          </cell>
          <cell r="T42">
            <v>2681.6988815999998</v>
          </cell>
          <cell r="U42">
            <v>2520.7942370999999</v>
          </cell>
          <cell r="V42">
            <v>2495.5860041999999</v>
          </cell>
        </row>
        <row r="43">
          <cell r="S43" t="str">
            <v>20LT17MÉTODO DESTRUTIVONÃO</v>
          </cell>
          <cell r="T43">
            <v>2488.0128816000001</v>
          </cell>
          <cell r="U43">
            <v>2317.4239370999999</v>
          </cell>
          <cell r="V43">
            <v>2292.2157041999999</v>
          </cell>
        </row>
        <row r="44">
          <cell r="S44" t="str">
            <v>2LT35MÉTODO DESTRUTIVOSIM</v>
          </cell>
          <cell r="T44">
            <v>575.18485651931644</v>
          </cell>
          <cell r="U44">
            <v>560.59299528212091</v>
          </cell>
          <cell r="V44">
            <v>535.2158453043894</v>
          </cell>
        </row>
        <row r="45">
          <cell r="S45" t="str">
            <v>2LT35MÉTODO DESTRUTIVONÃO</v>
          </cell>
          <cell r="T45">
            <v>334.10835000000003</v>
          </cell>
          <cell r="U45">
            <v>314.06184899999994</v>
          </cell>
          <cell r="V45">
            <v>310.92123050999993</v>
          </cell>
        </row>
        <row r="46">
          <cell r="S46" t="str">
            <v>4LT35MÉTODO DESTRUTIVOSIM</v>
          </cell>
          <cell r="T46">
            <v>573.92220000000009</v>
          </cell>
          <cell r="U46">
            <v>560.27274726624796</v>
          </cell>
          <cell r="V46">
            <v>534.92344494207066</v>
          </cell>
        </row>
        <row r="47">
          <cell r="S47" t="str">
            <v>4LT35MÉTODO DESTRUTIVONÃO</v>
          </cell>
          <cell r="T47">
            <v>334.10835000000003</v>
          </cell>
          <cell r="U47">
            <v>314.06184899999994</v>
          </cell>
          <cell r="V47">
            <v>310.92123050999993</v>
          </cell>
        </row>
        <row r="48">
          <cell r="S48" t="str">
            <v>6LT35MÉTODO DESTRUTIVOSIM</v>
          </cell>
          <cell r="T48">
            <v>768.29846372412123</v>
          </cell>
          <cell r="U48">
            <v>747.92817330000003</v>
          </cell>
          <cell r="V48">
            <v>681.51324390000002</v>
          </cell>
        </row>
        <row r="49">
          <cell r="S49" t="str">
            <v>6LT35MÉTODO DESTRUTIVONÃO</v>
          </cell>
          <cell r="T49">
            <v>524.88905999999997</v>
          </cell>
          <cell r="U49">
            <v>493.39571639999997</v>
          </cell>
          <cell r="V49">
            <v>488.46175923599998</v>
          </cell>
        </row>
        <row r="50">
          <cell r="S50" t="str">
            <v>8LT35MÉTODO DESTRUTIVOSIM</v>
          </cell>
          <cell r="T50">
            <v>768.29846372412123</v>
          </cell>
          <cell r="U50">
            <v>748.30586100000016</v>
          </cell>
          <cell r="V50">
            <v>712.88069159999998</v>
          </cell>
        </row>
        <row r="51">
          <cell r="S51" t="str">
            <v>8LT35MÉTODO DESTRUTIVONÃO</v>
          </cell>
          <cell r="T51">
            <v>524.88905999999997</v>
          </cell>
          <cell r="U51">
            <v>493.39571639999997</v>
          </cell>
          <cell r="V51">
            <v>488.46175923599998</v>
          </cell>
        </row>
        <row r="52">
          <cell r="S52" t="str">
            <v>10LT35MÉTODO DESTRUTIVOSIM</v>
          </cell>
          <cell r="T52">
            <v>883.57616340000004</v>
          </cell>
          <cell r="U52">
            <v>861.14732460000005</v>
          </cell>
          <cell r="V52">
            <v>822.15833280000004</v>
          </cell>
        </row>
        <row r="53">
          <cell r="S53" t="str">
            <v>10LT35MÉTODO DESTRUTIVONÃO</v>
          </cell>
          <cell r="T53">
            <v>670.15356000000008</v>
          </cell>
          <cell r="U53">
            <v>629.94434640000009</v>
          </cell>
          <cell r="V53">
            <v>623.64490293599999</v>
          </cell>
        </row>
        <row r="54">
          <cell r="S54" t="str">
            <v>12LT35MÉTODO DESTRUTIVOSIM</v>
          </cell>
          <cell r="T54">
            <v>936.19096530000013</v>
          </cell>
          <cell r="U54">
            <v>911.28294570000003</v>
          </cell>
          <cell r="V54">
            <v>867.95538750000003</v>
          </cell>
        </row>
        <row r="55">
          <cell r="S55" t="str">
            <v>12LT35MÉTODO DESTRUTIVONÃO</v>
          </cell>
          <cell r="T55">
            <v>670.15356000000008</v>
          </cell>
          <cell r="U55">
            <v>629.94434640000009</v>
          </cell>
          <cell r="V55">
            <v>623.64490293599999</v>
          </cell>
        </row>
        <row r="56">
          <cell r="S56" t="str">
            <v>14LT35MÉTODO DESTRUTIVOSIM</v>
          </cell>
          <cell r="T56">
            <v>1008.13563</v>
          </cell>
          <cell r="U56">
            <v>947.64749219999999</v>
          </cell>
          <cell r="V56">
            <v>938.17101727800002</v>
          </cell>
        </row>
        <row r="57">
          <cell r="S57" t="str">
            <v>14LT35MÉTODO DESTRUTIVONÃO</v>
          </cell>
          <cell r="T57">
            <v>862.87112999999999</v>
          </cell>
          <cell r="U57">
            <v>811.09886219999999</v>
          </cell>
          <cell r="V57">
            <v>802.98787357799995</v>
          </cell>
        </row>
        <row r="58">
          <cell r="S58" t="str">
            <v>16LT35MÉTODO DESTRUTIVOSIM</v>
          </cell>
          <cell r="T58">
            <v>1644.2375778730946</v>
          </cell>
          <cell r="U58">
            <v>1545.5833232007087</v>
          </cell>
          <cell r="V58">
            <v>1530.1274899687019</v>
          </cell>
        </row>
        <row r="59">
          <cell r="S59" t="str">
            <v>16LT35MÉTODO DESTRUTIVONÃO</v>
          </cell>
          <cell r="T59">
            <v>1498.9730778730946</v>
          </cell>
          <cell r="U59">
            <v>1409.0346932007087</v>
          </cell>
          <cell r="V59">
            <v>1394.9443462687016</v>
          </cell>
        </row>
        <row r="60">
          <cell r="S60" t="str">
            <v>20LT35MÉTODO DESTRUTIVOSIM</v>
          </cell>
          <cell r="T60">
            <v>2681.6988815999998</v>
          </cell>
          <cell r="U60">
            <v>2520.7942370999999</v>
          </cell>
          <cell r="V60">
            <v>2495.5860041999999</v>
          </cell>
        </row>
        <row r="61">
          <cell r="S61" t="str">
            <v>20LT35MÉTODO DESTRUTIVONÃO</v>
          </cell>
          <cell r="T61">
            <v>2488.0128816000001</v>
          </cell>
          <cell r="U61">
            <v>2317.4239370999999</v>
          </cell>
          <cell r="V61">
            <v>2292.2157041999999</v>
          </cell>
        </row>
        <row r="62">
          <cell r="S62" t="str">
            <v>2LL7MÉTODO NÃO DESTRUTIVOSIM</v>
          </cell>
          <cell r="T62">
            <v>460.73199328365297</v>
          </cell>
          <cell r="U62">
            <v>442.30271355230684</v>
          </cell>
          <cell r="V62">
            <v>437.87968641678378</v>
          </cell>
        </row>
        <row r="63">
          <cell r="S63" t="str">
            <v>4LL7MÉTODO NÃO DESTRUTIVOSIM</v>
          </cell>
          <cell r="T63">
            <v>525.16429800000003</v>
          </cell>
          <cell r="U63">
            <v>499.01198773824723</v>
          </cell>
          <cell r="V63">
            <v>499.11487680788395</v>
          </cell>
        </row>
        <row r="64">
          <cell r="S64" t="str">
            <v>6LL7MÉTODO NÃO DESTRUTIVOSIM</v>
          </cell>
          <cell r="T64">
            <v>704.18113200000005</v>
          </cell>
          <cell r="U64">
            <v>669.11702175912376</v>
          </cell>
          <cell r="V64">
            <v>669.25498403165136</v>
          </cell>
        </row>
        <row r="65">
          <cell r="S65" t="str">
            <v>8LL7MÉTODO NÃO DESTRUTIVOSIM</v>
          </cell>
          <cell r="T65">
            <v>945.10709364703791</v>
          </cell>
          <cell r="U65">
            <v>927.65400000000011</v>
          </cell>
          <cell r="V65">
            <v>907.48988264546597</v>
          </cell>
        </row>
        <row r="66">
          <cell r="S66" t="str">
            <v>10LL7MÉTODO NÃO DESTRUTIVOSIM</v>
          </cell>
          <cell r="T66">
            <v>1217.8975680000001</v>
          </cell>
          <cell r="U66">
            <v>1169.181158597424</v>
          </cell>
          <cell r="V66">
            <v>1157.4893470114498</v>
          </cell>
        </row>
        <row r="67">
          <cell r="S67" t="str">
            <v>12LL7MÉTODO NÃO DESTRUTIVOSIM</v>
          </cell>
          <cell r="T67">
            <v>1400.5740480000002</v>
          </cell>
          <cell r="U67">
            <v>1344.5471730519359</v>
          </cell>
          <cell r="V67">
            <v>1331.1017013214164</v>
          </cell>
        </row>
        <row r="68">
          <cell r="S68" t="str">
            <v>14LL7MÉTODO NÃO DESTRUTIVOSIM</v>
          </cell>
          <cell r="T68">
            <v>1611.2738340000001</v>
          </cell>
          <cell r="U68">
            <v>1578.3881034388319</v>
          </cell>
          <cell r="V68">
            <v>1562.6042224044436</v>
          </cell>
        </row>
        <row r="69">
          <cell r="S69" t="str">
            <v>16LL7MÉTODO NÃO DESTRUTIVOSIM</v>
          </cell>
          <cell r="T69">
            <v>2499.3139500000002</v>
          </cell>
          <cell r="U69">
            <v>2424.7446192274706</v>
          </cell>
          <cell r="V69">
            <v>2295.0599125439999</v>
          </cell>
        </row>
        <row r="70">
          <cell r="S70" t="str">
            <v>20LL7MÉTODO NÃO DESTRUTIVOSIM</v>
          </cell>
          <cell r="T70">
            <v>3528.6836820000003</v>
          </cell>
          <cell r="U70">
            <v>3435.3444051321649</v>
          </cell>
          <cell r="V70">
            <v>3273.0157405493937</v>
          </cell>
        </row>
        <row r="71">
          <cell r="S71" t="str">
            <v>2LT17MÉTODO NÃO DESTRUTIVOSIM</v>
          </cell>
          <cell r="T71">
            <v>460.73199328365297</v>
          </cell>
          <cell r="U71">
            <v>442.30271355230684</v>
          </cell>
          <cell r="V71">
            <v>437.87968641678378</v>
          </cell>
        </row>
        <row r="72">
          <cell r="S72" t="str">
            <v>4LT17MÉTODO NÃO DESTRUTIVOSIM</v>
          </cell>
          <cell r="T72">
            <v>525.16429800000003</v>
          </cell>
          <cell r="U72">
            <v>499.01198773824723</v>
          </cell>
          <cell r="V72">
            <v>499.11487680788395</v>
          </cell>
        </row>
        <row r="73">
          <cell r="S73" t="str">
            <v>6LT17MÉTODO NÃO DESTRUTIVOSIM</v>
          </cell>
          <cell r="T73">
            <v>704.18113200000005</v>
          </cell>
          <cell r="U73">
            <v>669.11702175912376</v>
          </cell>
          <cell r="V73">
            <v>669.25498403165136</v>
          </cell>
        </row>
        <row r="74">
          <cell r="S74" t="str">
            <v>8LT17MÉTODO NÃO DESTRUTIVOSIM</v>
          </cell>
          <cell r="T74">
            <v>945.10709364703791</v>
          </cell>
          <cell r="U74">
            <v>927.65400000000011</v>
          </cell>
          <cell r="V74">
            <v>907.48988264546597</v>
          </cell>
        </row>
        <row r="75">
          <cell r="S75" t="str">
            <v>10LT17MÉTODO NÃO DESTRUTIVOSIM</v>
          </cell>
          <cell r="T75">
            <v>1217.8975680000001</v>
          </cell>
          <cell r="U75">
            <v>1169.181158597424</v>
          </cell>
          <cell r="V75">
            <v>1157.4893470114498</v>
          </cell>
        </row>
        <row r="76">
          <cell r="S76" t="str">
            <v>12LT17MÉTODO NÃO DESTRUTIVOSIM</v>
          </cell>
          <cell r="T76">
            <v>1400.5740480000002</v>
          </cell>
          <cell r="U76">
            <v>1344.5471730519359</v>
          </cell>
          <cell r="V76">
            <v>1331.1017013214164</v>
          </cell>
        </row>
        <row r="77">
          <cell r="S77" t="str">
            <v>14LT17MÉTODO NÃO DESTRUTIVOSIM</v>
          </cell>
          <cell r="T77">
            <v>1611.2738340000001</v>
          </cell>
          <cell r="U77">
            <v>1578.3881034388319</v>
          </cell>
          <cell r="V77">
            <v>1562.6042224044436</v>
          </cell>
        </row>
        <row r="78">
          <cell r="S78" t="str">
            <v>16LT17MÉTODO NÃO DESTRUTIVOSIM</v>
          </cell>
          <cell r="T78">
            <v>2499.3139500000002</v>
          </cell>
          <cell r="U78">
            <v>2424.7446192274706</v>
          </cell>
          <cell r="V78">
            <v>2295.0599125439999</v>
          </cell>
        </row>
        <row r="79">
          <cell r="S79" t="str">
            <v>20LT17MÉTODO NÃO DESTRUTIVOSIM</v>
          </cell>
          <cell r="T79">
            <v>3528.6836820000003</v>
          </cell>
          <cell r="U79">
            <v>3435.3444051321649</v>
          </cell>
          <cell r="V79">
            <v>3273.0157405493937</v>
          </cell>
        </row>
        <row r="80">
          <cell r="S80" t="str">
            <v>2LT35MÉTODO NÃO DESTRUTIVOSIM</v>
          </cell>
          <cell r="T80">
            <v>460.73199328365297</v>
          </cell>
          <cell r="U80">
            <v>442.30271355230684</v>
          </cell>
          <cell r="V80">
            <v>437.87968641678378</v>
          </cell>
        </row>
        <row r="81">
          <cell r="S81" t="str">
            <v>4LT35MÉTODO NÃO DESTRUTIVOSIM</v>
          </cell>
          <cell r="T81">
            <v>525.16429800000003</v>
          </cell>
          <cell r="U81">
            <v>499.01198773824723</v>
          </cell>
          <cell r="V81">
            <v>499.11487680788395</v>
          </cell>
        </row>
        <row r="82">
          <cell r="S82" t="str">
            <v>6LT35MÉTODO NÃO DESTRUTIVOSIM</v>
          </cell>
          <cell r="T82">
            <v>704.18113200000005</v>
          </cell>
          <cell r="U82">
            <v>669.11702175912376</v>
          </cell>
          <cell r="V82">
            <v>669.25498403165136</v>
          </cell>
        </row>
        <row r="83">
          <cell r="S83" t="str">
            <v>8LT35MÉTODO NÃO DESTRUTIVOSIM</v>
          </cell>
          <cell r="T83">
            <v>945.10709364703791</v>
          </cell>
          <cell r="U83">
            <v>927.65400000000011</v>
          </cell>
          <cell r="V83">
            <v>907.48988264546597</v>
          </cell>
        </row>
        <row r="84">
          <cell r="S84" t="str">
            <v>10LT35MÉTODO NÃO DESTRUTIVOSIM</v>
          </cell>
          <cell r="T84">
            <v>1217.8975680000001</v>
          </cell>
          <cell r="U84">
            <v>1169.181158597424</v>
          </cell>
          <cell r="V84">
            <v>1157.4893470114498</v>
          </cell>
        </row>
        <row r="85">
          <cell r="S85" t="str">
            <v>12LT35MÉTODO NÃO DESTRUTIVOSIM</v>
          </cell>
          <cell r="T85">
            <v>1400.5740480000002</v>
          </cell>
          <cell r="U85">
            <v>1344.5471730519359</v>
          </cell>
          <cell r="V85">
            <v>1331.1017013214164</v>
          </cell>
        </row>
        <row r="86">
          <cell r="S86" t="str">
            <v>14LT35MÉTODO NÃO DESTRUTIVOSIM</v>
          </cell>
          <cell r="T86">
            <v>1611.2738340000001</v>
          </cell>
          <cell r="U86">
            <v>1578.3881034388319</v>
          </cell>
          <cell r="V86">
            <v>1562.6042224044436</v>
          </cell>
        </row>
        <row r="87">
          <cell r="S87" t="str">
            <v>16LT35MÉTODO NÃO DESTRUTIVOSIM</v>
          </cell>
          <cell r="T87">
            <v>2499.3139500000002</v>
          </cell>
          <cell r="U87">
            <v>2424.7446192274706</v>
          </cell>
          <cell r="V87">
            <v>2295.0599125439999</v>
          </cell>
        </row>
        <row r="88">
          <cell r="S88" t="str">
            <v>20LT35MÉTODO NÃO DESTRUTIVOSIM</v>
          </cell>
          <cell r="T88">
            <v>3528.6836820000003</v>
          </cell>
          <cell r="U88">
            <v>3435.3444051321649</v>
          </cell>
          <cell r="V88">
            <v>3273.0157405493937</v>
          </cell>
        </row>
        <row r="89">
          <cell r="S89" t="str">
            <v>2LL4MÉTODO DESTRUTIVOSIM</v>
          </cell>
          <cell r="T89">
            <v>575.18485651931644</v>
          </cell>
          <cell r="U89">
            <v>560.59299528212091</v>
          </cell>
          <cell r="V89">
            <v>535.2158453043894</v>
          </cell>
        </row>
        <row r="90">
          <cell r="S90" t="str">
            <v>2LL4MÉTODO DESTRUTIVONÃO</v>
          </cell>
          <cell r="T90">
            <v>334.10835000000003</v>
          </cell>
          <cell r="U90">
            <v>314.06184899999994</v>
          </cell>
          <cell r="V90">
            <v>310.92123050999993</v>
          </cell>
        </row>
        <row r="91">
          <cell r="S91" t="str">
            <v>4LL4MÉTODO DESTRUTIVOSIM</v>
          </cell>
          <cell r="T91">
            <v>573.92220000000009</v>
          </cell>
          <cell r="U91">
            <v>560.27274726624796</v>
          </cell>
          <cell r="V91">
            <v>534.92344494207066</v>
          </cell>
        </row>
        <row r="92">
          <cell r="S92" t="str">
            <v>4LL4MÉTODO DESTRUTIVONÃO</v>
          </cell>
          <cell r="T92">
            <v>334.10835000000003</v>
          </cell>
          <cell r="U92">
            <v>314.06184899999994</v>
          </cell>
          <cell r="V92">
            <v>310.92123050999993</v>
          </cell>
        </row>
        <row r="93">
          <cell r="S93" t="str">
            <v>6LL4MÉTODO DESTRUTIVOSIM</v>
          </cell>
          <cell r="T93">
            <v>768.29846372412123</v>
          </cell>
          <cell r="U93">
            <v>747.92817330000003</v>
          </cell>
          <cell r="V93">
            <v>681.51324390000002</v>
          </cell>
        </row>
        <row r="94">
          <cell r="S94" t="str">
            <v>6LL4MÉTODO DESTRUTIVONÃO</v>
          </cell>
          <cell r="T94">
            <v>524.88905999999997</v>
          </cell>
          <cell r="U94">
            <v>493.39571639999997</v>
          </cell>
          <cell r="V94">
            <v>488.46175923599998</v>
          </cell>
        </row>
        <row r="95">
          <cell r="S95" t="str">
            <v>8LL4MÉTODO DESTRUTIVOSIM</v>
          </cell>
          <cell r="T95">
            <v>768.29846372412123</v>
          </cell>
          <cell r="U95">
            <v>748.30586100000016</v>
          </cell>
          <cell r="V95">
            <v>712.88069159999998</v>
          </cell>
        </row>
        <row r="96">
          <cell r="S96" t="str">
            <v>8LL4MÉTODO DESTRUTIVONÃO</v>
          </cell>
          <cell r="T96">
            <v>524.88905999999997</v>
          </cell>
          <cell r="U96">
            <v>493.39571639999997</v>
          </cell>
          <cell r="V96">
            <v>488.46175923599998</v>
          </cell>
        </row>
        <row r="97">
          <cell r="S97" t="str">
            <v>10LL4MÉTODO DESTRUTIVOSIM</v>
          </cell>
          <cell r="T97">
            <v>883.57616340000004</v>
          </cell>
          <cell r="U97">
            <v>861.14732460000005</v>
          </cell>
          <cell r="V97">
            <v>822.15833280000004</v>
          </cell>
        </row>
        <row r="98">
          <cell r="S98" t="str">
            <v>10LL4MÉTODO DESTRUTIVONÃO</v>
          </cell>
          <cell r="T98">
            <v>670.15356000000008</v>
          </cell>
          <cell r="U98">
            <v>629.94434640000009</v>
          </cell>
          <cell r="V98">
            <v>623.64490293599999</v>
          </cell>
        </row>
        <row r="99">
          <cell r="S99" t="str">
            <v>12LL4MÉTODO DESTRUTIVOSIM</v>
          </cell>
          <cell r="T99">
            <v>936.19096530000013</v>
          </cell>
          <cell r="U99">
            <v>911.28294570000003</v>
          </cell>
          <cell r="V99">
            <v>867.95538750000003</v>
          </cell>
        </row>
        <row r="100">
          <cell r="S100" t="str">
            <v>12LL4MÉTODO DESTRUTIVONÃO</v>
          </cell>
          <cell r="T100">
            <v>670.15356000000008</v>
          </cell>
          <cell r="U100">
            <v>629.94434640000009</v>
          </cell>
          <cell r="V100">
            <v>623.64490293599999</v>
          </cell>
        </row>
        <row r="101">
          <cell r="S101" t="str">
            <v>14LL4MÉTODO DESTRUTIVOSIM</v>
          </cell>
          <cell r="T101">
            <v>1008.13563</v>
          </cell>
          <cell r="U101">
            <v>947.64749219999999</v>
          </cell>
          <cell r="V101">
            <v>938.17101727800002</v>
          </cell>
        </row>
        <row r="102">
          <cell r="S102" t="str">
            <v>14LL4MÉTODO DESTRUTIVONÃO</v>
          </cell>
          <cell r="T102">
            <v>862.87112999999999</v>
          </cell>
          <cell r="U102">
            <v>811.09886219999999</v>
          </cell>
          <cell r="V102">
            <v>802.98787357799995</v>
          </cell>
        </row>
        <row r="103">
          <cell r="S103" t="str">
            <v>16LL4MÉTODO DESTRUTIVOSIM</v>
          </cell>
          <cell r="T103">
            <v>1644.2375778730946</v>
          </cell>
          <cell r="U103">
            <v>1545.5833232007087</v>
          </cell>
          <cell r="V103">
            <v>1530.1274899687019</v>
          </cell>
        </row>
        <row r="104">
          <cell r="S104" t="str">
            <v>16LL4MÉTODO DESTRUTIVONÃO</v>
          </cell>
          <cell r="T104">
            <v>1498.9730778730946</v>
          </cell>
          <cell r="U104">
            <v>1409.0346932007087</v>
          </cell>
          <cell r="V104">
            <v>1394.9443462687016</v>
          </cell>
        </row>
        <row r="105">
          <cell r="S105" t="str">
            <v>20LL4MÉTODO DESTRUTIVOSIM</v>
          </cell>
          <cell r="T105">
            <v>2681.6988815999998</v>
          </cell>
          <cell r="U105">
            <v>2520.7942370999999</v>
          </cell>
          <cell r="V105">
            <v>2495.5860041999999</v>
          </cell>
        </row>
        <row r="106">
          <cell r="S106" t="str">
            <v>20LL4MÉTODO DESTRUTIVONÃO</v>
          </cell>
          <cell r="T106">
            <v>2488.0128816000001</v>
          </cell>
          <cell r="U106">
            <v>2317.4239370999999</v>
          </cell>
          <cell r="V106">
            <v>2292.2157041999999</v>
          </cell>
        </row>
        <row r="107">
          <cell r="S107" t="str">
            <v>2LL4MÉTODO NÃO DESTRUTIVOSIM</v>
          </cell>
          <cell r="T107">
            <v>460.73199328365297</v>
          </cell>
          <cell r="U107">
            <v>442.30271355230684</v>
          </cell>
          <cell r="V107">
            <v>437.87968641678378</v>
          </cell>
        </row>
        <row r="108">
          <cell r="S108" t="str">
            <v>4LL4MÉTODO NÃO DESTRUTIVOSIM</v>
          </cell>
          <cell r="T108">
            <v>525.16429800000003</v>
          </cell>
          <cell r="U108">
            <v>499.01198773824723</v>
          </cell>
          <cell r="V108">
            <v>499.11487680788395</v>
          </cell>
        </row>
        <row r="109">
          <cell r="S109" t="str">
            <v>6LL4MÉTODO NÃO DESTRUTIVOSIM</v>
          </cell>
          <cell r="T109">
            <v>704.18113200000005</v>
          </cell>
          <cell r="U109">
            <v>669.11702175912376</v>
          </cell>
          <cell r="V109">
            <v>669.25498403165136</v>
          </cell>
        </row>
        <row r="110">
          <cell r="S110" t="str">
            <v>8LL4MÉTODO NÃO DESTRUTIVOSIM</v>
          </cell>
          <cell r="T110">
            <v>945.10709364703791</v>
          </cell>
          <cell r="U110">
            <v>927.65400000000011</v>
          </cell>
          <cell r="V110">
            <v>907.48988264546597</v>
          </cell>
        </row>
        <row r="111">
          <cell r="S111" t="str">
            <v>10LL4MÉTODO NÃO DESTRUTIVOSIM</v>
          </cell>
          <cell r="T111">
            <v>1217.8975680000001</v>
          </cell>
          <cell r="U111">
            <v>1169.181158597424</v>
          </cell>
          <cell r="V111">
            <v>1157.4893470114498</v>
          </cell>
        </row>
        <row r="112">
          <cell r="S112" t="str">
            <v>12LL4MÉTODO NÃO DESTRUTIVOSIM</v>
          </cell>
          <cell r="T112">
            <v>1400.5740480000002</v>
          </cell>
          <cell r="U112">
            <v>1344.5471730519359</v>
          </cell>
          <cell r="V112">
            <v>1331.1017013214164</v>
          </cell>
        </row>
        <row r="113">
          <cell r="S113" t="str">
            <v>14LL4MÉTODO NÃO DESTRUTIVOSIM</v>
          </cell>
          <cell r="T113">
            <v>1611.2738340000001</v>
          </cell>
          <cell r="U113">
            <v>1578.3881034388319</v>
          </cell>
          <cell r="V113">
            <v>1562.6042224044436</v>
          </cell>
        </row>
        <row r="114">
          <cell r="S114" t="str">
            <v>16LL4MÉTODO NÃO DESTRUTIVOSIM</v>
          </cell>
          <cell r="T114">
            <v>2499.3139500000002</v>
          </cell>
          <cell r="U114">
            <v>2424.7446192274706</v>
          </cell>
          <cell r="V114">
            <v>2295.0599125439999</v>
          </cell>
        </row>
        <row r="115">
          <cell r="S115" t="str">
            <v>20LL4MÉTODO NÃO DESTRUTIVOSIM</v>
          </cell>
          <cell r="T115">
            <v>3528.6836820000003</v>
          </cell>
          <cell r="U115">
            <v>3435.3444051321649</v>
          </cell>
          <cell r="V115">
            <v>3273.0157405493937</v>
          </cell>
        </row>
        <row r="137">
          <cell r="H137" t="e">
            <v>#N/A</v>
          </cell>
        </row>
        <row r="138">
          <cell r="G138">
            <v>2</v>
          </cell>
          <cell r="H138">
            <v>1574.9730000000002</v>
          </cell>
        </row>
        <row r="139">
          <cell r="G139">
            <v>4</v>
          </cell>
          <cell r="H139">
            <v>1672.8354000000002</v>
          </cell>
        </row>
        <row r="140">
          <cell r="G140">
            <v>6</v>
          </cell>
          <cell r="H140">
            <v>2084.6730000000002</v>
          </cell>
        </row>
        <row r="141">
          <cell r="G141">
            <v>8</v>
          </cell>
          <cell r="H141">
            <v>2395.59</v>
          </cell>
        </row>
        <row r="155">
          <cell r="F155">
            <v>4</v>
          </cell>
          <cell r="G155">
            <v>49518.231684000006</v>
          </cell>
        </row>
        <row r="156">
          <cell r="F156">
            <v>6</v>
          </cell>
          <cell r="G156">
            <v>52388.433936000009</v>
          </cell>
        </row>
        <row r="157">
          <cell r="F157">
            <v>8</v>
          </cell>
          <cell r="G157">
            <v>54483.971293440009</v>
          </cell>
        </row>
        <row r="158">
          <cell r="F158">
            <v>10</v>
          </cell>
          <cell r="G158">
            <v>56133.391773206051</v>
          </cell>
        </row>
        <row r="159">
          <cell r="F159">
            <v>12</v>
          </cell>
          <cell r="G159">
            <v>61235.620556554924</v>
          </cell>
        </row>
        <row r="160">
          <cell r="F160">
            <v>14</v>
          </cell>
          <cell r="G160">
            <v>72774.309963969921</v>
          </cell>
        </row>
        <row r="161">
          <cell r="F161">
            <v>16</v>
          </cell>
          <cell r="G161">
            <v>91695.157212929116</v>
          </cell>
        </row>
        <row r="162">
          <cell r="F162">
            <v>20</v>
          </cell>
          <cell r="G162">
            <v>123788.70876957566</v>
          </cell>
        </row>
        <row r="196">
          <cell r="H196" t="e">
            <v>#N/A</v>
          </cell>
        </row>
        <row r="224">
          <cell r="H224" t="e">
            <v>#N/A</v>
          </cell>
        </row>
        <row r="234">
          <cell r="H234" t="e">
            <v>#N/A</v>
          </cell>
        </row>
        <row r="246">
          <cell r="E246">
            <v>5402.8200000000006</v>
          </cell>
        </row>
        <row r="247">
          <cell r="F247">
            <v>20</v>
          </cell>
          <cell r="G247">
            <v>448.53600000000006</v>
          </cell>
        </row>
        <row r="248">
          <cell r="F248">
            <v>32</v>
          </cell>
          <cell r="G248">
            <v>448.53600000000006</v>
          </cell>
        </row>
        <row r="249">
          <cell r="F249">
            <v>40</v>
          </cell>
          <cell r="G249">
            <v>448.53600000000006</v>
          </cell>
        </row>
        <row r="250">
          <cell r="F250">
            <v>63</v>
          </cell>
          <cell r="G250">
            <v>448.53600000000006</v>
          </cell>
        </row>
        <row r="251">
          <cell r="F251">
            <v>90</v>
          </cell>
          <cell r="G251">
            <v>774.74400000000003</v>
          </cell>
        </row>
        <row r="252">
          <cell r="F252">
            <v>125</v>
          </cell>
          <cell r="G252">
            <v>774.74400000000003</v>
          </cell>
        </row>
        <row r="257">
          <cell r="O257">
            <v>20</v>
          </cell>
          <cell r="P257">
            <v>3727.524265612994</v>
          </cell>
          <cell r="R257">
            <v>20</v>
          </cell>
          <cell r="S257">
            <v>6982.89</v>
          </cell>
        </row>
        <row r="258">
          <cell r="O258">
            <v>32</v>
          </cell>
          <cell r="P258">
            <v>3727.524265612994</v>
          </cell>
          <cell r="R258">
            <v>32</v>
          </cell>
          <cell r="S258">
            <v>6982.89</v>
          </cell>
        </row>
        <row r="259">
          <cell r="O259">
            <v>40</v>
          </cell>
          <cell r="P259">
            <v>3727.524265612994</v>
          </cell>
          <cell r="R259">
            <v>40</v>
          </cell>
          <cell r="S259">
            <v>6982.89</v>
          </cell>
        </row>
        <row r="260">
          <cell r="O260">
            <v>63</v>
          </cell>
          <cell r="P260">
            <v>3727.524265612994</v>
          </cell>
          <cell r="R260">
            <v>63</v>
          </cell>
          <cell r="S260">
            <v>6982.89</v>
          </cell>
        </row>
        <row r="261">
          <cell r="O261">
            <v>90</v>
          </cell>
          <cell r="P261">
            <v>3727.524265612994</v>
          </cell>
          <cell r="R261">
            <v>90</v>
          </cell>
          <cell r="S261">
            <v>10479.432000000001</v>
          </cell>
        </row>
        <row r="262">
          <cell r="O262">
            <v>125</v>
          </cell>
          <cell r="P262">
            <v>5417.8253233889764</v>
          </cell>
          <cell r="R262">
            <v>125</v>
          </cell>
          <cell r="S262">
            <v>10479.432000000001</v>
          </cell>
        </row>
        <row r="263">
          <cell r="O263">
            <v>180</v>
          </cell>
          <cell r="P263">
            <v>5417.8253233889764</v>
          </cell>
          <cell r="R263">
            <v>180</v>
          </cell>
          <cell r="S263">
            <v>13782.288</v>
          </cell>
        </row>
        <row r="264">
          <cell r="O264">
            <v>250</v>
          </cell>
          <cell r="P264">
            <v>5417.8253233889764</v>
          </cell>
          <cell r="R264">
            <v>250</v>
          </cell>
          <cell r="S264">
            <v>13782.288</v>
          </cell>
        </row>
        <row r="268">
          <cell r="O268">
            <v>20</v>
          </cell>
          <cell r="P268">
            <v>7625.112000000001</v>
          </cell>
          <cell r="R268">
            <v>20</v>
          </cell>
          <cell r="S268">
            <v>8156.1276540000008</v>
          </cell>
        </row>
        <row r="269">
          <cell r="O269">
            <v>32</v>
          </cell>
          <cell r="P269">
            <v>7625.112000000001</v>
          </cell>
          <cell r="R269">
            <v>32</v>
          </cell>
          <cell r="S269">
            <v>8156.1276540000008</v>
          </cell>
        </row>
        <row r="270">
          <cell r="O270">
            <v>40</v>
          </cell>
          <cell r="P270">
            <v>7625.112000000001</v>
          </cell>
          <cell r="R270">
            <v>40</v>
          </cell>
          <cell r="S270">
            <v>8156.1276540000008</v>
          </cell>
        </row>
        <row r="271">
          <cell r="O271">
            <v>63</v>
          </cell>
          <cell r="P271">
            <v>7625.112000000001</v>
          </cell>
          <cell r="R271">
            <v>63</v>
          </cell>
          <cell r="S271">
            <v>8156.1276540000008</v>
          </cell>
        </row>
        <row r="272">
          <cell r="O272">
            <v>90</v>
          </cell>
          <cell r="P272">
            <v>7625.112000000001</v>
          </cell>
          <cell r="R272">
            <v>90</v>
          </cell>
          <cell r="S272">
            <v>11652.669654000001</v>
          </cell>
        </row>
        <row r="273">
          <cell r="O273">
            <v>125</v>
          </cell>
          <cell r="P273">
            <v>7625.112000000001</v>
          </cell>
          <cell r="R273">
            <v>125</v>
          </cell>
          <cell r="S273">
            <v>11652.669654000001</v>
          </cell>
        </row>
        <row r="274">
          <cell r="O274">
            <v>180</v>
          </cell>
          <cell r="P274">
            <v>7625.112000000001</v>
          </cell>
          <cell r="R274">
            <v>180</v>
          </cell>
          <cell r="S274">
            <v>14955.525654000001</v>
          </cell>
        </row>
        <row r="275">
          <cell r="O275">
            <v>250</v>
          </cell>
          <cell r="P275">
            <v>7625.112000000001</v>
          </cell>
          <cell r="R275">
            <v>250</v>
          </cell>
          <cell r="S275">
            <v>14955.525654000001</v>
          </cell>
        </row>
        <row r="279">
          <cell r="O279">
            <v>20</v>
          </cell>
          <cell r="P279">
            <v>6519.3769760000005</v>
          </cell>
        </row>
        <row r="280">
          <cell r="O280">
            <v>32</v>
          </cell>
          <cell r="P280">
            <v>6519.3769760000005</v>
          </cell>
        </row>
        <row r="281">
          <cell r="O281">
            <v>40</v>
          </cell>
          <cell r="P281">
            <v>6519.3769760000005</v>
          </cell>
        </row>
        <row r="282">
          <cell r="O282">
            <v>63</v>
          </cell>
          <cell r="P282">
            <v>6519.3769760000005</v>
          </cell>
        </row>
        <row r="283">
          <cell r="O283">
            <v>90</v>
          </cell>
          <cell r="P283">
            <v>9779.0553559999989</v>
          </cell>
        </row>
        <row r="284">
          <cell r="O284">
            <v>125</v>
          </cell>
          <cell r="P284">
            <v>9779.0553559999989</v>
          </cell>
        </row>
        <row r="285">
          <cell r="E285">
            <v>9990.1200000000008</v>
          </cell>
          <cell r="O285">
            <v>180</v>
          </cell>
          <cell r="P285">
            <v>13038.743843999999</v>
          </cell>
        </row>
        <row r="286">
          <cell r="O286">
            <v>250</v>
          </cell>
          <cell r="P286">
            <v>13038.743843999999</v>
          </cell>
        </row>
        <row r="297">
          <cell r="N297" t="str">
            <v>DIÂMETRO</v>
          </cell>
          <cell r="O297">
            <v>500</v>
          </cell>
          <cell r="P297">
            <v>1000</v>
          </cell>
          <cell r="Q297">
            <v>1001</v>
          </cell>
        </row>
        <row r="298">
          <cell r="N298">
            <v>2</v>
          </cell>
          <cell r="O298">
            <v>18.93206107170132</v>
          </cell>
          <cell r="P298">
            <v>22.718473286041579</v>
          </cell>
          <cell r="Q298">
            <v>23.46</v>
          </cell>
        </row>
        <row r="299">
          <cell r="N299">
            <v>4</v>
          </cell>
          <cell r="O299">
            <v>18.93206107170132</v>
          </cell>
          <cell r="P299">
            <v>27.262167943249896</v>
          </cell>
          <cell r="Q299">
            <v>26.88</v>
          </cell>
        </row>
        <row r="300">
          <cell r="N300">
            <v>6</v>
          </cell>
          <cell r="O300">
            <v>26.937645000000003</v>
          </cell>
          <cell r="P300">
            <v>36.803926723387363</v>
          </cell>
          <cell r="Q300">
            <v>32.96</v>
          </cell>
        </row>
        <row r="301">
          <cell r="N301">
            <v>8</v>
          </cell>
          <cell r="O301">
            <v>26.937645000000003</v>
          </cell>
          <cell r="P301">
            <v>44.16471206806483</v>
          </cell>
          <cell r="Q301">
            <v>39.92</v>
          </cell>
        </row>
        <row r="302">
          <cell r="N302">
            <v>10</v>
          </cell>
          <cell r="O302">
            <v>36.365820750000012</v>
          </cell>
          <cell r="P302">
            <v>52.997654481677799</v>
          </cell>
          <cell r="Q302">
            <v>55.71</v>
          </cell>
        </row>
        <row r="303">
          <cell r="N303">
            <v>12</v>
          </cell>
          <cell r="O303">
            <v>38.54776999500001</v>
          </cell>
          <cell r="P303">
            <v>60.417326109112693</v>
          </cell>
          <cell r="Q303">
            <v>58.75</v>
          </cell>
        </row>
        <row r="304">
          <cell r="N304">
            <v>14</v>
          </cell>
          <cell r="O304">
            <v>41.63159159460001</v>
          </cell>
          <cell r="P304">
            <v>68.875751764388468</v>
          </cell>
          <cell r="Q304">
            <v>63.78</v>
          </cell>
        </row>
        <row r="305">
          <cell r="N305">
            <v>16</v>
          </cell>
          <cell r="O305">
            <v>56.202648652710025</v>
          </cell>
          <cell r="P305">
            <v>78.518357011402841</v>
          </cell>
          <cell r="Q305">
            <v>71.400000000000006</v>
          </cell>
        </row>
        <row r="306">
          <cell r="N306">
            <v>20</v>
          </cell>
          <cell r="O306">
            <v>61.260887031453933</v>
          </cell>
          <cell r="P306">
            <v>82.444274861972985</v>
          </cell>
          <cell r="Q306">
            <v>78.37</v>
          </cell>
        </row>
        <row r="307">
          <cell r="O307" t="e">
            <v>#N/A</v>
          </cell>
        </row>
        <row r="341">
          <cell r="N341">
            <v>63</v>
          </cell>
          <cell r="O341">
            <v>26.901966000000002</v>
          </cell>
          <cell r="P341">
            <v>26.300520000000002</v>
          </cell>
        </row>
        <row r="342">
          <cell r="N342">
            <v>90</v>
          </cell>
          <cell r="O342">
            <v>26.901966000000002</v>
          </cell>
          <cell r="P342">
            <v>26.300520000000002</v>
          </cell>
        </row>
        <row r="343">
          <cell r="N343">
            <v>125</v>
          </cell>
          <cell r="O343">
            <v>27.411666000000004</v>
          </cell>
          <cell r="P343">
            <v>26.800026000000003</v>
          </cell>
        </row>
        <row r="344">
          <cell r="N344">
            <v>180</v>
          </cell>
          <cell r="O344">
            <v>27.411666000000004</v>
          </cell>
          <cell r="P344">
            <v>26.800026000000003</v>
          </cell>
        </row>
        <row r="345">
          <cell r="N345">
            <v>250</v>
          </cell>
          <cell r="O345">
            <v>38.859527999999997</v>
          </cell>
          <cell r="P345">
            <v>37.982844</v>
          </cell>
        </row>
        <row r="346">
          <cell r="O346" t="e">
            <v>#N/A</v>
          </cell>
        </row>
        <row r="359">
          <cell r="N359">
            <v>2</v>
          </cell>
          <cell r="O359">
            <v>577.66339800000003</v>
          </cell>
        </row>
        <row r="360">
          <cell r="N360">
            <v>4</v>
          </cell>
          <cell r="O360">
            <v>746.51681399999995</v>
          </cell>
        </row>
        <row r="361">
          <cell r="N361">
            <v>6</v>
          </cell>
          <cell r="O361">
            <v>772.80714000000012</v>
          </cell>
        </row>
        <row r="362">
          <cell r="N362">
            <v>8</v>
          </cell>
          <cell r="O362">
            <v>968.58291000000008</v>
          </cell>
        </row>
        <row r="363">
          <cell r="N363">
            <v>10</v>
          </cell>
          <cell r="O363">
            <v>968.58291000000008</v>
          </cell>
        </row>
        <row r="364">
          <cell r="N364">
            <v>12</v>
          </cell>
          <cell r="O364">
            <v>968.58291000000008</v>
          </cell>
        </row>
        <row r="365">
          <cell r="N365">
            <v>14</v>
          </cell>
          <cell r="O365">
            <v>1164.35868</v>
          </cell>
        </row>
        <row r="366">
          <cell r="N366">
            <v>16</v>
          </cell>
          <cell r="O366">
            <v>1164.35868</v>
          </cell>
        </row>
        <row r="367">
          <cell r="N367">
            <v>20</v>
          </cell>
          <cell r="O367">
            <v>1164.35868</v>
          </cell>
        </row>
        <row r="370">
          <cell r="N370" t="str">
            <v>DIÂMETRO</v>
          </cell>
          <cell r="O370" t="str">
            <v>VALOR</v>
          </cell>
          <cell r="P370">
            <v>0.8</v>
          </cell>
          <cell r="Q370" t="str">
            <v>VALOR</v>
          </cell>
          <cell r="R370">
            <v>0.2</v>
          </cell>
          <cell r="S370" t="str">
            <v>TOTAL</v>
          </cell>
        </row>
        <row r="371">
          <cell r="N371">
            <v>2</v>
          </cell>
          <cell r="O371">
            <v>315.22906200000006</v>
          </cell>
          <cell r="P371">
            <v>252.18324960000007</v>
          </cell>
          <cell r="Q371">
            <v>515.20475999999996</v>
          </cell>
          <cell r="R371">
            <v>103.040952</v>
          </cell>
          <cell r="S371">
            <v>355.22420160000007</v>
          </cell>
        </row>
        <row r="372">
          <cell r="N372">
            <v>4</v>
          </cell>
          <cell r="O372">
            <v>315.22906200000006</v>
          </cell>
          <cell r="P372">
            <v>252.18324960000007</v>
          </cell>
          <cell r="Q372">
            <v>515.20475999999996</v>
          </cell>
          <cell r="R372">
            <v>103.040952</v>
          </cell>
          <cell r="S372">
            <v>355.22420160000007</v>
          </cell>
        </row>
        <row r="373">
          <cell r="N373">
            <v>6</v>
          </cell>
          <cell r="O373">
            <v>315.22906200000006</v>
          </cell>
          <cell r="P373">
            <v>252.18324960000007</v>
          </cell>
          <cell r="Q373">
            <v>515.20475999999996</v>
          </cell>
          <cell r="R373">
            <v>103.040952</v>
          </cell>
          <cell r="S373">
            <v>355.22420160000007</v>
          </cell>
        </row>
        <row r="374">
          <cell r="N374">
            <v>8</v>
          </cell>
          <cell r="O374">
            <v>493.35901800000005</v>
          </cell>
          <cell r="P374">
            <v>394.68721440000007</v>
          </cell>
          <cell r="Q374">
            <v>669.76618800000006</v>
          </cell>
          <cell r="R374">
            <v>133.95323760000002</v>
          </cell>
          <cell r="S374">
            <v>528.6404520000001</v>
          </cell>
        </row>
        <row r="375">
          <cell r="N375">
            <v>10</v>
          </cell>
          <cell r="O375">
            <v>493.35901800000005</v>
          </cell>
          <cell r="P375">
            <v>394.68721440000007</v>
          </cell>
          <cell r="Q375">
            <v>669.76618800000006</v>
          </cell>
          <cell r="R375">
            <v>133.95323760000002</v>
          </cell>
          <cell r="S375">
            <v>528.6404520000001</v>
          </cell>
        </row>
        <row r="376">
          <cell r="N376">
            <v>12</v>
          </cell>
          <cell r="O376">
            <v>493.35901800000005</v>
          </cell>
          <cell r="P376">
            <v>394.68721440000007</v>
          </cell>
          <cell r="Q376">
            <v>669.76618800000006</v>
          </cell>
          <cell r="R376">
            <v>133.95323760000002</v>
          </cell>
          <cell r="S376">
            <v>528.6404520000001</v>
          </cell>
        </row>
        <row r="377">
          <cell r="N377">
            <v>14</v>
          </cell>
          <cell r="O377">
            <v>654.51596400000005</v>
          </cell>
          <cell r="P377">
            <v>523.61277120000011</v>
          </cell>
          <cell r="Q377">
            <v>824.32761600000003</v>
          </cell>
          <cell r="R377">
            <v>164.86552320000001</v>
          </cell>
          <cell r="S377">
            <v>688.4782944000001</v>
          </cell>
        </row>
        <row r="378">
          <cell r="N378">
            <v>16</v>
          </cell>
          <cell r="O378">
            <v>654.51596400000005</v>
          </cell>
          <cell r="P378">
            <v>523.61277120000011</v>
          </cell>
          <cell r="Q378">
            <v>824.32761600000003</v>
          </cell>
          <cell r="R378">
            <v>164.86552320000001</v>
          </cell>
          <cell r="S378">
            <v>688.4782944000001</v>
          </cell>
        </row>
        <row r="379">
          <cell r="N379">
            <v>20</v>
          </cell>
          <cell r="O379">
            <v>654.51596400000005</v>
          </cell>
          <cell r="P379">
            <v>523.61277120000011</v>
          </cell>
          <cell r="Q379">
            <v>824.32761600000003</v>
          </cell>
          <cell r="R379">
            <v>164.86552320000001</v>
          </cell>
          <cell r="S379">
            <v>688.4782944000001</v>
          </cell>
        </row>
        <row r="380">
          <cell r="N380" t="str">
            <v>MOBILIZAÇÃO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</row>
        <row r="382">
          <cell r="N382" t="str">
            <v>DIÂMETRO</v>
          </cell>
          <cell r="O382" t="str">
            <v>VALOR</v>
          </cell>
          <cell r="P382">
            <v>0.9</v>
          </cell>
          <cell r="Q382" t="str">
            <v>VALOR</v>
          </cell>
          <cell r="R382">
            <v>0.1</v>
          </cell>
          <cell r="S382" t="str">
            <v>TOTAL</v>
          </cell>
        </row>
        <row r="383">
          <cell r="N383">
            <v>2</v>
          </cell>
          <cell r="O383">
            <v>315.22906200000006</v>
          </cell>
          <cell r="P383">
            <v>283.70615580000003</v>
          </cell>
          <cell r="Q383">
            <v>515.20475999999996</v>
          </cell>
          <cell r="R383">
            <v>51.520476000000002</v>
          </cell>
          <cell r="S383">
            <v>335.22663180000006</v>
          </cell>
        </row>
        <row r="384">
          <cell r="N384">
            <v>4</v>
          </cell>
          <cell r="O384">
            <v>315.22906200000006</v>
          </cell>
          <cell r="P384">
            <v>283.70615580000003</v>
          </cell>
          <cell r="Q384">
            <v>515.20475999999996</v>
          </cell>
          <cell r="R384">
            <v>51.520476000000002</v>
          </cell>
          <cell r="S384">
            <v>335.22663180000006</v>
          </cell>
        </row>
        <row r="385">
          <cell r="N385">
            <v>6</v>
          </cell>
          <cell r="O385">
            <v>315.22906200000006</v>
          </cell>
          <cell r="P385">
            <v>283.70615580000003</v>
          </cell>
          <cell r="Q385">
            <v>515.20475999999996</v>
          </cell>
          <cell r="R385">
            <v>51.520476000000002</v>
          </cell>
          <cell r="S385">
            <v>335.22663180000006</v>
          </cell>
        </row>
        <row r="386">
          <cell r="N386">
            <v>8</v>
          </cell>
          <cell r="O386">
            <v>493.35901800000005</v>
          </cell>
          <cell r="P386">
            <v>444.02311620000006</v>
          </cell>
          <cell r="Q386">
            <v>669.76618800000006</v>
          </cell>
          <cell r="R386">
            <v>66.976618800000011</v>
          </cell>
          <cell r="S386">
            <v>510.9997350000001</v>
          </cell>
        </row>
        <row r="387">
          <cell r="N387">
            <v>10</v>
          </cell>
          <cell r="O387">
            <v>493.35901800000005</v>
          </cell>
          <cell r="P387">
            <v>444.02311620000006</v>
          </cell>
          <cell r="Q387">
            <v>669.76618800000006</v>
          </cell>
          <cell r="R387">
            <v>66.976618800000011</v>
          </cell>
          <cell r="S387">
            <v>510.9997350000001</v>
          </cell>
        </row>
        <row r="388">
          <cell r="N388">
            <v>12</v>
          </cell>
          <cell r="O388">
            <v>493.35901800000005</v>
          </cell>
          <cell r="P388">
            <v>444.02311620000006</v>
          </cell>
          <cell r="Q388">
            <v>669.76618800000006</v>
          </cell>
          <cell r="R388">
            <v>66.976618800000011</v>
          </cell>
          <cell r="S388">
            <v>510.9997350000001</v>
          </cell>
        </row>
        <row r="389">
          <cell r="N389">
            <v>14</v>
          </cell>
          <cell r="O389">
            <v>654.51596400000005</v>
          </cell>
          <cell r="P389">
            <v>589.06436760000008</v>
          </cell>
          <cell r="Q389">
            <v>824.32761600000003</v>
          </cell>
          <cell r="R389">
            <v>82.432761600000006</v>
          </cell>
          <cell r="S389">
            <v>671.49712920000013</v>
          </cell>
        </row>
        <row r="390">
          <cell r="E390">
            <v>0</v>
          </cell>
          <cell r="N390">
            <v>16</v>
          </cell>
          <cell r="O390">
            <v>654.51596400000005</v>
          </cell>
          <cell r="P390">
            <v>589.06436760000008</v>
          </cell>
          <cell r="Q390">
            <v>824.32761600000003</v>
          </cell>
          <cell r="R390">
            <v>82.432761600000006</v>
          </cell>
          <cell r="S390">
            <v>671.49712920000013</v>
          </cell>
        </row>
        <row r="391">
          <cell r="N391">
            <v>20</v>
          </cell>
          <cell r="O391">
            <v>654.51596400000005</v>
          </cell>
          <cell r="P391">
            <v>589.06436760000008</v>
          </cell>
          <cell r="Q391">
            <v>824.32761600000003</v>
          </cell>
          <cell r="R391">
            <v>82.432761600000006</v>
          </cell>
          <cell r="S391">
            <v>671.49712920000013</v>
          </cell>
        </row>
        <row r="392">
          <cell r="N392" t="str">
            <v>MOBILIZAÇÃO</v>
          </cell>
          <cell r="O392">
            <v>824.32761600000003</v>
          </cell>
          <cell r="P392">
            <v>741.8948544000001</v>
          </cell>
          <cell r="Q392">
            <v>0</v>
          </cell>
          <cell r="R392">
            <v>0</v>
          </cell>
          <cell r="S392">
            <v>741.8948544000001</v>
          </cell>
        </row>
        <row r="399">
          <cell r="E399">
            <v>0</v>
          </cell>
        </row>
        <row r="499">
          <cell r="E499">
            <v>74073.504158539828</v>
          </cell>
        </row>
        <row r="500">
          <cell r="E500">
            <v>8073.648000000001</v>
          </cell>
        </row>
      </sheetData>
      <sheetData sheetId="15">
        <row r="1">
          <cell r="BO1" t="str">
            <v>ORDENAÇÃO</v>
          </cell>
          <cell r="BP1"/>
          <cell r="BQ1"/>
          <cell r="CJ1"/>
          <cell r="CK1"/>
        </row>
        <row r="2">
          <cell r="BO2" t="str">
            <v>DIÂMETRO</v>
          </cell>
          <cell r="BP2" t="str">
            <v>QUANTIDADE</v>
          </cell>
          <cell r="BQ2" t="str">
            <v>EXTENSÃO</v>
          </cell>
          <cell r="CJ2" t="str">
            <v>Ø</v>
          </cell>
          <cell r="CK2" t="str">
            <v>Extensão</v>
          </cell>
          <cell r="DU2" t="str">
            <v/>
          </cell>
          <cell r="DV2" t="str">
            <v/>
          </cell>
        </row>
        <row r="3">
          <cell r="BO3" t="str">
            <v/>
          </cell>
          <cell r="BP3" t="str">
            <v/>
          </cell>
          <cell r="BQ3" t="str">
            <v/>
          </cell>
          <cell r="CB3" t="str">
            <v/>
          </cell>
          <cell r="CC3" t="str">
            <v/>
          </cell>
          <cell r="CD3" t="str">
            <v/>
          </cell>
          <cell r="CJ3" t="str">
            <v/>
          </cell>
          <cell r="CK3" t="str">
            <v/>
          </cell>
          <cell r="DU3" t="str">
            <v/>
          </cell>
          <cell r="DV3" t="str">
            <v/>
          </cell>
        </row>
        <row r="4">
          <cell r="BO4" t="str">
            <v/>
          </cell>
          <cell r="BP4" t="str">
            <v/>
          </cell>
          <cell r="BQ4" t="str">
            <v/>
          </cell>
          <cell r="CB4" t="str">
            <v/>
          </cell>
          <cell r="CC4" t="str">
            <v/>
          </cell>
          <cell r="CD4" t="str">
            <v/>
          </cell>
          <cell r="CJ4" t="str">
            <v/>
          </cell>
          <cell r="CK4" t="str">
            <v/>
          </cell>
          <cell r="DH4" t="str">
            <v/>
          </cell>
          <cell r="DI4" t="str">
            <v/>
          </cell>
          <cell r="DU4" t="str">
            <v/>
          </cell>
          <cell r="DV4" t="str">
            <v/>
          </cell>
        </row>
        <row r="5">
          <cell r="BO5" t="str">
            <v/>
          </cell>
          <cell r="BP5" t="str">
            <v/>
          </cell>
          <cell r="BQ5" t="str">
            <v/>
          </cell>
          <cell r="CB5" t="str">
            <v/>
          </cell>
          <cell r="CC5" t="str">
            <v/>
          </cell>
          <cell r="CD5" t="str">
            <v/>
          </cell>
          <cell r="CJ5" t="str">
            <v/>
          </cell>
          <cell r="CK5" t="str">
            <v/>
          </cell>
          <cell r="DH5" t="str">
            <v/>
          </cell>
          <cell r="DI5" t="str">
            <v/>
          </cell>
          <cell r="DU5" t="str">
            <v/>
          </cell>
          <cell r="DV5" t="str">
            <v/>
          </cell>
        </row>
        <row r="6">
          <cell r="BO6" t="str">
            <v/>
          </cell>
          <cell r="BP6" t="str">
            <v/>
          </cell>
          <cell r="BQ6" t="str">
            <v/>
          </cell>
          <cell r="CB6" t="str">
            <v/>
          </cell>
          <cell r="CC6" t="str">
            <v/>
          </cell>
          <cell r="CD6" t="str">
            <v/>
          </cell>
          <cell r="CJ6" t="str">
            <v/>
          </cell>
          <cell r="CK6" t="str">
            <v/>
          </cell>
          <cell r="DH6" t="str">
            <v/>
          </cell>
          <cell r="DI6" t="str">
            <v/>
          </cell>
          <cell r="DU6" t="str">
            <v/>
          </cell>
          <cell r="DV6" t="str">
            <v/>
          </cell>
        </row>
        <row r="7">
          <cell r="BO7" t="str">
            <v/>
          </cell>
          <cell r="BP7" t="str">
            <v/>
          </cell>
          <cell r="BQ7" t="str">
            <v/>
          </cell>
          <cell r="CJ7" t="str">
            <v/>
          </cell>
          <cell r="CK7" t="str">
            <v/>
          </cell>
          <cell r="DH7" t="str">
            <v/>
          </cell>
          <cell r="DI7" t="str">
            <v/>
          </cell>
          <cell r="DU7" t="str">
            <v/>
          </cell>
          <cell r="DV7" t="str">
            <v/>
          </cell>
        </row>
        <row r="8">
          <cell r="BO8" t="str">
            <v/>
          </cell>
          <cell r="BP8" t="str">
            <v/>
          </cell>
          <cell r="BQ8" t="str">
            <v/>
          </cell>
          <cell r="CJ8" t="str">
            <v/>
          </cell>
          <cell r="CK8" t="str">
            <v/>
          </cell>
          <cell r="DH8" t="str">
            <v/>
          </cell>
          <cell r="DI8" t="str">
            <v/>
          </cell>
        </row>
        <row r="9">
          <cell r="BO9" t="str">
            <v/>
          </cell>
          <cell r="BP9" t="str">
            <v/>
          </cell>
          <cell r="BQ9" t="str">
            <v/>
          </cell>
          <cell r="CJ9" t="str">
            <v/>
          </cell>
          <cell r="CK9" t="str">
            <v/>
          </cell>
        </row>
        <row r="10">
          <cell r="BO10" t="str">
            <v/>
          </cell>
          <cell r="CJ10" t="str">
            <v/>
          </cell>
          <cell r="CK10" t="str">
            <v/>
          </cell>
        </row>
        <row r="11">
          <cell r="BO11" t="str">
            <v/>
          </cell>
          <cell r="CJ11" t="str">
            <v/>
          </cell>
          <cell r="CK11" t="str">
            <v/>
          </cell>
        </row>
        <row r="12">
          <cell r="BO12" t="str">
            <v/>
          </cell>
          <cell r="CJ12" t="str">
            <v/>
          </cell>
          <cell r="CK12" t="str">
            <v/>
          </cell>
        </row>
        <row r="13">
          <cell r="BO13" t="str">
            <v/>
          </cell>
          <cell r="CJ13"/>
          <cell r="CK13" t="str">
            <v/>
          </cell>
        </row>
        <row r="14">
          <cell r="BO14" t="str">
            <v/>
          </cell>
          <cell r="CJ14"/>
          <cell r="CK14" t="str">
            <v/>
          </cell>
        </row>
        <row r="15">
          <cell r="BO15" t="str">
            <v/>
          </cell>
          <cell r="CJ15"/>
          <cell r="CK15" t="str">
            <v/>
          </cell>
        </row>
        <row r="16">
          <cell r="BO16" t="str">
            <v/>
          </cell>
          <cell r="CJ16"/>
          <cell r="CK16" t="str">
            <v/>
          </cell>
        </row>
        <row r="17">
          <cell r="BO17" t="str">
            <v/>
          </cell>
          <cell r="CJ17"/>
          <cell r="CK17" t="str">
            <v/>
          </cell>
        </row>
        <row r="18">
          <cell r="BO18" t="str">
            <v/>
          </cell>
          <cell r="CJ18"/>
          <cell r="CK18" t="str">
            <v/>
          </cell>
        </row>
        <row r="19">
          <cell r="BO19" t="str">
            <v/>
          </cell>
          <cell r="CJ19"/>
          <cell r="CK19" t="str">
            <v/>
          </cell>
        </row>
        <row r="20">
          <cell r="BO20" t="str">
            <v/>
          </cell>
          <cell r="CJ20"/>
          <cell r="CK20" t="str">
            <v/>
          </cell>
        </row>
        <row r="21">
          <cell r="BO21" t="str">
            <v/>
          </cell>
          <cell r="CJ21"/>
          <cell r="CK21" t="str">
            <v/>
          </cell>
        </row>
        <row r="22">
          <cell r="BO22" t="str">
            <v/>
          </cell>
          <cell r="CJ22"/>
          <cell r="CK22" t="str">
            <v/>
          </cell>
        </row>
        <row r="23">
          <cell r="BO23" t="str">
            <v/>
          </cell>
          <cell r="CJ23"/>
          <cell r="CK23" t="str">
            <v/>
          </cell>
        </row>
        <row r="24">
          <cell r="BO24" t="str">
            <v/>
          </cell>
          <cell r="CJ24"/>
          <cell r="CK24" t="str">
            <v/>
          </cell>
        </row>
        <row r="25">
          <cell r="BO25" t="str">
            <v/>
          </cell>
          <cell r="CJ25"/>
          <cell r="CK25" t="str">
            <v/>
          </cell>
        </row>
        <row r="26">
          <cell r="BO26" t="str">
            <v/>
          </cell>
          <cell r="CJ26"/>
          <cell r="CK26" t="str">
            <v/>
          </cell>
        </row>
        <row r="27">
          <cell r="BO27" t="str">
            <v/>
          </cell>
          <cell r="CJ27"/>
          <cell r="CK27" t="str">
            <v/>
          </cell>
        </row>
        <row r="28">
          <cell r="BO28" t="str">
            <v/>
          </cell>
          <cell r="CJ28"/>
          <cell r="CK28" t="str">
            <v/>
          </cell>
        </row>
        <row r="29">
          <cell r="BO29" t="str">
            <v/>
          </cell>
          <cell r="CJ29"/>
          <cell r="CK29" t="str">
            <v/>
          </cell>
        </row>
        <row r="30">
          <cell r="BO30" t="str">
            <v/>
          </cell>
          <cell r="CJ30"/>
          <cell r="CK30" t="str">
            <v/>
          </cell>
        </row>
        <row r="31">
          <cell r="BO31" t="str">
            <v/>
          </cell>
          <cell r="CJ31"/>
          <cell r="CK31" t="str">
            <v/>
          </cell>
        </row>
        <row r="32">
          <cell r="BO32" t="str">
            <v/>
          </cell>
          <cell r="CJ32"/>
          <cell r="CK32" t="str">
            <v/>
          </cell>
        </row>
        <row r="33">
          <cell r="BO33" t="str">
            <v/>
          </cell>
          <cell r="CJ33"/>
          <cell r="CK33" t="str">
            <v/>
          </cell>
        </row>
        <row r="34">
          <cell r="BO34" t="str">
            <v/>
          </cell>
          <cell r="CJ34"/>
          <cell r="CK34" t="str">
            <v/>
          </cell>
        </row>
        <row r="35">
          <cell r="BO35" t="str">
            <v/>
          </cell>
          <cell r="CJ35"/>
          <cell r="CK35" t="str">
            <v/>
          </cell>
        </row>
        <row r="36">
          <cell r="BO36" t="str">
            <v/>
          </cell>
          <cell r="CJ36"/>
          <cell r="CK36" t="str">
            <v/>
          </cell>
        </row>
        <row r="37">
          <cell r="BO37" t="str">
            <v/>
          </cell>
          <cell r="CJ37"/>
          <cell r="CK37" t="str">
            <v/>
          </cell>
        </row>
        <row r="38">
          <cell r="BO38" t="str">
            <v/>
          </cell>
          <cell r="CJ38"/>
          <cell r="CK38" t="str">
            <v/>
          </cell>
        </row>
        <row r="39">
          <cell r="BO39" t="str">
            <v/>
          </cell>
          <cell r="CJ39"/>
          <cell r="CK39" t="str">
            <v/>
          </cell>
        </row>
        <row r="40">
          <cell r="BO40" t="str">
            <v/>
          </cell>
          <cell r="CJ40"/>
          <cell r="CK40" t="str">
            <v/>
          </cell>
        </row>
        <row r="41">
          <cell r="BO41" t="str">
            <v/>
          </cell>
          <cell r="CJ41"/>
          <cell r="CK41" t="str">
            <v/>
          </cell>
        </row>
        <row r="42">
          <cell r="BO42" t="str">
            <v/>
          </cell>
          <cell r="CJ42"/>
          <cell r="CK42" t="str">
            <v/>
          </cell>
        </row>
        <row r="43">
          <cell r="BO43" t="str">
            <v/>
          </cell>
          <cell r="CJ43"/>
          <cell r="CK43"/>
        </row>
        <row r="44">
          <cell r="BO44" t="str">
            <v/>
          </cell>
          <cell r="CJ44"/>
          <cell r="CK44"/>
        </row>
        <row r="45">
          <cell r="BO45" t="str">
            <v/>
          </cell>
          <cell r="CJ45"/>
          <cell r="CK45"/>
        </row>
        <row r="46">
          <cell r="BO46" t="str">
            <v/>
          </cell>
          <cell r="CJ46"/>
          <cell r="CK46"/>
        </row>
        <row r="47">
          <cell r="BO47" t="str">
            <v/>
          </cell>
          <cell r="CJ47"/>
          <cell r="CK47"/>
        </row>
        <row r="48">
          <cell r="BO48" t="str">
            <v/>
          </cell>
          <cell r="CJ48"/>
          <cell r="CK48"/>
        </row>
        <row r="49">
          <cell r="BO49" t="str">
            <v/>
          </cell>
          <cell r="CJ49"/>
          <cell r="CK49"/>
        </row>
        <row r="50">
          <cell r="BO50" t="str">
            <v/>
          </cell>
          <cell r="CJ50"/>
          <cell r="CK50"/>
        </row>
        <row r="51">
          <cell r="BO51" t="str">
            <v/>
          </cell>
          <cell r="CJ51"/>
          <cell r="CK51"/>
        </row>
        <row r="52">
          <cell r="BO52" t="str">
            <v/>
          </cell>
          <cell r="CJ52"/>
          <cell r="CK52"/>
        </row>
        <row r="53">
          <cell r="BO53" t="str">
            <v/>
          </cell>
          <cell r="CJ53"/>
          <cell r="CK53"/>
        </row>
        <row r="54">
          <cell r="BO54" t="str">
            <v/>
          </cell>
          <cell r="CJ54"/>
          <cell r="CK54"/>
        </row>
        <row r="55">
          <cell r="BO55" t="str">
            <v/>
          </cell>
          <cell r="CJ55"/>
          <cell r="CK55"/>
        </row>
        <row r="56">
          <cell r="BO56" t="str">
            <v/>
          </cell>
          <cell r="CJ56"/>
          <cell r="CK56"/>
        </row>
        <row r="57">
          <cell r="BO57" t="str">
            <v/>
          </cell>
          <cell r="CJ57"/>
          <cell r="CK57"/>
        </row>
        <row r="58">
          <cell r="BO58" t="str">
            <v/>
          </cell>
          <cell r="CJ58"/>
          <cell r="CK58"/>
        </row>
        <row r="59">
          <cell r="BO59" t="str">
            <v/>
          </cell>
          <cell r="CJ59"/>
          <cell r="CK59"/>
        </row>
        <row r="60">
          <cell r="BO60" t="str">
            <v/>
          </cell>
          <cell r="CJ60"/>
          <cell r="CK60"/>
        </row>
        <row r="61">
          <cell r="BO61" t="str">
            <v/>
          </cell>
          <cell r="CJ61"/>
          <cell r="CK61"/>
        </row>
        <row r="62">
          <cell r="BO62" t="str">
            <v/>
          </cell>
          <cell r="CJ62"/>
          <cell r="CK62"/>
        </row>
        <row r="63">
          <cell r="BO63" t="str">
            <v/>
          </cell>
          <cell r="CJ63"/>
          <cell r="CK63"/>
        </row>
        <row r="64">
          <cell r="BO64" t="str">
            <v/>
          </cell>
          <cell r="CJ64"/>
          <cell r="CK64"/>
        </row>
        <row r="65">
          <cell r="BO65" t="str">
            <v/>
          </cell>
          <cell r="CJ65"/>
          <cell r="CK65"/>
        </row>
        <row r="66">
          <cell r="BO66" t="str">
            <v/>
          </cell>
          <cell r="CJ66"/>
          <cell r="CK66"/>
        </row>
        <row r="67">
          <cell r="BO67" t="str">
            <v/>
          </cell>
          <cell r="CJ67"/>
          <cell r="CK67"/>
        </row>
        <row r="68">
          <cell r="BO68" t="str">
            <v/>
          </cell>
          <cell r="CJ68"/>
          <cell r="CK68"/>
        </row>
        <row r="69">
          <cell r="BO69" t="str">
            <v/>
          </cell>
          <cell r="CJ69"/>
          <cell r="CK69"/>
        </row>
        <row r="70">
          <cell r="BO70" t="str">
            <v/>
          </cell>
          <cell r="CJ70"/>
          <cell r="CK70"/>
        </row>
        <row r="71">
          <cell r="BO71" t="str">
            <v/>
          </cell>
          <cell r="CJ71"/>
          <cell r="CK71"/>
        </row>
        <row r="72">
          <cell r="BO72" t="str">
            <v/>
          </cell>
          <cell r="CJ72"/>
          <cell r="CK72"/>
        </row>
        <row r="73">
          <cell r="BO73" t="str">
            <v/>
          </cell>
          <cell r="CJ73"/>
          <cell r="CK73"/>
        </row>
        <row r="74">
          <cell r="BO74" t="str">
            <v/>
          </cell>
          <cell r="CJ74"/>
          <cell r="CK74"/>
        </row>
        <row r="75">
          <cell r="BO75" t="str">
            <v/>
          </cell>
          <cell r="CJ75"/>
          <cell r="CK75"/>
        </row>
        <row r="76">
          <cell r="BO76" t="str">
            <v/>
          </cell>
          <cell r="CJ76"/>
          <cell r="CK76"/>
        </row>
        <row r="77">
          <cell r="BO77" t="str">
            <v/>
          </cell>
          <cell r="CJ77"/>
          <cell r="CK77"/>
        </row>
        <row r="78">
          <cell r="BO78" t="str">
            <v/>
          </cell>
          <cell r="CJ78"/>
          <cell r="CK78"/>
        </row>
        <row r="79">
          <cell r="BO79" t="str">
            <v/>
          </cell>
          <cell r="CJ79"/>
          <cell r="CK79"/>
        </row>
        <row r="80">
          <cell r="BO80" t="str">
            <v/>
          </cell>
          <cell r="CJ80"/>
          <cell r="CK80"/>
        </row>
        <row r="81">
          <cell r="BO81" t="str">
            <v/>
          </cell>
          <cell r="CJ81"/>
          <cell r="CK81"/>
        </row>
        <row r="82">
          <cell r="BO82" t="str">
            <v/>
          </cell>
          <cell r="CJ82"/>
          <cell r="CK82"/>
        </row>
        <row r="83">
          <cell r="BO83" t="str">
            <v/>
          </cell>
          <cell r="CJ83"/>
          <cell r="CK83"/>
        </row>
        <row r="84">
          <cell r="BO84" t="str">
            <v/>
          </cell>
          <cell r="CJ84"/>
          <cell r="CK84"/>
        </row>
        <row r="85">
          <cell r="BO85" t="str">
            <v/>
          </cell>
          <cell r="CJ85"/>
          <cell r="CK85"/>
        </row>
        <row r="86">
          <cell r="BO86" t="str">
            <v/>
          </cell>
          <cell r="CJ86"/>
          <cell r="CK86"/>
        </row>
        <row r="87">
          <cell r="BO87" t="str">
            <v/>
          </cell>
          <cell r="CJ87"/>
          <cell r="CK87"/>
        </row>
        <row r="88">
          <cell r="BO88" t="str">
            <v/>
          </cell>
          <cell r="CJ88"/>
          <cell r="CK88"/>
        </row>
        <row r="89">
          <cell r="BO89" t="str">
            <v/>
          </cell>
          <cell r="CJ89"/>
          <cell r="CK89"/>
        </row>
        <row r="90">
          <cell r="BO90" t="str">
            <v/>
          </cell>
          <cell r="CJ90"/>
          <cell r="CK90"/>
        </row>
        <row r="91">
          <cell r="BO91" t="str">
            <v/>
          </cell>
          <cell r="CJ91"/>
          <cell r="CK91"/>
        </row>
        <row r="92">
          <cell r="BO92" t="str">
            <v/>
          </cell>
          <cell r="CJ92"/>
          <cell r="CK92"/>
        </row>
        <row r="93">
          <cell r="BO93" t="str">
            <v/>
          </cell>
          <cell r="CJ93"/>
          <cell r="CK93"/>
        </row>
        <row r="94">
          <cell r="BO94" t="str">
            <v/>
          </cell>
          <cell r="CJ94"/>
          <cell r="CK94"/>
        </row>
        <row r="95">
          <cell r="BO95" t="str">
            <v/>
          </cell>
          <cell r="CJ95"/>
          <cell r="CK95"/>
        </row>
        <row r="96">
          <cell r="BO96" t="str">
            <v/>
          </cell>
          <cell r="CJ96"/>
          <cell r="CK96"/>
        </row>
        <row r="97">
          <cell r="BO97" t="str">
            <v/>
          </cell>
          <cell r="CJ97"/>
          <cell r="CK97"/>
        </row>
        <row r="98">
          <cell r="BO98" t="str">
            <v/>
          </cell>
          <cell r="CJ98"/>
          <cell r="CK98"/>
        </row>
        <row r="99">
          <cell r="BO99" t="str">
            <v/>
          </cell>
          <cell r="CJ99"/>
          <cell r="CK99"/>
        </row>
        <row r="100">
          <cell r="BO100" t="str">
            <v/>
          </cell>
          <cell r="CJ100"/>
          <cell r="CK100"/>
        </row>
        <row r="101">
          <cell r="BO101" t="str">
            <v/>
          </cell>
          <cell r="CJ101"/>
          <cell r="CK101"/>
        </row>
        <row r="102">
          <cell r="BO102" t="str">
            <v/>
          </cell>
          <cell r="CJ102"/>
          <cell r="CK102"/>
        </row>
        <row r="103">
          <cell r="BO103" t="str">
            <v/>
          </cell>
          <cell r="CJ103"/>
          <cell r="CK103"/>
        </row>
        <row r="104">
          <cell r="BO104" t="str">
            <v/>
          </cell>
          <cell r="CJ104"/>
          <cell r="CK104"/>
        </row>
        <row r="105">
          <cell r="BO105" t="str">
            <v/>
          </cell>
          <cell r="CJ105"/>
          <cell r="CK105"/>
        </row>
        <row r="106">
          <cell r="BO106" t="str">
            <v/>
          </cell>
          <cell r="CJ106"/>
          <cell r="CK106"/>
        </row>
        <row r="107">
          <cell r="BO107" t="str">
            <v/>
          </cell>
          <cell r="CJ107"/>
          <cell r="CK107"/>
        </row>
        <row r="108">
          <cell r="BO108" t="str">
            <v/>
          </cell>
          <cell r="CJ108"/>
          <cell r="CK108"/>
        </row>
        <row r="109">
          <cell r="BO109" t="str">
            <v/>
          </cell>
          <cell r="CJ109"/>
          <cell r="CK109"/>
        </row>
        <row r="110">
          <cell r="BO110" t="str">
            <v/>
          </cell>
          <cell r="CJ110"/>
          <cell r="CK110"/>
        </row>
        <row r="111">
          <cell r="BO111" t="str">
            <v/>
          </cell>
          <cell r="CJ111"/>
          <cell r="CK111"/>
        </row>
        <row r="112">
          <cell r="BO112" t="str">
            <v/>
          </cell>
          <cell r="CJ112"/>
          <cell r="CK112"/>
        </row>
        <row r="113">
          <cell r="BO113" t="str">
            <v/>
          </cell>
          <cell r="CJ113"/>
          <cell r="CK113"/>
        </row>
        <row r="114">
          <cell r="BO114" t="str">
            <v/>
          </cell>
          <cell r="CJ114"/>
          <cell r="CK114"/>
        </row>
        <row r="115">
          <cell r="BO115" t="str">
            <v/>
          </cell>
          <cell r="CJ115"/>
          <cell r="CK115"/>
        </row>
        <row r="116">
          <cell r="BO116" t="str">
            <v/>
          </cell>
          <cell r="CJ116"/>
          <cell r="CK116"/>
        </row>
        <row r="117">
          <cell r="BO117" t="str">
            <v/>
          </cell>
          <cell r="CJ117"/>
          <cell r="CK117"/>
        </row>
        <row r="118">
          <cell r="BO118" t="str">
            <v/>
          </cell>
          <cell r="CJ118"/>
          <cell r="CK118"/>
        </row>
        <row r="119">
          <cell r="BO119" t="str">
            <v/>
          </cell>
          <cell r="CJ119"/>
          <cell r="CK119"/>
        </row>
        <row r="120">
          <cell r="BO120" t="str">
            <v/>
          </cell>
          <cell r="CJ120"/>
          <cell r="CK120"/>
        </row>
        <row r="121">
          <cell r="BO121" t="str">
            <v/>
          </cell>
          <cell r="CJ121"/>
          <cell r="CK121"/>
        </row>
        <row r="122">
          <cell r="BO122" t="str">
            <v/>
          </cell>
          <cell r="CJ122"/>
          <cell r="CK122"/>
        </row>
        <row r="123">
          <cell r="BO123" t="str">
            <v/>
          </cell>
          <cell r="CJ123"/>
          <cell r="CK123"/>
        </row>
        <row r="124">
          <cell r="BO124" t="str">
            <v/>
          </cell>
          <cell r="CJ124"/>
          <cell r="CK124"/>
        </row>
        <row r="125">
          <cell r="BO125" t="str">
            <v/>
          </cell>
          <cell r="CJ125"/>
          <cell r="CK125"/>
        </row>
        <row r="126">
          <cell r="BO126" t="str">
            <v/>
          </cell>
          <cell r="CJ126"/>
          <cell r="CK126"/>
        </row>
        <row r="127">
          <cell r="BO127" t="str">
            <v/>
          </cell>
          <cell r="CJ127"/>
          <cell r="CK127"/>
        </row>
        <row r="128">
          <cell r="BO128" t="str">
            <v/>
          </cell>
          <cell r="CJ128"/>
          <cell r="CK128"/>
        </row>
        <row r="129">
          <cell r="BO129" t="str">
            <v/>
          </cell>
          <cell r="CJ129"/>
          <cell r="CK129"/>
        </row>
        <row r="130">
          <cell r="BO130" t="str">
            <v/>
          </cell>
          <cell r="CJ130"/>
          <cell r="CK130"/>
        </row>
        <row r="131">
          <cell r="BO131" t="str">
            <v/>
          </cell>
          <cell r="CJ131"/>
          <cell r="CK131"/>
        </row>
        <row r="132">
          <cell r="BO132" t="str">
            <v/>
          </cell>
          <cell r="CJ132"/>
          <cell r="CK132"/>
        </row>
        <row r="133">
          <cell r="BO133" t="str">
            <v/>
          </cell>
          <cell r="CJ133"/>
          <cell r="CK133"/>
        </row>
        <row r="134">
          <cell r="BO134" t="str">
            <v/>
          </cell>
          <cell r="CJ134"/>
          <cell r="CK134"/>
        </row>
        <row r="135">
          <cell r="BO135" t="str">
            <v/>
          </cell>
          <cell r="CJ135"/>
          <cell r="CK135"/>
        </row>
        <row r="136">
          <cell r="BO136" t="str">
            <v/>
          </cell>
          <cell r="CJ136"/>
          <cell r="CK136"/>
        </row>
        <row r="137">
          <cell r="BO137" t="str">
            <v/>
          </cell>
          <cell r="CJ137"/>
          <cell r="CK137"/>
        </row>
        <row r="138">
          <cell r="BO138" t="str">
            <v/>
          </cell>
          <cell r="CJ138"/>
          <cell r="CK138"/>
        </row>
        <row r="139">
          <cell r="BO139" t="str">
            <v/>
          </cell>
          <cell r="CJ139"/>
          <cell r="CK139"/>
        </row>
        <row r="140">
          <cell r="BO140" t="str">
            <v/>
          </cell>
          <cell r="CJ140"/>
          <cell r="CK140"/>
        </row>
        <row r="141">
          <cell r="BO141" t="str">
            <v/>
          </cell>
          <cell r="CJ141"/>
          <cell r="CK141"/>
        </row>
        <row r="142">
          <cell r="BO142" t="str">
            <v/>
          </cell>
          <cell r="CJ142"/>
          <cell r="CK142"/>
        </row>
        <row r="143">
          <cell r="BO143" t="str">
            <v/>
          </cell>
          <cell r="CJ143"/>
          <cell r="CK143"/>
        </row>
        <row r="144">
          <cell r="BO144" t="str">
            <v/>
          </cell>
          <cell r="CJ144"/>
          <cell r="CK144"/>
        </row>
        <row r="145">
          <cell r="BO145" t="str">
            <v/>
          </cell>
          <cell r="CJ145"/>
          <cell r="CK145"/>
        </row>
        <row r="146">
          <cell r="BO146" t="str">
            <v/>
          </cell>
          <cell r="CJ146"/>
          <cell r="CK146"/>
        </row>
        <row r="147">
          <cell r="BO147" t="str">
            <v/>
          </cell>
          <cell r="CJ147"/>
          <cell r="CK147"/>
        </row>
        <row r="148">
          <cell r="BO148" t="str">
            <v/>
          </cell>
          <cell r="CJ148"/>
          <cell r="CK148"/>
        </row>
        <row r="149">
          <cell r="BO149" t="str">
            <v/>
          </cell>
          <cell r="CJ149"/>
          <cell r="CK149"/>
        </row>
        <row r="150">
          <cell r="BO150" t="str">
            <v/>
          </cell>
          <cell r="CJ150"/>
          <cell r="CK150"/>
        </row>
        <row r="151">
          <cell r="BO151" t="str">
            <v/>
          </cell>
          <cell r="CJ151"/>
          <cell r="CK151"/>
        </row>
        <row r="152">
          <cell r="BO152" t="str">
            <v/>
          </cell>
          <cell r="CJ152"/>
          <cell r="CK152"/>
        </row>
        <row r="153">
          <cell r="BO153" t="str">
            <v/>
          </cell>
          <cell r="CJ153"/>
          <cell r="CK153"/>
        </row>
        <row r="154">
          <cell r="BO154" t="str">
            <v/>
          </cell>
          <cell r="CJ154"/>
          <cell r="CK154"/>
        </row>
        <row r="155">
          <cell r="BO155" t="str">
            <v/>
          </cell>
          <cell r="CJ155"/>
          <cell r="CK155"/>
        </row>
        <row r="156">
          <cell r="BO156" t="str">
            <v/>
          </cell>
          <cell r="CJ156"/>
          <cell r="CK156"/>
        </row>
        <row r="157">
          <cell r="BO157" t="str">
            <v/>
          </cell>
          <cell r="CJ157"/>
          <cell r="CK157"/>
        </row>
        <row r="158">
          <cell r="BO158" t="str">
            <v/>
          </cell>
          <cell r="CJ158"/>
          <cell r="CK158"/>
        </row>
        <row r="159">
          <cell r="BO159" t="str">
            <v/>
          </cell>
          <cell r="CJ159"/>
          <cell r="CK159"/>
        </row>
        <row r="160">
          <cell r="BO160" t="str">
            <v/>
          </cell>
          <cell r="CJ160"/>
          <cell r="CK160"/>
        </row>
        <row r="161">
          <cell r="BO161" t="str">
            <v/>
          </cell>
          <cell r="CJ161"/>
          <cell r="CK161"/>
        </row>
        <row r="162">
          <cell r="BO162" t="str">
            <v/>
          </cell>
          <cell r="CJ162"/>
          <cell r="CK162"/>
        </row>
        <row r="163">
          <cell r="BO163" t="str">
            <v/>
          </cell>
          <cell r="CJ163"/>
          <cell r="CK163"/>
        </row>
        <row r="164">
          <cell r="BO164" t="str">
            <v/>
          </cell>
          <cell r="CJ164"/>
          <cell r="CK164"/>
        </row>
        <row r="165">
          <cell r="BO165" t="str">
            <v/>
          </cell>
          <cell r="CJ165"/>
          <cell r="CK165"/>
        </row>
        <row r="166">
          <cell r="BO166" t="str">
            <v/>
          </cell>
          <cell r="CJ166"/>
          <cell r="CK166"/>
        </row>
        <row r="167">
          <cell r="BO167" t="str">
            <v/>
          </cell>
          <cell r="CJ167"/>
          <cell r="CK167"/>
        </row>
        <row r="168">
          <cell r="BO168" t="str">
            <v/>
          </cell>
          <cell r="CJ168"/>
          <cell r="CK168"/>
        </row>
        <row r="169">
          <cell r="BO169" t="str">
            <v/>
          </cell>
          <cell r="CJ169"/>
          <cell r="CK169"/>
        </row>
        <row r="170">
          <cell r="BO170" t="str">
            <v/>
          </cell>
          <cell r="CJ170"/>
          <cell r="CK170"/>
        </row>
        <row r="171">
          <cell r="BO171" t="str">
            <v/>
          </cell>
          <cell r="CJ171"/>
          <cell r="CK171"/>
        </row>
        <row r="172">
          <cell r="BO172" t="str">
            <v/>
          </cell>
          <cell r="CJ172"/>
          <cell r="CK172"/>
        </row>
        <row r="173">
          <cell r="BO173" t="str">
            <v/>
          </cell>
          <cell r="CJ173"/>
          <cell r="CK173"/>
        </row>
        <row r="174">
          <cell r="BO174" t="str">
            <v/>
          </cell>
          <cell r="CJ174"/>
          <cell r="CK174"/>
        </row>
        <row r="175">
          <cell r="BO175" t="str">
            <v/>
          </cell>
          <cell r="CJ175"/>
          <cell r="CK175"/>
        </row>
        <row r="176">
          <cell r="BO176" t="str">
            <v/>
          </cell>
          <cell r="CJ176"/>
          <cell r="CK176"/>
        </row>
        <row r="177">
          <cell r="BO177" t="str">
            <v/>
          </cell>
          <cell r="CJ177"/>
          <cell r="CK177"/>
        </row>
        <row r="178">
          <cell r="BO178" t="str">
            <v/>
          </cell>
          <cell r="CJ178"/>
          <cell r="CK178"/>
        </row>
        <row r="179">
          <cell r="BO179" t="str">
            <v/>
          </cell>
          <cell r="CJ179"/>
          <cell r="CK179"/>
        </row>
        <row r="180">
          <cell r="BO180" t="str">
            <v/>
          </cell>
          <cell r="CJ180"/>
          <cell r="CK180"/>
        </row>
        <row r="181">
          <cell r="BO181" t="str">
            <v/>
          </cell>
          <cell r="CJ181"/>
          <cell r="CK181"/>
        </row>
        <row r="182">
          <cell r="BO182" t="str">
            <v/>
          </cell>
          <cell r="CJ182"/>
          <cell r="CK182"/>
        </row>
        <row r="183">
          <cell r="BO183" t="str">
            <v/>
          </cell>
          <cell r="CJ183"/>
          <cell r="CK183"/>
        </row>
        <row r="184">
          <cell r="BO184" t="str">
            <v/>
          </cell>
          <cell r="CJ184"/>
          <cell r="CK184"/>
        </row>
        <row r="185">
          <cell r="BO185" t="str">
            <v/>
          </cell>
          <cell r="CJ185"/>
          <cell r="CK185"/>
        </row>
        <row r="186">
          <cell r="BO186" t="str">
            <v/>
          </cell>
          <cell r="CJ186"/>
          <cell r="CK186"/>
        </row>
        <row r="187">
          <cell r="BO187" t="str">
            <v/>
          </cell>
          <cell r="CJ187"/>
          <cell r="CK187"/>
        </row>
        <row r="188">
          <cell r="BO188" t="str">
            <v/>
          </cell>
          <cell r="CJ188"/>
          <cell r="CK188"/>
        </row>
        <row r="189">
          <cell r="BO189" t="str">
            <v/>
          </cell>
          <cell r="CJ189"/>
          <cell r="CK189"/>
        </row>
        <row r="190">
          <cell r="BO190" t="str">
            <v/>
          </cell>
          <cell r="CJ190"/>
          <cell r="CK190"/>
        </row>
        <row r="191">
          <cell r="BO191" t="str">
            <v/>
          </cell>
          <cell r="CJ191"/>
          <cell r="CK191"/>
        </row>
        <row r="192">
          <cell r="BO192" t="str">
            <v/>
          </cell>
          <cell r="CJ192"/>
          <cell r="CK192"/>
        </row>
        <row r="193">
          <cell r="BO193" t="str">
            <v/>
          </cell>
          <cell r="CJ193"/>
          <cell r="CK193"/>
        </row>
        <row r="194">
          <cell r="BO194" t="str">
            <v/>
          </cell>
          <cell r="CJ194"/>
          <cell r="CK194"/>
        </row>
        <row r="195">
          <cell r="BO195" t="str">
            <v/>
          </cell>
          <cell r="CJ195"/>
          <cell r="CK195"/>
        </row>
        <row r="196">
          <cell r="BO196" t="str">
            <v/>
          </cell>
          <cell r="CJ196"/>
          <cell r="CK196"/>
        </row>
        <row r="197">
          <cell r="BO197" t="str">
            <v/>
          </cell>
          <cell r="CJ197"/>
          <cell r="CK197"/>
        </row>
        <row r="198">
          <cell r="BO198" t="str">
            <v/>
          </cell>
          <cell r="CJ198"/>
          <cell r="CK198"/>
        </row>
        <row r="199">
          <cell r="BO199" t="str">
            <v/>
          </cell>
          <cell r="CJ199"/>
          <cell r="CK199"/>
        </row>
        <row r="200">
          <cell r="BO200" t="str">
            <v/>
          </cell>
          <cell r="CJ200"/>
          <cell r="CK200"/>
        </row>
        <row r="201">
          <cell r="BO201" t="str">
            <v/>
          </cell>
          <cell r="CJ201"/>
          <cell r="CK201"/>
        </row>
        <row r="202">
          <cell r="BO202" t="str">
            <v/>
          </cell>
          <cell r="CJ202"/>
          <cell r="CK202"/>
        </row>
        <row r="203">
          <cell r="BO203" t="str">
            <v/>
          </cell>
          <cell r="CJ203"/>
          <cell r="CK203"/>
        </row>
        <row r="204">
          <cell r="BO204" t="str">
            <v/>
          </cell>
          <cell r="CJ204"/>
          <cell r="CK204"/>
        </row>
        <row r="205">
          <cell r="BO205" t="str">
            <v/>
          </cell>
          <cell r="CJ205"/>
          <cell r="CK205"/>
        </row>
        <row r="206">
          <cell r="BO206" t="str">
            <v/>
          </cell>
          <cell r="CJ206"/>
          <cell r="CK206"/>
        </row>
        <row r="207">
          <cell r="BO207" t="str">
            <v/>
          </cell>
          <cell r="CJ207"/>
          <cell r="CK207"/>
        </row>
        <row r="208">
          <cell r="BO208" t="str">
            <v/>
          </cell>
          <cell r="CJ208"/>
          <cell r="CK208"/>
        </row>
        <row r="209">
          <cell r="BO209" t="str">
            <v/>
          </cell>
          <cell r="CJ209"/>
          <cell r="CK209"/>
        </row>
        <row r="210">
          <cell r="BO210" t="str">
            <v/>
          </cell>
          <cell r="CJ210"/>
          <cell r="CK210"/>
        </row>
        <row r="211">
          <cell r="BO211" t="str">
            <v/>
          </cell>
          <cell r="CJ211"/>
          <cell r="CK211"/>
        </row>
        <row r="212">
          <cell r="BO212" t="str">
            <v/>
          </cell>
          <cell r="CJ212"/>
          <cell r="CK212"/>
        </row>
        <row r="213">
          <cell r="BO213" t="str">
            <v/>
          </cell>
          <cell r="CJ213"/>
          <cell r="CK213"/>
        </row>
        <row r="214">
          <cell r="BO214" t="str">
            <v/>
          </cell>
          <cell r="CJ214"/>
          <cell r="CK214"/>
        </row>
        <row r="215">
          <cell r="BO215" t="str">
            <v/>
          </cell>
          <cell r="CJ215"/>
          <cell r="CK215"/>
        </row>
        <row r="216">
          <cell r="BO216" t="str">
            <v/>
          </cell>
          <cell r="CJ216"/>
          <cell r="CK216"/>
        </row>
        <row r="217">
          <cell r="BO217" t="str">
            <v/>
          </cell>
          <cell r="CJ217"/>
          <cell r="CK217"/>
        </row>
        <row r="218">
          <cell r="BO218" t="str">
            <v/>
          </cell>
          <cell r="CJ218"/>
          <cell r="CK218"/>
        </row>
        <row r="219">
          <cell r="BO219" t="str">
            <v/>
          </cell>
          <cell r="CJ219"/>
          <cell r="CK219"/>
        </row>
        <row r="220">
          <cell r="BO220" t="str">
            <v/>
          </cell>
          <cell r="CJ220"/>
          <cell r="CK220"/>
        </row>
        <row r="221">
          <cell r="BO221" t="str">
            <v/>
          </cell>
          <cell r="CJ221"/>
          <cell r="CK221"/>
        </row>
        <row r="222">
          <cell r="BO222" t="str">
            <v/>
          </cell>
          <cell r="CJ222"/>
          <cell r="CK222"/>
        </row>
        <row r="223">
          <cell r="BO223" t="str">
            <v/>
          </cell>
          <cell r="CJ223"/>
          <cell r="CK223"/>
        </row>
        <row r="224">
          <cell r="BO224" t="str">
            <v/>
          </cell>
          <cell r="CJ224"/>
          <cell r="CK224"/>
        </row>
        <row r="225">
          <cell r="BO225" t="str">
            <v/>
          </cell>
          <cell r="CJ225"/>
          <cell r="CK225"/>
        </row>
        <row r="226">
          <cell r="BO226" t="str">
            <v/>
          </cell>
          <cell r="CJ226"/>
          <cell r="CK226"/>
        </row>
        <row r="227">
          <cell r="BO227" t="str">
            <v/>
          </cell>
          <cell r="CJ227"/>
          <cell r="CK227"/>
        </row>
        <row r="228">
          <cell r="BO228" t="str">
            <v/>
          </cell>
          <cell r="CJ228"/>
          <cell r="CK228"/>
        </row>
        <row r="229">
          <cell r="BO229" t="str">
            <v/>
          </cell>
          <cell r="CJ229"/>
          <cell r="CK229"/>
        </row>
        <row r="230">
          <cell r="BO230" t="str">
            <v/>
          </cell>
          <cell r="CJ230"/>
          <cell r="CK230"/>
        </row>
        <row r="231">
          <cell r="BO231" t="str">
            <v/>
          </cell>
          <cell r="CJ231"/>
          <cell r="CK231"/>
        </row>
        <row r="232">
          <cell r="BO232" t="str">
            <v/>
          </cell>
          <cell r="CJ232"/>
          <cell r="CK232"/>
        </row>
        <row r="233">
          <cell r="BO233" t="str">
            <v/>
          </cell>
          <cell r="CJ233"/>
          <cell r="CK233"/>
        </row>
        <row r="234">
          <cell r="BO234" t="str">
            <v/>
          </cell>
          <cell r="CJ234"/>
          <cell r="CK234"/>
        </row>
        <row r="235">
          <cell r="BO235" t="str">
            <v/>
          </cell>
          <cell r="CJ235"/>
          <cell r="CK235"/>
        </row>
        <row r="236">
          <cell r="BO236" t="str">
            <v/>
          </cell>
          <cell r="CJ236"/>
          <cell r="CK236"/>
        </row>
        <row r="237">
          <cell r="BO237" t="str">
            <v/>
          </cell>
          <cell r="CJ237"/>
          <cell r="CK237"/>
        </row>
        <row r="238">
          <cell r="BO238" t="str">
            <v/>
          </cell>
          <cell r="CJ238"/>
          <cell r="CK238"/>
        </row>
        <row r="239">
          <cell r="BO239" t="str">
            <v/>
          </cell>
          <cell r="CJ239"/>
          <cell r="CK239"/>
        </row>
        <row r="240">
          <cell r="BO240" t="str">
            <v/>
          </cell>
          <cell r="CJ240"/>
          <cell r="CK240"/>
        </row>
        <row r="241">
          <cell r="BO241" t="str">
            <v/>
          </cell>
          <cell r="CJ241"/>
          <cell r="CK241"/>
        </row>
        <row r="242">
          <cell r="BO242" t="str">
            <v/>
          </cell>
          <cell r="CJ242"/>
          <cell r="CK242"/>
        </row>
        <row r="243">
          <cell r="BO243" t="str">
            <v/>
          </cell>
          <cell r="CJ243"/>
          <cell r="CK243"/>
        </row>
        <row r="244">
          <cell r="BO244" t="str">
            <v/>
          </cell>
          <cell r="CJ244"/>
          <cell r="CK244"/>
        </row>
        <row r="245">
          <cell r="BO245" t="str">
            <v/>
          </cell>
          <cell r="CJ245"/>
          <cell r="CK245"/>
        </row>
        <row r="246">
          <cell r="BO246" t="str">
            <v/>
          </cell>
          <cell r="CJ246"/>
          <cell r="CK246"/>
        </row>
        <row r="247">
          <cell r="BO247" t="str">
            <v/>
          </cell>
          <cell r="CJ247"/>
          <cell r="CK247"/>
        </row>
        <row r="248">
          <cell r="BO248" t="str">
            <v/>
          </cell>
          <cell r="CJ248"/>
          <cell r="CK248"/>
        </row>
        <row r="249">
          <cell r="BO249" t="str">
            <v/>
          </cell>
          <cell r="CJ249"/>
          <cell r="CK249"/>
        </row>
        <row r="250">
          <cell r="BO250" t="str">
            <v/>
          </cell>
          <cell r="CJ250"/>
          <cell r="CK250"/>
        </row>
        <row r="251">
          <cell r="BO251" t="str">
            <v/>
          </cell>
          <cell r="CJ251"/>
          <cell r="CK251"/>
        </row>
        <row r="252">
          <cell r="BO252" t="str">
            <v/>
          </cell>
          <cell r="CJ252"/>
          <cell r="CK252"/>
        </row>
        <row r="253">
          <cell r="BO253" t="str">
            <v/>
          </cell>
          <cell r="CJ253"/>
          <cell r="CK253"/>
        </row>
        <row r="254">
          <cell r="BO254" t="str">
            <v/>
          </cell>
          <cell r="CJ254"/>
          <cell r="CK254"/>
        </row>
        <row r="255">
          <cell r="BO255" t="str">
            <v/>
          </cell>
          <cell r="CJ255"/>
          <cell r="CK255"/>
        </row>
        <row r="256">
          <cell r="BO256" t="str">
            <v/>
          </cell>
          <cell r="CJ256"/>
          <cell r="CK256"/>
        </row>
        <row r="257">
          <cell r="BO257" t="str">
            <v/>
          </cell>
          <cell r="CJ257"/>
          <cell r="CK257"/>
        </row>
        <row r="258">
          <cell r="BO258" t="str">
            <v/>
          </cell>
          <cell r="CJ258"/>
          <cell r="CK258"/>
        </row>
        <row r="259">
          <cell r="BO259" t="str">
            <v/>
          </cell>
          <cell r="CJ259"/>
          <cell r="CK259"/>
        </row>
        <row r="260">
          <cell r="BO260" t="str">
            <v/>
          </cell>
          <cell r="CJ260"/>
          <cell r="CK260"/>
        </row>
        <row r="261">
          <cell r="BO261" t="str">
            <v/>
          </cell>
          <cell r="CJ261"/>
          <cell r="CK261"/>
        </row>
        <row r="262">
          <cell r="BO262" t="str">
            <v/>
          </cell>
          <cell r="CJ262"/>
          <cell r="CK262"/>
        </row>
        <row r="263">
          <cell r="BO263" t="str">
            <v/>
          </cell>
          <cell r="CJ263"/>
          <cell r="CK263"/>
        </row>
        <row r="264">
          <cell r="BO264" t="str">
            <v/>
          </cell>
          <cell r="CJ264"/>
          <cell r="CK264"/>
        </row>
        <row r="265">
          <cell r="BO265" t="str">
            <v/>
          </cell>
          <cell r="CJ265"/>
          <cell r="CK265"/>
        </row>
        <row r="266">
          <cell r="BO266" t="str">
            <v/>
          </cell>
          <cell r="CJ266"/>
          <cell r="CK266"/>
        </row>
        <row r="267">
          <cell r="BO267" t="str">
            <v/>
          </cell>
          <cell r="CJ267"/>
          <cell r="CK267"/>
        </row>
        <row r="268">
          <cell r="BO268" t="str">
            <v/>
          </cell>
          <cell r="CJ268"/>
          <cell r="CK268"/>
        </row>
        <row r="269">
          <cell r="BO269" t="str">
            <v/>
          </cell>
          <cell r="CJ269"/>
          <cell r="CK269"/>
        </row>
        <row r="270">
          <cell r="BO270" t="str">
            <v/>
          </cell>
          <cell r="CJ270"/>
          <cell r="CK270"/>
        </row>
        <row r="271">
          <cell r="BO271" t="str">
            <v/>
          </cell>
          <cell r="CJ271"/>
          <cell r="CK271"/>
        </row>
        <row r="272">
          <cell r="BO272" t="str">
            <v/>
          </cell>
          <cell r="CJ272"/>
          <cell r="CK272"/>
        </row>
        <row r="273">
          <cell r="BO273" t="str">
            <v/>
          </cell>
          <cell r="CJ273"/>
          <cell r="CK273"/>
        </row>
        <row r="274">
          <cell r="BO274" t="str">
            <v/>
          </cell>
          <cell r="CJ274"/>
          <cell r="CK274"/>
        </row>
        <row r="275">
          <cell r="BO275" t="str">
            <v/>
          </cell>
          <cell r="CJ275"/>
          <cell r="CK275"/>
        </row>
        <row r="276">
          <cell r="BO276" t="str">
            <v/>
          </cell>
          <cell r="CJ276"/>
          <cell r="CK276"/>
        </row>
        <row r="277">
          <cell r="BO277" t="str">
            <v/>
          </cell>
          <cell r="CJ277"/>
          <cell r="CK277"/>
        </row>
        <row r="278">
          <cell r="BO278" t="str">
            <v/>
          </cell>
          <cell r="CJ278"/>
          <cell r="CK278"/>
        </row>
        <row r="279">
          <cell r="BO279" t="str">
            <v/>
          </cell>
          <cell r="CJ279"/>
          <cell r="CK279"/>
        </row>
        <row r="280">
          <cell r="BO280" t="str">
            <v/>
          </cell>
          <cell r="CJ280"/>
          <cell r="CK280"/>
        </row>
        <row r="281">
          <cell r="BO281" t="str">
            <v/>
          </cell>
          <cell r="CJ281"/>
          <cell r="CK281"/>
        </row>
        <row r="282">
          <cell r="BO282" t="str">
            <v/>
          </cell>
          <cell r="CJ282"/>
          <cell r="CK282"/>
        </row>
        <row r="283">
          <cell r="BO283" t="str">
            <v/>
          </cell>
          <cell r="CJ283"/>
          <cell r="CK283"/>
        </row>
        <row r="284">
          <cell r="BO284" t="str">
            <v/>
          </cell>
          <cell r="CJ284"/>
          <cell r="CK284"/>
        </row>
        <row r="285">
          <cell r="BO285" t="str">
            <v/>
          </cell>
          <cell r="CJ285"/>
          <cell r="CK285"/>
        </row>
        <row r="286">
          <cell r="BO286" t="str">
            <v/>
          </cell>
          <cell r="CJ286"/>
          <cell r="CK286"/>
        </row>
        <row r="287">
          <cell r="BO287" t="str">
            <v/>
          </cell>
          <cell r="CJ287"/>
          <cell r="CK287"/>
        </row>
        <row r="288">
          <cell r="BO288" t="str">
            <v/>
          </cell>
          <cell r="CJ288"/>
          <cell r="CK288"/>
        </row>
        <row r="289">
          <cell r="BO289" t="str">
            <v/>
          </cell>
          <cell r="CJ289"/>
          <cell r="CK289"/>
        </row>
        <row r="290">
          <cell r="BO290" t="str">
            <v/>
          </cell>
          <cell r="CJ290"/>
          <cell r="CK290"/>
        </row>
        <row r="291">
          <cell r="BO291" t="str">
            <v/>
          </cell>
          <cell r="CJ291"/>
          <cell r="CK291"/>
        </row>
        <row r="292">
          <cell r="BO292" t="str">
            <v/>
          </cell>
          <cell r="CJ292"/>
          <cell r="CK292"/>
        </row>
        <row r="293">
          <cell r="BO293" t="str">
            <v/>
          </cell>
          <cell r="CJ293"/>
          <cell r="CK293"/>
        </row>
        <row r="294">
          <cell r="BO294" t="str">
            <v/>
          </cell>
          <cell r="CJ294"/>
          <cell r="CK294"/>
        </row>
        <row r="295">
          <cell r="BO295" t="str">
            <v/>
          </cell>
          <cell r="CJ295"/>
          <cell r="CK295"/>
        </row>
        <row r="296">
          <cell r="BO296" t="str">
            <v/>
          </cell>
          <cell r="CJ296"/>
          <cell r="CK296"/>
        </row>
        <row r="297">
          <cell r="BO297" t="str">
            <v/>
          </cell>
          <cell r="CJ297"/>
          <cell r="CK297"/>
        </row>
        <row r="298">
          <cell r="BO298" t="str">
            <v/>
          </cell>
          <cell r="CJ298"/>
          <cell r="CK298"/>
        </row>
        <row r="299">
          <cell r="BO299" t="str">
            <v/>
          </cell>
          <cell r="CJ299"/>
          <cell r="CK299"/>
        </row>
        <row r="300">
          <cell r="BO300" t="str">
            <v/>
          </cell>
          <cell r="CJ300"/>
          <cell r="CK300"/>
        </row>
        <row r="301">
          <cell r="BO301" t="str">
            <v/>
          </cell>
          <cell r="CJ301"/>
          <cell r="CK301"/>
        </row>
        <row r="302">
          <cell r="BO302" t="str">
            <v/>
          </cell>
          <cell r="CJ302"/>
          <cell r="CK302"/>
        </row>
        <row r="303">
          <cell r="BO303" t="str">
            <v/>
          </cell>
          <cell r="CJ303"/>
          <cell r="CK303"/>
        </row>
        <row r="304">
          <cell r="BO304" t="str">
            <v/>
          </cell>
          <cell r="CJ304"/>
          <cell r="CK304"/>
        </row>
        <row r="305">
          <cell r="BO305" t="str">
            <v/>
          </cell>
          <cell r="CJ305"/>
          <cell r="CK305"/>
        </row>
        <row r="306">
          <cell r="BO306" t="str">
            <v/>
          </cell>
          <cell r="CJ306"/>
          <cell r="CK306"/>
        </row>
        <row r="307">
          <cell r="BO307" t="str">
            <v/>
          </cell>
          <cell r="CJ307"/>
          <cell r="CK307"/>
        </row>
        <row r="308">
          <cell r="BO308" t="str">
            <v/>
          </cell>
          <cell r="CJ308"/>
          <cell r="CK308"/>
        </row>
        <row r="309">
          <cell r="BO309" t="str">
            <v/>
          </cell>
          <cell r="CJ309"/>
          <cell r="CK309"/>
        </row>
        <row r="310">
          <cell r="BO310" t="str">
            <v/>
          </cell>
          <cell r="CJ310"/>
          <cell r="CK310"/>
        </row>
        <row r="311">
          <cell r="BO311" t="str">
            <v/>
          </cell>
          <cell r="CJ311"/>
          <cell r="CK311"/>
        </row>
        <row r="312">
          <cell r="BO312" t="str">
            <v/>
          </cell>
          <cell r="CJ312"/>
          <cell r="CK312"/>
        </row>
        <row r="313">
          <cell r="BO313" t="str">
            <v/>
          </cell>
          <cell r="CJ313"/>
          <cell r="CK313"/>
        </row>
        <row r="314">
          <cell r="BO314" t="str">
            <v/>
          </cell>
          <cell r="CJ314"/>
          <cell r="CK314"/>
        </row>
        <row r="315">
          <cell r="BO315" t="str">
            <v/>
          </cell>
          <cell r="CJ315"/>
          <cell r="CK315"/>
        </row>
        <row r="316">
          <cell r="BO316" t="str">
            <v/>
          </cell>
          <cell r="CJ316"/>
          <cell r="CK316"/>
        </row>
        <row r="317">
          <cell r="BO317" t="str">
            <v/>
          </cell>
          <cell r="CJ317"/>
          <cell r="CK317"/>
        </row>
        <row r="318">
          <cell r="BO318" t="str">
            <v/>
          </cell>
          <cell r="CJ318"/>
          <cell r="CK318"/>
        </row>
        <row r="319">
          <cell r="BO319" t="str">
            <v/>
          </cell>
          <cell r="CJ319"/>
          <cell r="CK319"/>
        </row>
        <row r="320">
          <cell r="BO320" t="str">
            <v/>
          </cell>
          <cell r="CJ320"/>
          <cell r="CK320"/>
        </row>
        <row r="321">
          <cell r="BO321" t="str">
            <v/>
          </cell>
          <cell r="CJ321"/>
          <cell r="CK321"/>
        </row>
        <row r="322">
          <cell r="BO322" t="str">
            <v/>
          </cell>
          <cell r="CJ322"/>
          <cell r="CK322"/>
        </row>
        <row r="323">
          <cell r="BO323" t="str">
            <v/>
          </cell>
          <cell r="CJ323"/>
          <cell r="CK323"/>
        </row>
        <row r="324">
          <cell r="BO324" t="str">
            <v/>
          </cell>
          <cell r="CJ324"/>
          <cell r="CK324"/>
        </row>
        <row r="325">
          <cell r="BO325" t="str">
            <v/>
          </cell>
          <cell r="CJ325"/>
          <cell r="CK325"/>
        </row>
        <row r="326">
          <cell r="BO326" t="str">
            <v/>
          </cell>
          <cell r="CJ326"/>
          <cell r="CK326"/>
        </row>
        <row r="327">
          <cell r="BO327" t="str">
            <v/>
          </cell>
          <cell r="CJ327"/>
          <cell r="CK327"/>
        </row>
        <row r="328">
          <cell r="BO328" t="str">
            <v/>
          </cell>
          <cell r="CJ328"/>
          <cell r="CK328"/>
        </row>
        <row r="329">
          <cell r="BO329" t="str">
            <v/>
          </cell>
          <cell r="CJ329"/>
          <cell r="CK329"/>
        </row>
        <row r="330">
          <cell r="BO330" t="str">
            <v/>
          </cell>
          <cell r="CJ330"/>
          <cell r="CK330"/>
        </row>
        <row r="331">
          <cell r="BO331" t="str">
            <v/>
          </cell>
          <cell r="CJ331"/>
          <cell r="CK331"/>
        </row>
        <row r="332">
          <cell r="BO332" t="str">
            <v/>
          </cell>
          <cell r="CJ332"/>
          <cell r="CK332"/>
        </row>
        <row r="333">
          <cell r="BO333" t="str">
            <v/>
          </cell>
          <cell r="CJ333"/>
          <cell r="CK333"/>
        </row>
        <row r="334">
          <cell r="BO334" t="str">
            <v/>
          </cell>
          <cell r="CJ334"/>
          <cell r="CK334"/>
        </row>
        <row r="335">
          <cell r="BO335" t="str">
            <v/>
          </cell>
          <cell r="CJ335"/>
          <cell r="CK335"/>
        </row>
        <row r="336">
          <cell r="BO336" t="str">
            <v/>
          </cell>
          <cell r="CJ336"/>
          <cell r="CK336"/>
        </row>
        <row r="337">
          <cell r="BO337" t="str">
            <v/>
          </cell>
          <cell r="CJ337"/>
          <cell r="CK337"/>
        </row>
        <row r="338">
          <cell r="BO338" t="str">
            <v/>
          </cell>
          <cell r="CJ338"/>
          <cell r="CK338"/>
        </row>
        <row r="339">
          <cell r="BO339" t="str">
            <v/>
          </cell>
          <cell r="CJ339"/>
          <cell r="CK339"/>
        </row>
        <row r="340">
          <cell r="BO340" t="str">
            <v/>
          </cell>
          <cell r="CJ340"/>
          <cell r="CK340"/>
        </row>
        <row r="341">
          <cell r="BO341" t="str">
            <v/>
          </cell>
          <cell r="CJ341"/>
          <cell r="CK341"/>
        </row>
        <row r="342">
          <cell r="BO342" t="str">
            <v/>
          </cell>
          <cell r="CJ342"/>
          <cell r="CK342"/>
        </row>
        <row r="343">
          <cell r="BO343" t="str">
            <v/>
          </cell>
          <cell r="CJ343"/>
          <cell r="CK343"/>
        </row>
        <row r="344">
          <cell r="BO344" t="str">
            <v/>
          </cell>
          <cell r="CJ344"/>
          <cell r="CK344"/>
        </row>
        <row r="345">
          <cell r="BO345" t="str">
            <v/>
          </cell>
          <cell r="CJ345"/>
          <cell r="CK345"/>
        </row>
        <row r="346">
          <cell r="BO346" t="str">
            <v/>
          </cell>
          <cell r="CJ346"/>
          <cell r="CK346"/>
        </row>
        <row r="347">
          <cell r="BO347" t="str">
            <v/>
          </cell>
          <cell r="CJ347"/>
          <cell r="CK347"/>
        </row>
        <row r="348">
          <cell r="BO348" t="str">
            <v/>
          </cell>
          <cell r="CJ348"/>
          <cell r="CK348"/>
        </row>
        <row r="349">
          <cell r="BO349" t="str">
            <v/>
          </cell>
          <cell r="CJ349"/>
          <cell r="CK349"/>
        </row>
        <row r="350">
          <cell r="BO350" t="str">
            <v/>
          </cell>
          <cell r="CJ350"/>
          <cell r="CK350"/>
        </row>
        <row r="351">
          <cell r="BO351" t="str">
            <v/>
          </cell>
          <cell r="CJ351"/>
          <cell r="CK351"/>
        </row>
        <row r="352">
          <cell r="BO352" t="str">
            <v/>
          </cell>
          <cell r="CJ352"/>
          <cell r="CK352"/>
        </row>
        <row r="353">
          <cell r="BO353" t="str">
            <v/>
          </cell>
          <cell r="CJ353"/>
          <cell r="CK353"/>
        </row>
        <row r="354">
          <cell r="BO354" t="str">
            <v/>
          </cell>
          <cell r="CJ354"/>
          <cell r="CK354"/>
        </row>
        <row r="355">
          <cell r="BO355" t="str">
            <v/>
          </cell>
          <cell r="CJ355"/>
          <cell r="CK355"/>
        </row>
        <row r="356">
          <cell r="BO356" t="str">
            <v/>
          </cell>
          <cell r="CJ356"/>
          <cell r="CK356"/>
        </row>
        <row r="357">
          <cell r="BO357" t="str">
            <v/>
          </cell>
          <cell r="CJ357"/>
          <cell r="CK357"/>
        </row>
        <row r="358">
          <cell r="BO358" t="str">
            <v/>
          </cell>
          <cell r="CJ358"/>
          <cell r="CK358"/>
        </row>
        <row r="359">
          <cell r="BO359" t="str">
            <v/>
          </cell>
          <cell r="CJ359"/>
          <cell r="CK359"/>
        </row>
        <row r="360">
          <cell r="BO360" t="str">
            <v/>
          </cell>
          <cell r="CJ360"/>
          <cell r="CK360"/>
        </row>
        <row r="361">
          <cell r="BO361" t="str">
            <v/>
          </cell>
          <cell r="CJ361"/>
          <cell r="CK361"/>
        </row>
        <row r="362">
          <cell r="BO362" t="str">
            <v/>
          </cell>
          <cell r="CJ362"/>
          <cell r="CK362"/>
        </row>
        <row r="363">
          <cell r="BO363" t="str">
            <v/>
          </cell>
          <cell r="CJ363"/>
          <cell r="CK363"/>
        </row>
        <row r="364">
          <cell r="BO364" t="str">
            <v/>
          </cell>
          <cell r="CJ364"/>
          <cell r="CK364"/>
        </row>
        <row r="365">
          <cell r="BO365" t="str">
            <v/>
          </cell>
          <cell r="CJ365"/>
          <cell r="CK365"/>
        </row>
        <row r="366">
          <cell r="BO366" t="str">
            <v/>
          </cell>
          <cell r="CJ366"/>
          <cell r="CK366"/>
        </row>
        <row r="367">
          <cell r="BO367" t="str">
            <v/>
          </cell>
          <cell r="CJ367"/>
          <cell r="CK367"/>
        </row>
        <row r="368">
          <cell r="BO368" t="str">
            <v/>
          </cell>
          <cell r="CJ368"/>
          <cell r="CK368"/>
        </row>
        <row r="369">
          <cell r="BO369" t="str">
            <v/>
          </cell>
          <cell r="CJ369"/>
          <cell r="CK369"/>
        </row>
        <row r="370">
          <cell r="BO370" t="str">
            <v/>
          </cell>
          <cell r="CJ370"/>
          <cell r="CK370"/>
        </row>
        <row r="371">
          <cell r="BO371" t="str">
            <v/>
          </cell>
          <cell r="CJ371"/>
          <cell r="CK371"/>
        </row>
        <row r="372">
          <cell r="BO372" t="str">
            <v/>
          </cell>
          <cell r="CJ372"/>
          <cell r="CK372"/>
        </row>
        <row r="373">
          <cell r="BO373" t="str">
            <v/>
          </cell>
          <cell r="CJ373"/>
          <cell r="CK373"/>
        </row>
        <row r="374">
          <cell r="BO374" t="str">
            <v/>
          </cell>
          <cell r="CJ374"/>
          <cell r="CK374"/>
        </row>
        <row r="375">
          <cell r="BO375" t="str">
            <v/>
          </cell>
          <cell r="CJ375"/>
          <cell r="CK375"/>
        </row>
        <row r="376">
          <cell r="BO376" t="str">
            <v/>
          </cell>
          <cell r="CJ376"/>
          <cell r="CK376"/>
        </row>
        <row r="377">
          <cell r="BO377" t="str">
            <v/>
          </cell>
          <cell r="CJ377"/>
          <cell r="CK377"/>
        </row>
        <row r="378">
          <cell r="BO378" t="str">
            <v/>
          </cell>
          <cell r="CJ378"/>
          <cell r="CK378"/>
        </row>
        <row r="379">
          <cell r="BO379" t="str">
            <v/>
          </cell>
          <cell r="CJ379"/>
          <cell r="CK379"/>
        </row>
        <row r="380">
          <cell r="BO380" t="str">
            <v/>
          </cell>
          <cell r="CJ380"/>
          <cell r="CK380"/>
        </row>
        <row r="381">
          <cell r="BO381" t="str">
            <v/>
          </cell>
          <cell r="CJ381"/>
          <cell r="CK381"/>
        </row>
        <row r="382">
          <cell r="BO382" t="str">
            <v/>
          </cell>
          <cell r="CJ382"/>
          <cell r="CK382"/>
        </row>
        <row r="383">
          <cell r="BO383" t="str">
            <v/>
          </cell>
          <cell r="CJ383"/>
          <cell r="CK383"/>
        </row>
        <row r="384">
          <cell r="BO384" t="str">
            <v/>
          </cell>
          <cell r="CJ384"/>
          <cell r="CK384"/>
        </row>
        <row r="385">
          <cell r="BO385" t="str">
            <v/>
          </cell>
          <cell r="CJ385"/>
          <cell r="CK385"/>
        </row>
        <row r="386">
          <cell r="BO386" t="str">
            <v/>
          </cell>
          <cell r="CJ386"/>
          <cell r="CK386"/>
        </row>
        <row r="387">
          <cell r="BO387" t="str">
            <v/>
          </cell>
          <cell r="CJ387"/>
          <cell r="CK387"/>
        </row>
        <row r="388">
          <cell r="BO388" t="str">
            <v/>
          </cell>
          <cell r="CJ388"/>
          <cell r="CK388"/>
        </row>
        <row r="389">
          <cell r="BO389" t="str">
            <v/>
          </cell>
          <cell r="CJ389"/>
          <cell r="CK389"/>
        </row>
        <row r="390">
          <cell r="BO390" t="str">
            <v/>
          </cell>
          <cell r="CJ390"/>
          <cell r="CK390"/>
        </row>
        <row r="391">
          <cell r="BO391" t="str">
            <v/>
          </cell>
          <cell r="CJ391"/>
          <cell r="CK391"/>
        </row>
        <row r="392">
          <cell r="BO392" t="str">
            <v/>
          </cell>
          <cell r="CJ392"/>
          <cell r="CK392"/>
        </row>
        <row r="393">
          <cell r="BO393" t="str">
            <v/>
          </cell>
          <cell r="CJ393"/>
          <cell r="CK393"/>
        </row>
        <row r="394">
          <cell r="BO394" t="str">
            <v/>
          </cell>
          <cell r="CJ394"/>
          <cell r="CK394"/>
        </row>
        <row r="395">
          <cell r="BO395" t="str">
            <v/>
          </cell>
          <cell r="CJ395"/>
          <cell r="CK395"/>
        </row>
        <row r="396">
          <cell r="BO396" t="str">
            <v/>
          </cell>
          <cell r="CJ396"/>
          <cell r="CK396"/>
        </row>
        <row r="397">
          <cell r="BO397" t="str">
            <v/>
          </cell>
          <cell r="CJ397"/>
          <cell r="CK397"/>
        </row>
        <row r="398">
          <cell r="BO398" t="str">
            <v/>
          </cell>
          <cell r="CJ398"/>
          <cell r="CK398"/>
        </row>
        <row r="399">
          <cell r="BO399" t="str">
            <v/>
          </cell>
          <cell r="CJ399"/>
          <cell r="CK399"/>
        </row>
        <row r="400">
          <cell r="BO400" t="str">
            <v/>
          </cell>
          <cell r="CJ400"/>
          <cell r="CK400"/>
        </row>
        <row r="401">
          <cell r="BO401" t="str">
            <v/>
          </cell>
          <cell r="CJ401"/>
          <cell r="CK401"/>
        </row>
        <row r="402">
          <cell r="BO402" t="str">
            <v/>
          </cell>
          <cell r="CJ402"/>
          <cell r="CK402"/>
        </row>
        <row r="403">
          <cell r="BO403" t="str">
            <v/>
          </cell>
          <cell r="CJ403"/>
          <cell r="CK403"/>
        </row>
        <row r="404">
          <cell r="BO404" t="str">
            <v/>
          </cell>
          <cell r="CJ404"/>
          <cell r="CK404"/>
        </row>
        <row r="405">
          <cell r="BO405" t="str">
            <v/>
          </cell>
          <cell r="CJ405"/>
          <cell r="CK405"/>
        </row>
        <row r="406">
          <cell r="BO406" t="str">
            <v/>
          </cell>
          <cell r="CJ406"/>
          <cell r="CK406"/>
        </row>
        <row r="407">
          <cell r="BO407" t="str">
            <v/>
          </cell>
          <cell r="CJ407"/>
          <cell r="CK407"/>
        </row>
        <row r="408">
          <cell r="BO408" t="str">
            <v/>
          </cell>
          <cell r="CJ408"/>
          <cell r="CK408"/>
        </row>
        <row r="409">
          <cell r="BO409" t="str">
            <v/>
          </cell>
          <cell r="CJ409"/>
          <cell r="CK409"/>
        </row>
        <row r="410">
          <cell r="BO410" t="str">
            <v/>
          </cell>
          <cell r="CJ410"/>
          <cell r="CK410"/>
        </row>
        <row r="411">
          <cell r="BO411" t="str">
            <v/>
          </cell>
          <cell r="CJ411"/>
          <cell r="CK411"/>
        </row>
        <row r="412">
          <cell r="BO412" t="str">
            <v/>
          </cell>
          <cell r="CJ412"/>
          <cell r="CK412"/>
        </row>
        <row r="413">
          <cell r="BO413" t="str">
            <v/>
          </cell>
          <cell r="CJ413"/>
          <cell r="CK413"/>
        </row>
        <row r="414">
          <cell r="BO414" t="str">
            <v/>
          </cell>
          <cell r="CJ414"/>
          <cell r="CK414"/>
        </row>
        <row r="415">
          <cell r="BO415" t="str">
            <v/>
          </cell>
          <cell r="CJ415"/>
          <cell r="CK415"/>
        </row>
        <row r="416">
          <cell r="BO416" t="str">
            <v/>
          </cell>
          <cell r="CJ416"/>
          <cell r="CK416"/>
        </row>
        <row r="417">
          <cell r="BO417" t="str">
            <v/>
          </cell>
          <cell r="CJ417"/>
          <cell r="CK417"/>
        </row>
        <row r="418">
          <cell r="BO418" t="str">
            <v/>
          </cell>
          <cell r="CJ418"/>
          <cell r="CK418"/>
        </row>
        <row r="419">
          <cell r="BO419" t="str">
            <v/>
          </cell>
          <cell r="CJ419"/>
          <cell r="CK419"/>
        </row>
        <row r="420">
          <cell r="BO420" t="str">
            <v/>
          </cell>
          <cell r="CJ420"/>
          <cell r="CK420"/>
        </row>
        <row r="421">
          <cell r="BO421" t="str">
            <v/>
          </cell>
          <cell r="CJ421"/>
          <cell r="CK421"/>
        </row>
        <row r="422">
          <cell r="BO422" t="str">
            <v/>
          </cell>
          <cell r="CJ422"/>
          <cell r="CK422"/>
        </row>
        <row r="423">
          <cell r="BO423" t="str">
            <v/>
          </cell>
          <cell r="CJ423"/>
          <cell r="CK423"/>
        </row>
        <row r="424">
          <cell r="BO424" t="str">
            <v/>
          </cell>
          <cell r="CJ424"/>
          <cell r="CK424"/>
        </row>
        <row r="425">
          <cell r="BO425" t="str">
            <v/>
          </cell>
          <cell r="CJ425"/>
          <cell r="CK425"/>
        </row>
        <row r="426">
          <cell r="BO426" t="str">
            <v/>
          </cell>
          <cell r="CJ426"/>
          <cell r="CK426"/>
        </row>
        <row r="427">
          <cell r="BO427" t="str">
            <v/>
          </cell>
          <cell r="CJ427"/>
          <cell r="CK427"/>
        </row>
        <row r="428">
          <cell r="BO428" t="str">
            <v/>
          </cell>
          <cell r="CJ428"/>
          <cell r="CK428"/>
        </row>
        <row r="429">
          <cell r="BO429" t="str">
            <v/>
          </cell>
          <cell r="CJ429"/>
          <cell r="CK429"/>
        </row>
        <row r="430">
          <cell r="BO430" t="str">
            <v/>
          </cell>
          <cell r="CJ430"/>
          <cell r="CK430"/>
        </row>
        <row r="431">
          <cell r="BO431" t="str">
            <v/>
          </cell>
          <cell r="CJ431"/>
          <cell r="CK431"/>
        </row>
        <row r="432">
          <cell r="BO432" t="str">
            <v/>
          </cell>
          <cell r="CJ432"/>
          <cell r="CK432"/>
        </row>
        <row r="433">
          <cell r="BO433" t="str">
            <v/>
          </cell>
          <cell r="CJ433"/>
          <cell r="CK433"/>
        </row>
        <row r="434">
          <cell r="BO434" t="str">
            <v/>
          </cell>
          <cell r="CJ434"/>
          <cell r="CK434"/>
        </row>
        <row r="435">
          <cell r="BO435" t="str">
            <v/>
          </cell>
          <cell r="CJ435"/>
          <cell r="CK435"/>
        </row>
        <row r="436">
          <cell r="BO436" t="str">
            <v/>
          </cell>
          <cell r="CJ436"/>
          <cell r="CK436"/>
        </row>
        <row r="437">
          <cell r="BO437" t="str">
            <v/>
          </cell>
          <cell r="CJ437"/>
          <cell r="CK437"/>
        </row>
        <row r="438">
          <cell r="BO438" t="str">
            <v/>
          </cell>
          <cell r="CJ438"/>
          <cell r="CK438"/>
        </row>
        <row r="439">
          <cell r="BO439" t="str">
            <v/>
          </cell>
          <cell r="CJ439"/>
          <cell r="CK439"/>
        </row>
        <row r="440">
          <cell r="BO440" t="str">
            <v/>
          </cell>
          <cell r="CJ440"/>
          <cell r="CK440"/>
        </row>
        <row r="441">
          <cell r="BO441" t="str">
            <v/>
          </cell>
          <cell r="CJ441"/>
          <cell r="CK441"/>
        </row>
        <row r="442">
          <cell r="BO442" t="str">
            <v/>
          </cell>
          <cell r="CJ442"/>
          <cell r="CK442"/>
        </row>
        <row r="443">
          <cell r="BO443" t="str">
            <v/>
          </cell>
          <cell r="CJ443"/>
          <cell r="CK443"/>
        </row>
        <row r="444">
          <cell r="BO444" t="str">
            <v/>
          </cell>
          <cell r="CJ444"/>
          <cell r="CK444"/>
        </row>
        <row r="445">
          <cell r="BO445" t="str">
            <v/>
          </cell>
          <cell r="CJ445"/>
          <cell r="CK445"/>
        </row>
        <row r="446">
          <cell r="BO446" t="str">
            <v/>
          </cell>
          <cell r="CJ446"/>
          <cell r="CK446"/>
        </row>
        <row r="447">
          <cell r="BO447" t="str">
            <v/>
          </cell>
          <cell r="CJ447"/>
          <cell r="CK447"/>
        </row>
        <row r="448">
          <cell r="BO448" t="str">
            <v/>
          </cell>
          <cell r="CJ448"/>
          <cell r="CK448"/>
        </row>
        <row r="449">
          <cell r="BO449" t="str">
            <v/>
          </cell>
          <cell r="CJ449"/>
          <cell r="CK449"/>
        </row>
        <row r="450">
          <cell r="BO450" t="str">
            <v/>
          </cell>
          <cell r="CJ450"/>
          <cell r="CK450"/>
        </row>
        <row r="451">
          <cell r="BO451" t="str">
            <v/>
          </cell>
          <cell r="CJ451"/>
          <cell r="CK451"/>
        </row>
        <row r="452">
          <cell r="BO452" t="str">
            <v/>
          </cell>
          <cell r="CJ452"/>
          <cell r="CK452"/>
        </row>
        <row r="453">
          <cell r="BO453" t="str">
            <v/>
          </cell>
          <cell r="CJ453"/>
          <cell r="CK453"/>
        </row>
        <row r="454">
          <cell r="BO454" t="str">
            <v/>
          </cell>
          <cell r="CJ454"/>
          <cell r="CK454"/>
        </row>
        <row r="455">
          <cell r="BO455" t="str">
            <v/>
          </cell>
          <cell r="CJ455"/>
          <cell r="CK455"/>
        </row>
        <row r="456">
          <cell r="BO456" t="str">
            <v/>
          </cell>
          <cell r="CJ456"/>
          <cell r="CK456"/>
        </row>
        <row r="457">
          <cell r="BO457" t="str">
            <v/>
          </cell>
          <cell r="CJ457"/>
          <cell r="CK457"/>
        </row>
        <row r="458">
          <cell r="BO458" t="str">
            <v/>
          </cell>
          <cell r="CJ458"/>
          <cell r="CK458"/>
        </row>
        <row r="459">
          <cell r="BO459" t="str">
            <v/>
          </cell>
          <cell r="CJ459"/>
          <cell r="CK459"/>
        </row>
        <row r="460">
          <cell r="BO460" t="str">
            <v/>
          </cell>
          <cell r="CJ460"/>
          <cell r="CK460"/>
        </row>
        <row r="461">
          <cell r="BO461" t="str">
            <v/>
          </cell>
          <cell r="CJ461"/>
          <cell r="CK461"/>
        </row>
        <row r="462">
          <cell r="BO462" t="str">
            <v/>
          </cell>
          <cell r="CJ462"/>
          <cell r="CK462"/>
        </row>
        <row r="463">
          <cell r="BO463" t="str">
            <v/>
          </cell>
          <cell r="CJ463"/>
          <cell r="CK463"/>
        </row>
        <row r="464">
          <cell r="BO464" t="str">
            <v/>
          </cell>
          <cell r="CJ464"/>
          <cell r="CK464"/>
        </row>
        <row r="465">
          <cell r="BO465" t="str">
            <v/>
          </cell>
          <cell r="CJ465"/>
          <cell r="CK465"/>
        </row>
        <row r="466">
          <cell r="BO466" t="str">
            <v/>
          </cell>
          <cell r="CJ466"/>
          <cell r="CK466"/>
        </row>
        <row r="467">
          <cell r="BO467" t="str">
            <v/>
          </cell>
          <cell r="CJ467"/>
          <cell r="CK467"/>
        </row>
        <row r="468">
          <cell r="BO468" t="str">
            <v/>
          </cell>
          <cell r="CJ468"/>
          <cell r="CK468"/>
        </row>
        <row r="469">
          <cell r="BO469" t="str">
            <v/>
          </cell>
          <cell r="CJ469"/>
          <cell r="CK469"/>
        </row>
        <row r="470">
          <cell r="BO470" t="str">
            <v/>
          </cell>
          <cell r="CJ470"/>
          <cell r="CK470"/>
        </row>
        <row r="471">
          <cell r="BO471" t="str">
            <v/>
          </cell>
          <cell r="CJ471"/>
          <cell r="CK471"/>
        </row>
        <row r="472">
          <cell r="BO472" t="str">
            <v/>
          </cell>
          <cell r="CJ472"/>
          <cell r="CK472"/>
        </row>
        <row r="473">
          <cell r="BO473" t="str">
            <v/>
          </cell>
          <cell r="CJ473"/>
          <cell r="CK473"/>
        </row>
        <row r="474">
          <cell r="BO474" t="str">
            <v/>
          </cell>
          <cell r="CJ474"/>
          <cell r="CK474"/>
        </row>
        <row r="475">
          <cell r="BO475" t="str">
            <v/>
          </cell>
          <cell r="CJ475"/>
          <cell r="CK475"/>
        </row>
        <row r="476">
          <cell r="BO476" t="str">
            <v/>
          </cell>
          <cell r="CJ476"/>
          <cell r="CK476"/>
        </row>
        <row r="477">
          <cell r="BO477" t="str">
            <v/>
          </cell>
          <cell r="CJ477"/>
          <cell r="CK477"/>
        </row>
        <row r="478">
          <cell r="BO478" t="str">
            <v/>
          </cell>
          <cell r="CJ478"/>
          <cell r="CK478"/>
        </row>
        <row r="479">
          <cell r="BO479" t="str">
            <v/>
          </cell>
          <cell r="CJ479"/>
          <cell r="CK479"/>
        </row>
        <row r="480">
          <cell r="BO480" t="str">
            <v/>
          </cell>
          <cell r="CJ480"/>
          <cell r="CK480"/>
        </row>
        <row r="481">
          <cell r="BO481" t="str">
            <v/>
          </cell>
          <cell r="CJ481"/>
          <cell r="CK481"/>
        </row>
        <row r="482">
          <cell r="BO482" t="str">
            <v/>
          </cell>
          <cell r="CJ482"/>
          <cell r="CK482"/>
        </row>
        <row r="483">
          <cell r="BO483" t="str">
            <v/>
          </cell>
          <cell r="CJ483"/>
          <cell r="CK483"/>
        </row>
        <row r="484">
          <cell r="BO484" t="str">
            <v/>
          </cell>
          <cell r="CJ484"/>
          <cell r="CK484"/>
        </row>
        <row r="485">
          <cell r="BO485" t="str">
            <v/>
          </cell>
          <cell r="CJ485"/>
          <cell r="CK485"/>
        </row>
        <row r="486">
          <cell r="BO486" t="str">
            <v/>
          </cell>
          <cell r="CJ486"/>
          <cell r="CK486"/>
        </row>
        <row r="487">
          <cell r="BO487" t="str">
            <v/>
          </cell>
          <cell r="CJ487"/>
          <cell r="CK487"/>
        </row>
        <row r="488">
          <cell r="BO488" t="str">
            <v/>
          </cell>
          <cell r="CJ488"/>
          <cell r="CK488"/>
        </row>
        <row r="489">
          <cell r="BO489" t="str">
            <v/>
          </cell>
          <cell r="CJ489"/>
          <cell r="CK489"/>
        </row>
        <row r="490">
          <cell r="BO490" t="str">
            <v/>
          </cell>
          <cell r="CJ490"/>
          <cell r="CK490"/>
        </row>
        <row r="491">
          <cell r="BO491" t="str">
            <v/>
          </cell>
          <cell r="CJ491"/>
          <cell r="CK491"/>
        </row>
        <row r="492">
          <cell r="BO492" t="str">
            <v/>
          </cell>
          <cell r="CJ492"/>
          <cell r="CK492"/>
        </row>
        <row r="493">
          <cell r="BO493" t="str">
            <v/>
          </cell>
          <cell r="CJ493"/>
          <cell r="CK493"/>
        </row>
        <row r="494">
          <cell r="BO494" t="str">
            <v/>
          </cell>
          <cell r="CJ494"/>
          <cell r="CK494"/>
        </row>
        <row r="495">
          <cell r="BO495" t="str">
            <v/>
          </cell>
          <cell r="CJ495"/>
          <cell r="CK495"/>
        </row>
        <row r="496">
          <cell r="BO496" t="str">
            <v/>
          </cell>
          <cell r="CJ496"/>
          <cell r="CK496"/>
        </row>
        <row r="497">
          <cell r="BO497" t="str">
            <v/>
          </cell>
          <cell r="CJ497"/>
          <cell r="CK497"/>
        </row>
        <row r="498">
          <cell r="BO498" t="str">
            <v/>
          </cell>
          <cell r="CJ498"/>
          <cell r="CK498"/>
        </row>
        <row r="499">
          <cell r="BO499" t="str">
            <v/>
          </cell>
          <cell r="CJ499"/>
          <cell r="CK499"/>
        </row>
        <row r="500">
          <cell r="BO500" t="str">
            <v/>
          </cell>
          <cell r="CJ500"/>
          <cell r="CK500"/>
        </row>
        <row r="501">
          <cell r="BO501" t="str">
            <v/>
          </cell>
          <cell r="CJ501"/>
          <cell r="CK501"/>
        </row>
        <row r="502">
          <cell r="BO502" t="str">
            <v/>
          </cell>
          <cell r="CJ502"/>
          <cell r="CK502"/>
        </row>
        <row r="503">
          <cell r="BO503" t="str">
            <v/>
          </cell>
          <cell r="CJ503"/>
          <cell r="CK503"/>
        </row>
        <row r="504">
          <cell r="BO504" t="str">
            <v/>
          </cell>
          <cell r="CJ504"/>
          <cell r="CK504"/>
        </row>
        <row r="505">
          <cell r="BO505" t="str">
            <v/>
          </cell>
          <cell r="CJ505"/>
          <cell r="CK505"/>
        </row>
        <row r="506">
          <cell r="BO506" t="str">
            <v/>
          </cell>
          <cell r="CJ506"/>
          <cell r="CK506"/>
        </row>
        <row r="507">
          <cell r="BO507" t="str">
            <v/>
          </cell>
          <cell r="CJ507"/>
          <cell r="CK507"/>
        </row>
        <row r="508">
          <cell r="BO508" t="str">
            <v/>
          </cell>
          <cell r="CJ508"/>
          <cell r="CK508"/>
        </row>
        <row r="509">
          <cell r="BO509" t="str">
            <v/>
          </cell>
          <cell r="CJ509"/>
          <cell r="CK509"/>
        </row>
        <row r="510">
          <cell r="BO510" t="str">
            <v/>
          </cell>
          <cell r="CJ510"/>
          <cell r="CK510"/>
        </row>
        <row r="511">
          <cell r="BO511" t="str">
            <v/>
          </cell>
          <cell r="CJ511"/>
          <cell r="CK511"/>
        </row>
        <row r="512">
          <cell r="BO512" t="str">
            <v/>
          </cell>
          <cell r="CJ512"/>
          <cell r="CK512"/>
        </row>
        <row r="513">
          <cell r="BO513" t="str">
            <v/>
          </cell>
          <cell r="CJ513"/>
          <cell r="CK513"/>
        </row>
        <row r="514">
          <cell r="BO514" t="str">
            <v/>
          </cell>
          <cell r="CJ514"/>
          <cell r="CK514"/>
        </row>
        <row r="515">
          <cell r="BO515" t="str">
            <v/>
          </cell>
          <cell r="CJ515"/>
          <cell r="CK515"/>
        </row>
        <row r="516">
          <cell r="BO516" t="str">
            <v/>
          </cell>
          <cell r="CJ516"/>
          <cell r="CK516"/>
        </row>
        <row r="517">
          <cell r="BO517" t="str">
            <v/>
          </cell>
          <cell r="CJ517"/>
          <cell r="CK517"/>
        </row>
        <row r="518">
          <cell r="BO518" t="str">
            <v/>
          </cell>
          <cell r="CJ518"/>
          <cell r="CK518"/>
        </row>
        <row r="519">
          <cell r="BO519" t="str">
            <v/>
          </cell>
          <cell r="CJ519"/>
          <cell r="CK519"/>
        </row>
        <row r="520">
          <cell r="BO520" t="str">
            <v/>
          </cell>
          <cell r="CJ520"/>
          <cell r="CK520"/>
        </row>
        <row r="521">
          <cell r="BO521" t="str">
            <v/>
          </cell>
          <cell r="CJ521"/>
          <cell r="CK521"/>
        </row>
        <row r="522">
          <cell r="BO522" t="str">
            <v/>
          </cell>
          <cell r="CJ522"/>
          <cell r="CK522"/>
        </row>
        <row r="523">
          <cell r="BO523" t="str">
            <v/>
          </cell>
          <cell r="CJ523"/>
          <cell r="CK523"/>
        </row>
        <row r="524">
          <cell r="BO524" t="str">
            <v/>
          </cell>
          <cell r="CJ524"/>
          <cell r="CK524"/>
        </row>
        <row r="525">
          <cell r="BO525" t="str">
            <v/>
          </cell>
          <cell r="CJ525"/>
          <cell r="CK525"/>
        </row>
        <row r="526">
          <cell r="BO526" t="str">
            <v/>
          </cell>
          <cell r="CJ526"/>
          <cell r="CK526"/>
        </row>
        <row r="527">
          <cell r="BO527" t="str">
            <v/>
          </cell>
          <cell r="CJ527"/>
          <cell r="CK527"/>
        </row>
        <row r="528">
          <cell r="BO528" t="str">
            <v/>
          </cell>
          <cell r="CJ528"/>
          <cell r="CK528"/>
        </row>
        <row r="529">
          <cell r="BO529" t="str">
            <v/>
          </cell>
          <cell r="CJ529"/>
          <cell r="CK529"/>
        </row>
        <row r="530">
          <cell r="BO530" t="str">
            <v/>
          </cell>
          <cell r="CJ530"/>
          <cell r="CK530"/>
        </row>
        <row r="531">
          <cell r="BO531" t="str">
            <v/>
          </cell>
          <cell r="CJ531"/>
          <cell r="CK531"/>
        </row>
        <row r="532">
          <cell r="BO532" t="str">
            <v/>
          </cell>
          <cell r="CJ532"/>
          <cell r="CK532"/>
        </row>
        <row r="533">
          <cell r="BO533" t="str">
            <v/>
          </cell>
          <cell r="CJ533"/>
          <cell r="CK533"/>
        </row>
        <row r="534">
          <cell r="BO534" t="str">
            <v/>
          </cell>
          <cell r="CJ534"/>
          <cell r="CK534"/>
        </row>
        <row r="535">
          <cell r="BO535" t="str">
            <v/>
          </cell>
          <cell r="CJ535"/>
          <cell r="CK535"/>
        </row>
        <row r="536">
          <cell r="BO536" t="str">
            <v/>
          </cell>
          <cell r="CJ536"/>
          <cell r="CK536"/>
        </row>
        <row r="537">
          <cell r="BO537" t="str">
            <v/>
          </cell>
          <cell r="CJ537"/>
          <cell r="CK537"/>
        </row>
        <row r="538">
          <cell r="BO538" t="str">
            <v/>
          </cell>
          <cell r="CJ538"/>
          <cell r="CK538"/>
        </row>
        <row r="539">
          <cell r="BO539" t="str">
            <v/>
          </cell>
          <cell r="CJ539"/>
          <cell r="CK539"/>
        </row>
        <row r="540">
          <cell r="BO540" t="str">
            <v/>
          </cell>
          <cell r="CJ540"/>
          <cell r="CK540"/>
        </row>
        <row r="541">
          <cell r="BO541" t="str">
            <v/>
          </cell>
          <cell r="CJ541"/>
          <cell r="CK541"/>
        </row>
        <row r="542">
          <cell r="BO542" t="str">
            <v/>
          </cell>
          <cell r="CJ542"/>
          <cell r="CK542"/>
        </row>
        <row r="543">
          <cell r="BO543" t="str">
            <v/>
          </cell>
          <cell r="CJ543"/>
          <cell r="CK543"/>
        </row>
        <row r="544">
          <cell r="BO544" t="str">
            <v/>
          </cell>
          <cell r="CJ544"/>
          <cell r="CK544"/>
        </row>
        <row r="545">
          <cell r="BO545" t="str">
            <v/>
          </cell>
          <cell r="CJ545"/>
          <cell r="CK545"/>
        </row>
        <row r="546">
          <cell r="BO546" t="str">
            <v/>
          </cell>
          <cell r="CJ546"/>
          <cell r="CK546"/>
        </row>
        <row r="547">
          <cell r="BO547" t="str">
            <v/>
          </cell>
          <cell r="CJ547"/>
          <cell r="CK547"/>
        </row>
        <row r="548">
          <cell r="BO548" t="str">
            <v/>
          </cell>
          <cell r="CJ548"/>
          <cell r="CK548"/>
        </row>
        <row r="549">
          <cell r="BO549" t="str">
            <v/>
          </cell>
          <cell r="CJ549"/>
          <cell r="CK549"/>
        </row>
        <row r="550">
          <cell r="BO550" t="str">
            <v/>
          </cell>
          <cell r="CJ550"/>
          <cell r="CK550"/>
        </row>
        <row r="551">
          <cell r="BO551" t="str">
            <v/>
          </cell>
          <cell r="CJ551"/>
          <cell r="CK551"/>
        </row>
        <row r="552">
          <cell r="BO552" t="str">
            <v/>
          </cell>
          <cell r="CJ552"/>
          <cell r="CK552"/>
        </row>
        <row r="553">
          <cell r="BO553" t="str">
            <v/>
          </cell>
          <cell r="CJ553"/>
          <cell r="CK553"/>
        </row>
        <row r="554">
          <cell r="BO554" t="str">
            <v/>
          </cell>
          <cell r="CJ554"/>
          <cell r="CK554"/>
        </row>
        <row r="555">
          <cell r="BO555" t="str">
            <v/>
          </cell>
          <cell r="CJ555"/>
          <cell r="CK555"/>
        </row>
        <row r="556">
          <cell r="BO556" t="str">
            <v/>
          </cell>
          <cell r="CJ556"/>
          <cell r="CK556"/>
        </row>
        <row r="557">
          <cell r="BO557" t="str">
            <v/>
          </cell>
          <cell r="CJ557"/>
          <cell r="CK557"/>
        </row>
        <row r="558">
          <cell r="BO558" t="str">
            <v/>
          </cell>
          <cell r="CJ558"/>
          <cell r="CK558"/>
        </row>
        <row r="559">
          <cell r="BO559" t="str">
            <v/>
          </cell>
          <cell r="CJ559"/>
          <cell r="CK559"/>
        </row>
        <row r="560">
          <cell r="BO560" t="str">
            <v/>
          </cell>
          <cell r="CJ560"/>
          <cell r="CK560"/>
        </row>
        <row r="561">
          <cell r="BO561" t="str">
            <v/>
          </cell>
          <cell r="CJ561"/>
          <cell r="CK561"/>
        </row>
        <row r="562">
          <cell r="BO562" t="str">
            <v/>
          </cell>
          <cell r="CJ562"/>
          <cell r="CK562"/>
        </row>
        <row r="563">
          <cell r="BO563" t="str">
            <v/>
          </cell>
          <cell r="CJ563"/>
          <cell r="CK563"/>
        </row>
        <row r="564">
          <cell r="BO564" t="str">
            <v/>
          </cell>
          <cell r="CJ564"/>
          <cell r="CK564"/>
        </row>
        <row r="565">
          <cell r="BO565" t="str">
            <v/>
          </cell>
          <cell r="CJ565"/>
          <cell r="CK565"/>
        </row>
        <row r="566">
          <cell r="BO566" t="str">
            <v/>
          </cell>
          <cell r="CJ566"/>
          <cell r="CK566"/>
        </row>
        <row r="567">
          <cell r="BO567" t="str">
            <v/>
          </cell>
          <cell r="CJ567"/>
          <cell r="CK567"/>
        </row>
        <row r="568">
          <cell r="BO568" t="str">
            <v/>
          </cell>
          <cell r="CJ568"/>
          <cell r="CK568"/>
        </row>
        <row r="569">
          <cell r="BO569" t="str">
            <v/>
          </cell>
          <cell r="CJ569"/>
          <cell r="CK569"/>
        </row>
        <row r="570">
          <cell r="BO570" t="str">
            <v/>
          </cell>
          <cell r="CJ570"/>
          <cell r="CK570"/>
        </row>
        <row r="571">
          <cell r="BO571" t="str">
            <v/>
          </cell>
          <cell r="CJ571"/>
          <cell r="CK571"/>
        </row>
        <row r="572">
          <cell r="BO572" t="str">
            <v/>
          </cell>
          <cell r="CJ572"/>
          <cell r="CK572"/>
        </row>
        <row r="573">
          <cell r="BO573" t="str">
            <v/>
          </cell>
          <cell r="CJ573"/>
          <cell r="CK573"/>
        </row>
        <row r="574">
          <cell r="BO574" t="str">
            <v/>
          </cell>
          <cell r="CJ574"/>
          <cell r="CK574"/>
        </row>
        <row r="575">
          <cell r="BO575" t="str">
            <v/>
          </cell>
          <cell r="CJ575"/>
          <cell r="CK575"/>
        </row>
        <row r="576">
          <cell r="BO576" t="str">
            <v/>
          </cell>
          <cell r="CJ576"/>
          <cell r="CK576"/>
        </row>
        <row r="577">
          <cell r="BO577" t="str">
            <v/>
          </cell>
          <cell r="CJ577"/>
          <cell r="CK577"/>
        </row>
        <row r="578">
          <cell r="BO578" t="str">
            <v/>
          </cell>
          <cell r="CJ578"/>
          <cell r="CK578"/>
        </row>
        <row r="579">
          <cell r="BO579" t="str">
            <v/>
          </cell>
          <cell r="CJ579"/>
          <cell r="CK579"/>
        </row>
        <row r="580">
          <cell r="BO580" t="str">
            <v/>
          </cell>
          <cell r="CJ580"/>
          <cell r="CK580"/>
        </row>
        <row r="581">
          <cell r="BO581" t="str">
            <v/>
          </cell>
          <cell r="CJ581"/>
          <cell r="CK581"/>
        </row>
        <row r="582">
          <cell r="BO582" t="str">
            <v/>
          </cell>
          <cell r="CJ582"/>
          <cell r="CK582"/>
        </row>
        <row r="583">
          <cell r="BO583" t="str">
            <v/>
          </cell>
          <cell r="CJ583"/>
          <cell r="CK583"/>
        </row>
        <row r="584">
          <cell r="BO584" t="str">
            <v/>
          </cell>
          <cell r="CJ584"/>
          <cell r="CK584"/>
        </row>
        <row r="585">
          <cell r="BO585" t="str">
            <v/>
          </cell>
          <cell r="CJ585"/>
          <cell r="CK585"/>
        </row>
        <row r="586">
          <cell r="BO586" t="str">
            <v/>
          </cell>
          <cell r="CJ586"/>
          <cell r="CK586"/>
        </row>
        <row r="587">
          <cell r="BO587" t="str">
            <v/>
          </cell>
          <cell r="CJ587"/>
          <cell r="CK587"/>
        </row>
        <row r="588">
          <cell r="BO588" t="str">
            <v/>
          </cell>
          <cell r="CJ588"/>
          <cell r="CK588"/>
        </row>
        <row r="589">
          <cell r="BO589" t="str">
            <v/>
          </cell>
          <cell r="CJ589"/>
          <cell r="CK589"/>
        </row>
        <row r="590">
          <cell r="BO590" t="str">
            <v/>
          </cell>
          <cell r="CJ590"/>
          <cell r="CK590"/>
        </row>
        <row r="591">
          <cell r="BO591" t="str">
            <v/>
          </cell>
          <cell r="CJ591"/>
          <cell r="CK591"/>
        </row>
        <row r="592">
          <cell r="BO592" t="str">
            <v/>
          </cell>
          <cell r="CJ592"/>
          <cell r="CK592"/>
        </row>
        <row r="593">
          <cell r="BO593" t="str">
            <v/>
          </cell>
          <cell r="CJ593"/>
          <cell r="CK593"/>
        </row>
        <row r="594">
          <cell r="BO594" t="str">
            <v/>
          </cell>
          <cell r="CJ594"/>
          <cell r="CK594"/>
        </row>
        <row r="595">
          <cell r="BO595" t="str">
            <v/>
          </cell>
          <cell r="CJ595"/>
          <cell r="CK595"/>
        </row>
        <row r="596">
          <cell r="BO596" t="str">
            <v/>
          </cell>
          <cell r="CJ596"/>
          <cell r="CK596"/>
        </row>
        <row r="597">
          <cell r="BO597" t="str">
            <v/>
          </cell>
          <cell r="CJ597"/>
          <cell r="CK597"/>
        </row>
        <row r="598">
          <cell r="BO598" t="str">
            <v/>
          </cell>
          <cell r="CJ598"/>
          <cell r="CK598"/>
        </row>
        <row r="599">
          <cell r="BO599" t="str">
            <v/>
          </cell>
          <cell r="CJ599"/>
          <cell r="CK599"/>
        </row>
        <row r="600">
          <cell r="BO600" t="str">
            <v/>
          </cell>
          <cell r="CJ600"/>
          <cell r="CK600"/>
        </row>
        <row r="601">
          <cell r="BO601" t="str">
            <v/>
          </cell>
          <cell r="CJ601"/>
          <cell r="CK601"/>
        </row>
        <row r="602">
          <cell r="BO602" t="str">
            <v/>
          </cell>
          <cell r="CJ602"/>
          <cell r="CK602"/>
        </row>
        <row r="603">
          <cell r="BO603" t="str">
            <v/>
          </cell>
          <cell r="CJ603"/>
          <cell r="CK603"/>
        </row>
        <row r="604">
          <cell r="BO604" t="str">
            <v/>
          </cell>
          <cell r="CJ604"/>
          <cell r="CK604"/>
        </row>
        <row r="605">
          <cell r="BO605" t="str">
            <v/>
          </cell>
          <cell r="CJ605"/>
          <cell r="CK605"/>
        </row>
        <row r="606">
          <cell r="BO606" t="str">
            <v/>
          </cell>
          <cell r="CJ606"/>
          <cell r="CK606"/>
        </row>
        <row r="607">
          <cell r="BO607" t="str">
            <v/>
          </cell>
          <cell r="CJ607"/>
          <cell r="CK607"/>
        </row>
        <row r="608">
          <cell r="BO608" t="str">
            <v/>
          </cell>
          <cell r="CJ608"/>
          <cell r="CK608"/>
        </row>
        <row r="609">
          <cell r="BO609" t="str">
            <v/>
          </cell>
          <cell r="CJ609"/>
          <cell r="CK609"/>
        </row>
        <row r="610">
          <cell r="BO610" t="str">
            <v/>
          </cell>
          <cell r="CJ610"/>
          <cell r="CK610"/>
        </row>
        <row r="611">
          <cell r="BO611" t="str">
            <v/>
          </cell>
          <cell r="CJ611"/>
          <cell r="CK611"/>
        </row>
        <row r="612">
          <cell r="BO612" t="str">
            <v/>
          </cell>
          <cell r="CJ612"/>
          <cell r="CK612"/>
        </row>
        <row r="613">
          <cell r="BO613" t="str">
            <v/>
          </cell>
          <cell r="CJ613"/>
          <cell r="CK613"/>
        </row>
        <row r="614">
          <cell r="BO614" t="str">
            <v/>
          </cell>
          <cell r="CJ614"/>
          <cell r="CK614"/>
        </row>
        <row r="615">
          <cell r="BO615" t="str">
            <v/>
          </cell>
          <cell r="CJ615"/>
          <cell r="CK615"/>
        </row>
        <row r="616">
          <cell r="BO616" t="str">
            <v/>
          </cell>
          <cell r="CJ616"/>
          <cell r="CK616"/>
        </row>
        <row r="617">
          <cell r="BO617" t="str">
            <v/>
          </cell>
          <cell r="CJ617"/>
          <cell r="CK617"/>
        </row>
        <row r="618">
          <cell r="BO618" t="str">
            <v/>
          </cell>
          <cell r="CJ618"/>
          <cell r="CK618"/>
        </row>
        <row r="619">
          <cell r="BO619" t="str">
            <v/>
          </cell>
          <cell r="CJ619"/>
          <cell r="CK619"/>
        </row>
        <row r="620">
          <cell r="BO620" t="str">
            <v/>
          </cell>
          <cell r="CJ620"/>
          <cell r="CK620"/>
        </row>
        <row r="621">
          <cell r="BO621" t="str">
            <v/>
          </cell>
          <cell r="CJ621"/>
          <cell r="CK621"/>
        </row>
        <row r="622">
          <cell r="BO622" t="str">
            <v/>
          </cell>
          <cell r="CJ622"/>
          <cell r="CK622"/>
        </row>
        <row r="623">
          <cell r="BO623" t="str">
            <v/>
          </cell>
          <cell r="CJ623"/>
          <cell r="CK623"/>
        </row>
        <row r="624">
          <cell r="BO624" t="str">
            <v/>
          </cell>
          <cell r="CJ624"/>
          <cell r="CK624"/>
        </row>
        <row r="625">
          <cell r="BO625" t="str">
            <v/>
          </cell>
          <cell r="CJ625"/>
          <cell r="CK625"/>
        </row>
        <row r="626">
          <cell r="BO626" t="str">
            <v/>
          </cell>
          <cell r="CJ626"/>
          <cell r="CK626"/>
        </row>
        <row r="627">
          <cell r="BO627" t="str">
            <v/>
          </cell>
          <cell r="CJ627"/>
          <cell r="CK627"/>
        </row>
        <row r="628">
          <cell r="BO628" t="str">
            <v/>
          </cell>
          <cell r="CJ628"/>
          <cell r="CK628"/>
        </row>
        <row r="629">
          <cell r="BO629" t="str">
            <v/>
          </cell>
          <cell r="CJ629"/>
          <cell r="CK629"/>
        </row>
        <row r="630">
          <cell r="BO630" t="str">
            <v/>
          </cell>
          <cell r="CJ630"/>
          <cell r="CK630"/>
        </row>
        <row r="631">
          <cell r="BO631" t="str">
            <v/>
          </cell>
          <cell r="CJ631"/>
          <cell r="CK631"/>
        </row>
        <row r="632">
          <cell r="BO632" t="str">
            <v/>
          </cell>
          <cell r="CJ632"/>
          <cell r="CK632"/>
        </row>
        <row r="633">
          <cell r="BO633" t="str">
            <v/>
          </cell>
          <cell r="CJ633"/>
          <cell r="CK633"/>
        </row>
        <row r="634">
          <cell r="BO634" t="str">
            <v/>
          </cell>
          <cell r="CJ634"/>
          <cell r="CK634"/>
        </row>
        <row r="635">
          <cell r="BO635" t="str">
            <v/>
          </cell>
          <cell r="CJ635"/>
          <cell r="CK635"/>
        </row>
        <row r="636">
          <cell r="BO636" t="str">
            <v/>
          </cell>
          <cell r="CJ636"/>
          <cell r="CK636"/>
        </row>
        <row r="637">
          <cell r="BO637" t="str">
            <v/>
          </cell>
          <cell r="CJ637"/>
          <cell r="CK637"/>
        </row>
        <row r="638">
          <cell r="BO638" t="str">
            <v/>
          </cell>
          <cell r="CJ638"/>
          <cell r="CK638"/>
        </row>
        <row r="639">
          <cell r="BO639" t="str">
            <v/>
          </cell>
          <cell r="CJ639"/>
          <cell r="CK639"/>
        </row>
        <row r="640">
          <cell r="BO640" t="str">
            <v/>
          </cell>
          <cell r="CJ640"/>
          <cell r="CK640"/>
        </row>
        <row r="641">
          <cell r="BO641" t="str">
            <v/>
          </cell>
          <cell r="CJ641"/>
          <cell r="CK641"/>
        </row>
        <row r="642">
          <cell r="BO642" t="str">
            <v/>
          </cell>
          <cell r="CJ642"/>
          <cell r="CK642"/>
        </row>
        <row r="643">
          <cell r="BO643" t="str">
            <v/>
          </cell>
          <cell r="CJ643"/>
          <cell r="CK643"/>
        </row>
        <row r="644">
          <cell r="BO644" t="str">
            <v/>
          </cell>
          <cell r="CJ644"/>
          <cell r="CK644"/>
        </row>
        <row r="645">
          <cell r="BO645" t="str">
            <v/>
          </cell>
          <cell r="CJ645"/>
          <cell r="CK645"/>
        </row>
        <row r="646">
          <cell r="BO646" t="str">
            <v/>
          </cell>
          <cell r="CJ646"/>
          <cell r="CK646"/>
        </row>
        <row r="647">
          <cell r="BO647" t="str">
            <v/>
          </cell>
          <cell r="CJ647"/>
          <cell r="CK647"/>
        </row>
        <row r="648">
          <cell r="BO648" t="str">
            <v/>
          </cell>
          <cell r="CJ648"/>
          <cell r="CK648"/>
        </row>
        <row r="649">
          <cell r="BO649" t="str">
            <v/>
          </cell>
          <cell r="CJ649"/>
          <cell r="CK649"/>
        </row>
        <row r="650">
          <cell r="BO650" t="str">
            <v/>
          </cell>
          <cell r="CJ650"/>
          <cell r="CK650"/>
        </row>
        <row r="651">
          <cell r="BO651" t="str">
            <v/>
          </cell>
          <cell r="CJ651"/>
          <cell r="CK651"/>
        </row>
        <row r="652">
          <cell r="BO652" t="str">
            <v/>
          </cell>
          <cell r="CJ652"/>
          <cell r="CK652"/>
        </row>
        <row r="653">
          <cell r="BO653" t="str">
            <v/>
          </cell>
          <cell r="CJ653"/>
          <cell r="CK653"/>
        </row>
        <row r="654">
          <cell r="BO654" t="str">
            <v/>
          </cell>
          <cell r="CJ654"/>
          <cell r="CK654"/>
        </row>
        <row r="655">
          <cell r="BO655" t="str">
            <v/>
          </cell>
          <cell r="CJ655"/>
          <cell r="CK655"/>
        </row>
        <row r="656">
          <cell r="BO656" t="str">
            <v/>
          </cell>
          <cell r="CJ656"/>
          <cell r="CK656"/>
        </row>
        <row r="657">
          <cell r="BO657" t="str">
            <v/>
          </cell>
          <cell r="CJ657"/>
          <cell r="CK657"/>
        </row>
        <row r="658">
          <cell r="BO658" t="str">
            <v/>
          </cell>
          <cell r="CJ658"/>
          <cell r="CK658"/>
        </row>
        <row r="659">
          <cell r="BO659" t="str">
            <v/>
          </cell>
          <cell r="CJ659"/>
          <cell r="CK659"/>
        </row>
        <row r="660">
          <cell r="BO660" t="str">
            <v/>
          </cell>
          <cell r="CJ660"/>
          <cell r="CK660"/>
        </row>
        <row r="661">
          <cell r="BO661" t="str">
            <v/>
          </cell>
          <cell r="CJ661"/>
          <cell r="CK661"/>
        </row>
        <row r="662">
          <cell r="BO662" t="str">
            <v/>
          </cell>
          <cell r="CJ662"/>
          <cell r="CK662"/>
        </row>
        <row r="663">
          <cell r="BO663" t="str">
            <v/>
          </cell>
          <cell r="CJ663"/>
          <cell r="CK663"/>
        </row>
        <row r="664">
          <cell r="BO664" t="str">
            <v/>
          </cell>
          <cell r="CJ664"/>
          <cell r="CK664"/>
        </row>
        <row r="665">
          <cell r="BO665" t="str">
            <v/>
          </cell>
          <cell r="CJ665"/>
          <cell r="CK665"/>
        </row>
        <row r="666">
          <cell r="BO666" t="str">
            <v/>
          </cell>
          <cell r="CJ666"/>
          <cell r="CK666"/>
        </row>
        <row r="667">
          <cell r="BO667" t="str">
            <v/>
          </cell>
          <cell r="CJ667"/>
          <cell r="CK667"/>
        </row>
        <row r="668">
          <cell r="BO668" t="str">
            <v/>
          </cell>
          <cell r="CJ668"/>
          <cell r="CK668"/>
        </row>
        <row r="669">
          <cell r="BO669" t="str">
            <v/>
          </cell>
          <cell r="CJ669"/>
          <cell r="CK669"/>
        </row>
        <row r="670">
          <cell r="BO670" t="str">
            <v/>
          </cell>
          <cell r="CJ670"/>
          <cell r="CK670"/>
        </row>
        <row r="671">
          <cell r="BO671" t="str">
            <v/>
          </cell>
          <cell r="CJ671"/>
          <cell r="CK671"/>
        </row>
        <row r="672">
          <cell r="BO672" t="str">
            <v/>
          </cell>
          <cell r="CJ672"/>
          <cell r="CK672"/>
        </row>
        <row r="673">
          <cell r="BO673" t="str">
            <v/>
          </cell>
          <cell r="CJ673"/>
          <cell r="CK673"/>
        </row>
        <row r="674">
          <cell r="BO674" t="str">
            <v/>
          </cell>
          <cell r="CJ674"/>
          <cell r="CK674"/>
        </row>
        <row r="675">
          <cell r="BO675" t="str">
            <v/>
          </cell>
          <cell r="CJ675"/>
          <cell r="CK675"/>
        </row>
        <row r="676">
          <cell r="BO676" t="str">
            <v/>
          </cell>
          <cell r="CJ676"/>
          <cell r="CK676"/>
        </row>
        <row r="677">
          <cell r="BO677" t="str">
            <v/>
          </cell>
          <cell r="CJ677"/>
          <cell r="CK677"/>
        </row>
        <row r="678">
          <cell r="BO678" t="str">
            <v/>
          </cell>
          <cell r="CJ678"/>
          <cell r="CK678"/>
        </row>
        <row r="679">
          <cell r="BO679" t="str">
            <v/>
          </cell>
          <cell r="CJ679"/>
          <cell r="CK679"/>
        </row>
        <row r="680">
          <cell r="BO680" t="str">
            <v/>
          </cell>
          <cell r="CJ680"/>
          <cell r="CK680"/>
        </row>
        <row r="681">
          <cell r="BO681" t="str">
            <v/>
          </cell>
          <cell r="CJ681"/>
          <cell r="CK681"/>
        </row>
        <row r="682">
          <cell r="BO682" t="str">
            <v/>
          </cell>
          <cell r="CJ682"/>
          <cell r="CK682"/>
        </row>
        <row r="683">
          <cell r="BO683" t="str">
            <v/>
          </cell>
          <cell r="CJ683"/>
          <cell r="CK683"/>
        </row>
        <row r="684">
          <cell r="BO684" t="str">
            <v/>
          </cell>
          <cell r="CJ684"/>
          <cell r="CK684"/>
        </row>
        <row r="685">
          <cell r="BO685" t="str">
            <v/>
          </cell>
          <cell r="CJ685"/>
          <cell r="CK685"/>
        </row>
        <row r="686">
          <cell r="BO686" t="str">
            <v/>
          </cell>
          <cell r="CJ686"/>
          <cell r="CK686"/>
        </row>
        <row r="687">
          <cell r="BO687" t="str">
            <v/>
          </cell>
          <cell r="CJ687"/>
          <cell r="CK687"/>
        </row>
        <row r="688">
          <cell r="BO688" t="str">
            <v/>
          </cell>
          <cell r="CJ688"/>
          <cell r="CK688"/>
        </row>
        <row r="689">
          <cell r="BO689" t="str">
            <v/>
          </cell>
          <cell r="CJ689"/>
          <cell r="CK689"/>
        </row>
        <row r="690">
          <cell r="BO690" t="str">
            <v/>
          </cell>
          <cell r="CJ690"/>
          <cell r="CK690"/>
        </row>
        <row r="691">
          <cell r="BO691" t="str">
            <v/>
          </cell>
          <cell r="CJ691"/>
          <cell r="CK691"/>
        </row>
        <row r="692">
          <cell r="BO692" t="str">
            <v/>
          </cell>
          <cell r="CJ692"/>
          <cell r="CK692"/>
        </row>
        <row r="693">
          <cell r="BO693" t="str">
            <v/>
          </cell>
          <cell r="CJ693"/>
          <cell r="CK693"/>
        </row>
        <row r="694">
          <cell r="BO694" t="str">
            <v/>
          </cell>
          <cell r="CJ694"/>
          <cell r="CK694"/>
        </row>
        <row r="695">
          <cell r="BO695" t="str">
            <v/>
          </cell>
          <cell r="CJ695"/>
          <cell r="CK695"/>
        </row>
        <row r="696">
          <cell r="BO696" t="str">
            <v/>
          </cell>
          <cell r="CJ696"/>
          <cell r="CK696"/>
        </row>
        <row r="697">
          <cell r="BO697" t="str">
            <v/>
          </cell>
          <cell r="CJ697"/>
          <cell r="CK697"/>
        </row>
        <row r="698">
          <cell r="BO698" t="str">
            <v/>
          </cell>
          <cell r="CJ698"/>
          <cell r="CK698"/>
        </row>
        <row r="699">
          <cell r="BO699" t="str">
            <v/>
          </cell>
          <cell r="CJ699"/>
          <cell r="CK699"/>
        </row>
        <row r="700">
          <cell r="BO700" t="str">
            <v/>
          </cell>
          <cell r="CJ700"/>
          <cell r="CK700"/>
        </row>
        <row r="701">
          <cell r="BO701" t="str">
            <v/>
          </cell>
          <cell r="CJ701"/>
          <cell r="CK701"/>
        </row>
        <row r="702">
          <cell r="BO702" t="str">
            <v/>
          </cell>
          <cell r="CJ702"/>
          <cell r="CK702"/>
        </row>
        <row r="703">
          <cell r="BO703" t="str">
            <v/>
          </cell>
          <cell r="CJ703"/>
          <cell r="CK703"/>
        </row>
        <row r="704">
          <cell r="BO704" t="str">
            <v/>
          </cell>
          <cell r="CJ704"/>
          <cell r="CK704"/>
        </row>
        <row r="705">
          <cell r="BO705" t="str">
            <v/>
          </cell>
          <cell r="CJ705"/>
          <cell r="CK705"/>
        </row>
        <row r="706">
          <cell r="BO706" t="str">
            <v/>
          </cell>
          <cell r="CJ706"/>
          <cell r="CK706"/>
        </row>
        <row r="707">
          <cell r="BO707" t="str">
            <v/>
          </cell>
          <cell r="CJ707"/>
          <cell r="CK707"/>
        </row>
        <row r="708">
          <cell r="BO708" t="str">
            <v/>
          </cell>
          <cell r="CJ708"/>
          <cell r="CK708"/>
        </row>
        <row r="709">
          <cell r="BO709" t="str">
            <v/>
          </cell>
          <cell r="CJ709"/>
          <cell r="CK709"/>
        </row>
        <row r="710">
          <cell r="BO710" t="str">
            <v/>
          </cell>
          <cell r="CJ710"/>
          <cell r="CK710"/>
        </row>
        <row r="711">
          <cell r="BO711" t="str">
            <v/>
          </cell>
          <cell r="CJ711"/>
          <cell r="CK711"/>
        </row>
        <row r="712">
          <cell r="BO712" t="str">
            <v/>
          </cell>
          <cell r="CJ712"/>
          <cell r="CK712"/>
        </row>
        <row r="713">
          <cell r="BO713" t="str">
            <v/>
          </cell>
          <cell r="CJ713"/>
          <cell r="CK713"/>
        </row>
        <row r="714">
          <cell r="BO714" t="str">
            <v/>
          </cell>
          <cell r="CJ714"/>
          <cell r="CK714"/>
        </row>
        <row r="715">
          <cell r="BO715" t="str">
            <v/>
          </cell>
          <cell r="CJ715"/>
          <cell r="CK715"/>
        </row>
        <row r="716">
          <cell r="BO716" t="str">
            <v/>
          </cell>
          <cell r="CJ716"/>
          <cell r="CK716"/>
        </row>
        <row r="717">
          <cell r="BO717" t="str">
            <v/>
          </cell>
          <cell r="CJ717"/>
          <cell r="CK717"/>
        </row>
        <row r="718">
          <cell r="BO718" t="str">
            <v/>
          </cell>
          <cell r="CJ718"/>
          <cell r="CK718"/>
        </row>
        <row r="719">
          <cell r="BO719" t="str">
            <v/>
          </cell>
          <cell r="CJ719"/>
          <cell r="CK719"/>
        </row>
        <row r="720">
          <cell r="BO720" t="str">
            <v/>
          </cell>
          <cell r="CJ720"/>
          <cell r="CK720"/>
        </row>
        <row r="721">
          <cell r="BO721" t="str">
            <v/>
          </cell>
          <cell r="CJ721"/>
          <cell r="CK721"/>
        </row>
        <row r="722">
          <cell r="BO722" t="str">
            <v/>
          </cell>
          <cell r="CJ722"/>
          <cell r="CK722"/>
        </row>
        <row r="723">
          <cell r="BO723" t="str">
            <v/>
          </cell>
          <cell r="CJ723"/>
          <cell r="CK723"/>
        </row>
        <row r="724">
          <cell r="BO724" t="str">
            <v/>
          </cell>
          <cell r="CJ724"/>
          <cell r="CK724"/>
        </row>
        <row r="725">
          <cell r="BO725" t="str">
            <v/>
          </cell>
          <cell r="CJ725"/>
          <cell r="CK725"/>
        </row>
        <row r="726">
          <cell r="BO726" t="str">
            <v/>
          </cell>
          <cell r="CJ726"/>
          <cell r="CK726"/>
        </row>
        <row r="727">
          <cell r="BO727" t="str">
            <v/>
          </cell>
          <cell r="CJ727"/>
          <cell r="CK727"/>
        </row>
        <row r="728">
          <cell r="BO728" t="str">
            <v/>
          </cell>
          <cell r="CJ728"/>
          <cell r="CK728"/>
        </row>
        <row r="729">
          <cell r="BO729" t="str">
            <v/>
          </cell>
          <cell r="CJ729"/>
          <cell r="CK729"/>
        </row>
        <row r="730">
          <cell r="BO730" t="str">
            <v/>
          </cell>
          <cell r="CJ730"/>
          <cell r="CK730"/>
        </row>
        <row r="731">
          <cell r="BO731" t="str">
            <v/>
          </cell>
          <cell r="CJ731"/>
          <cell r="CK731"/>
        </row>
        <row r="732">
          <cell r="BO732" t="str">
            <v/>
          </cell>
          <cell r="CJ732"/>
          <cell r="CK732"/>
        </row>
        <row r="733">
          <cell r="BO733" t="str">
            <v/>
          </cell>
          <cell r="CJ733"/>
          <cell r="CK733"/>
        </row>
        <row r="734">
          <cell r="BO734" t="str">
            <v/>
          </cell>
          <cell r="CJ734"/>
          <cell r="CK734"/>
        </row>
        <row r="735">
          <cell r="BO735" t="str">
            <v/>
          </cell>
          <cell r="CJ735"/>
          <cell r="CK735"/>
        </row>
        <row r="736">
          <cell r="BO736" t="str">
            <v/>
          </cell>
          <cell r="CJ736"/>
          <cell r="CK736"/>
        </row>
        <row r="737">
          <cell r="BO737" t="str">
            <v/>
          </cell>
          <cell r="CJ737"/>
          <cell r="CK737"/>
        </row>
        <row r="738">
          <cell r="BO738" t="str">
            <v/>
          </cell>
          <cell r="CJ738"/>
          <cell r="CK738"/>
        </row>
        <row r="739">
          <cell r="BO739" t="str">
            <v/>
          </cell>
          <cell r="CJ739"/>
          <cell r="CK739"/>
        </row>
        <row r="740">
          <cell r="BO740" t="str">
            <v/>
          </cell>
          <cell r="CJ740"/>
          <cell r="CK740"/>
        </row>
        <row r="741">
          <cell r="BO741" t="str">
            <v/>
          </cell>
          <cell r="CJ741"/>
          <cell r="CK741"/>
        </row>
        <row r="742">
          <cell r="BO742" t="str">
            <v/>
          </cell>
          <cell r="CJ742"/>
          <cell r="CK742"/>
        </row>
        <row r="743">
          <cell r="BO743" t="str">
            <v/>
          </cell>
          <cell r="CJ743"/>
          <cell r="CK743"/>
        </row>
        <row r="744">
          <cell r="BO744" t="str">
            <v/>
          </cell>
          <cell r="CJ744"/>
          <cell r="CK744"/>
        </row>
        <row r="745">
          <cell r="BO745" t="str">
            <v/>
          </cell>
          <cell r="CJ745"/>
          <cell r="CK745"/>
        </row>
        <row r="746">
          <cell r="BO746" t="str">
            <v/>
          </cell>
          <cell r="CJ746"/>
          <cell r="CK746"/>
        </row>
        <row r="747">
          <cell r="BO747" t="str">
            <v/>
          </cell>
          <cell r="CJ747"/>
          <cell r="CK747"/>
        </row>
        <row r="748">
          <cell r="BO748" t="str">
            <v/>
          </cell>
          <cell r="CJ748"/>
          <cell r="CK748"/>
        </row>
        <row r="749">
          <cell r="BO749" t="str">
            <v/>
          </cell>
          <cell r="CJ749"/>
          <cell r="CK749"/>
        </row>
        <row r="750">
          <cell r="BO750" t="str">
            <v/>
          </cell>
          <cell r="CJ750"/>
          <cell r="CK750"/>
        </row>
        <row r="751">
          <cell r="BO751" t="str">
            <v/>
          </cell>
          <cell r="CJ751"/>
          <cell r="CK751"/>
        </row>
        <row r="752">
          <cell r="BO752" t="str">
            <v/>
          </cell>
          <cell r="CJ752"/>
          <cell r="CK752"/>
        </row>
        <row r="753">
          <cell r="BO753" t="str">
            <v/>
          </cell>
          <cell r="CJ753"/>
          <cell r="CK753"/>
        </row>
        <row r="754">
          <cell r="BO754" t="str">
            <v/>
          </cell>
          <cell r="CJ754"/>
          <cell r="CK754"/>
        </row>
        <row r="755">
          <cell r="BO755" t="str">
            <v/>
          </cell>
          <cell r="CJ755"/>
          <cell r="CK755"/>
        </row>
        <row r="756">
          <cell r="BO756" t="str">
            <v/>
          </cell>
          <cell r="CJ756"/>
          <cell r="CK756"/>
        </row>
        <row r="757">
          <cell r="BO757" t="str">
            <v/>
          </cell>
          <cell r="CJ757"/>
          <cell r="CK757"/>
        </row>
        <row r="758">
          <cell r="BO758" t="str">
            <v/>
          </cell>
          <cell r="CJ758"/>
          <cell r="CK758"/>
        </row>
        <row r="759">
          <cell r="BO759" t="str">
            <v/>
          </cell>
          <cell r="CJ759"/>
          <cell r="CK759"/>
        </row>
        <row r="760">
          <cell r="BO760" t="str">
            <v/>
          </cell>
          <cell r="CJ760"/>
          <cell r="CK760"/>
        </row>
        <row r="761">
          <cell r="BO761" t="str">
            <v/>
          </cell>
          <cell r="CJ761"/>
          <cell r="CK761"/>
        </row>
        <row r="762">
          <cell r="BO762" t="str">
            <v/>
          </cell>
          <cell r="CJ762"/>
          <cell r="CK762"/>
        </row>
        <row r="763">
          <cell r="BO763" t="str">
            <v/>
          </cell>
          <cell r="CJ763"/>
          <cell r="CK763"/>
        </row>
        <row r="764">
          <cell r="BO764" t="str">
            <v/>
          </cell>
          <cell r="CJ764"/>
          <cell r="CK764"/>
        </row>
        <row r="765">
          <cell r="BO765" t="str">
            <v/>
          </cell>
          <cell r="CJ765"/>
          <cell r="CK765"/>
        </row>
        <row r="766">
          <cell r="BO766" t="str">
            <v/>
          </cell>
          <cell r="CJ766"/>
          <cell r="CK766"/>
        </row>
        <row r="767">
          <cell r="BO767" t="str">
            <v/>
          </cell>
          <cell r="CJ767"/>
          <cell r="CK767"/>
        </row>
        <row r="768">
          <cell r="BO768" t="str">
            <v/>
          </cell>
          <cell r="CJ768"/>
          <cell r="CK768"/>
        </row>
        <row r="769">
          <cell r="BO769" t="str">
            <v/>
          </cell>
          <cell r="CJ769"/>
          <cell r="CK769"/>
        </row>
        <row r="770">
          <cell r="BO770" t="str">
            <v/>
          </cell>
          <cell r="CJ770"/>
          <cell r="CK770"/>
        </row>
        <row r="771">
          <cell r="BO771" t="str">
            <v/>
          </cell>
          <cell r="CJ771"/>
          <cell r="CK771"/>
        </row>
        <row r="772">
          <cell r="BO772" t="str">
            <v/>
          </cell>
          <cell r="CJ772"/>
          <cell r="CK772"/>
        </row>
        <row r="773">
          <cell r="BO773" t="str">
            <v/>
          </cell>
          <cell r="CJ773"/>
          <cell r="CK773"/>
        </row>
        <row r="774">
          <cell r="BO774" t="str">
            <v/>
          </cell>
          <cell r="CJ774"/>
          <cell r="CK774"/>
        </row>
        <row r="775">
          <cell r="BO775" t="str">
            <v/>
          </cell>
          <cell r="CJ775"/>
          <cell r="CK775"/>
        </row>
        <row r="776">
          <cell r="BO776" t="str">
            <v/>
          </cell>
          <cell r="CJ776"/>
          <cell r="CK776"/>
        </row>
        <row r="777">
          <cell r="BO777" t="str">
            <v/>
          </cell>
          <cell r="CJ777"/>
          <cell r="CK777"/>
        </row>
        <row r="778">
          <cell r="BO778" t="str">
            <v/>
          </cell>
          <cell r="CJ778"/>
          <cell r="CK778"/>
        </row>
        <row r="779">
          <cell r="BO779" t="str">
            <v/>
          </cell>
          <cell r="CJ779"/>
          <cell r="CK779"/>
        </row>
        <row r="780">
          <cell r="BO780" t="str">
            <v/>
          </cell>
          <cell r="CJ780"/>
          <cell r="CK780"/>
        </row>
        <row r="781">
          <cell r="BO781" t="str">
            <v/>
          </cell>
          <cell r="CJ781"/>
          <cell r="CK781"/>
        </row>
        <row r="782">
          <cell r="BO782" t="str">
            <v/>
          </cell>
          <cell r="CJ782"/>
          <cell r="CK782"/>
        </row>
        <row r="783">
          <cell r="BO783" t="str">
            <v/>
          </cell>
          <cell r="CJ783"/>
          <cell r="CK783"/>
        </row>
        <row r="784">
          <cell r="BO784" t="str">
            <v/>
          </cell>
          <cell r="CJ784"/>
          <cell r="CK784"/>
        </row>
        <row r="785">
          <cell r="BO785" t="str">
            <v/>
          </cell>
          <cell r="CJ785"/>
          <cell r="CK785"/>
        </row>
        <row r="786">
          <cell r="BO786" t="str">
            <v/>
          </cell>
          <cell r="CJ786"/>
          <cell r="CK786"/>
        </row>
        <row r="787">
          <cell r="BO787" t="str">
            <v/>
          </cell>
          <cell r="CJ787"/>
          <cell r="CK787"/>
        </row>
        <row r="788">
          <cell r="BO788" t="str">
            <v/>
          </cell>
          <cell r="CJ788"/>
          <cell r="CK788"/>
        </row>
        <row r="789">
          <cell r="BO789" t="str">
            <v/>
          </cell>
          <cell r="CJ789"/>
          <cell r="CK789"/>
        </row>
        <row r="790">
          <cell r="BO790" t="str">
            <v/>
          </cell>
          <cell r="CJ790"/>
          <cell r="CK790"/>
        </row>
        <row r="791">
          <cell r="BO791" t="str">
            <v/>
          </cell>
          <cell r="CJ791"/>
          <cell r="CK791"/>
        </row>
        <row r="792">
          <cell r="BO792" t="str">
            <v/>
          </cell>
          <cell r="CJ792"/>
          <cell r="CK792"/>
        </row>
        <row r="793">
          <cell r="BO793" t="str">
            <v/>
          </cell>
          <cell r="CJ793"/>
          <cell r="CK793"/>
        </row>
        <row r="794">
          <cell r="BO794" t="str">
            <v/>
          </cell>
          <cell r="CJ794"/>
          <cell r="CK794"/>
        </row>
        <row r="795">
          <cell r="BO795" t="str">
            <v/>
          </cell>
          <cell r="CJ795"/>
          <cell r="CK795"/>
        </row>
        <row r="796">
          <cell r="BO796" t="str">
            <v/>
          </cell>
          <cell r="CJ796"/>
          <cell r="CK796"/>
        </row>
        <row r="797">
          <cell r="BO797" t="str">
            <v/>
          </cell>
          <cell r="CJ797"/>
          <cell r="CK797"/>
        </row>
        <row r="798">
          <cell r="BO798" t="str">
            <v/>
          </cell>
          <cell r="CJ798"/>
          <cell r="CK798"/>
        </row>
        <row r="799">
          <cell r="BO799" t="str">
            <v/>
          </cell>
          <cell r="CJ799"/>
          <cell r="CK799"/>
        </row>
        <row r="800">
          <cell r="BO800" t="str">
            <v/>
          </cell>
          <cell r="CJ800"/>
          <cell r="CK800"/>
        </row>
        <row r="801">
          <cell r="BO801" t="str">
            <v/>
          </cell>
          <cell r="CJ801"/>
          <cell r="CK801"/>
        </row>
        <row r="802">
          <cell r="BO802" t="str">
            <v/>
          </cell>
          <cell r="CJ802"/>
          <cell r="CK802"/>
        </row>
        <row r="803">
          <cell r="BO803" t="str">
            <v/>
          </cell>
          <cell r="CJ803"/>
          <cell r="CK803"/>
        </row>
        <row r="804">
          <cell r="BO804" t="str">
            <v/>
          </cell>
          <cell r="CJ804"/>
          <cell r="CK804"/>
        </row>
        <row r="805">
          <cell r="BO805" t="str">
            <v/>
          </cell>
          <cell r="CJ805"/>
          <cell r="CK805"/>
        </row>
        <row r="806">
          <cell r="BO806" t="str">
            <v/>
          </cell>
          <cell r="CJ806"/>
          <cell r="CK806"/>
        </row>
        <row r="807">
          <cell r="BO807" t="str">
            <v/>
          </cell>
          <cell r="CJ807"/>
          <cell r="CK807"/>
        </row>
        <row r="808">
          <cell r="BO808" t="str">
            <v/>
          </cell>
          <cell r="CJ808"/>
          <cell r="CK808"/>
        </row>
        <row r="809">
          <cell r="BO809" t="str">
            <v/>
          </cell>
          <cell r="CJ809"/>
          <cell r="CK809"/>
        </row>
        <row r="810">
          <cell r="BO810" t="str">
            <v/>
          </cell>
          <cell r="CJ810"/>
          <cell r="CK810"/>
        </row>
        <row r="811">
          <cell r="BO811" t="str">
            <v/>
          </cell>
          <cell r="CJ811"/>
          <cell r="CK811"/>
        </row>
        <row r="812">
          <cell r="BO812" t="str">
            <v/>
          </cell>
          <cell r="CJ812"/>
          <cell r="CK812"/>
        </row>
        <row r="813">
          <cell r="BO813" t="str">
            <v/>
          </cell>
          <cell r="CJ813"/>
          <cell r="CK813"/>
        </row>
        <row r="814">
          <cell r="BO814" t="str">
            <v/>
          </cell>
          <cell r="CJ814"/>
          <cell r="CK814"/>
        </row>
        <row r="815">
          <cell r="BO815" t="str">
            <v/>
          </cell>
          <cell r="CJ815"/>
          <cell r="CK815"/>
        </row>
        <row r="816">
          <cell r="BO816" t="str">
            <v/>
          </cell>
          <cell r="CJ816"/>
          <cell r="CK816"/>
        </row>
        <row r="817">
          <cell r="BO817" t="str">
            <v/>
          </cell>
          <cell r="CJ817"/>
          <cell r="CK817"/>
        </row>
        <row r="818">
          <cell r="BO818" t="str">
            <v/>
          </cell>
          <cell r="CJ818"/>
          <cell r="CK818"/>
        </row>
        <row r="819">
          <cell r="BO819" t="str">
            <v/>
          </cell>
          <cell r="CJ819"/>
          <cell r="CK819"/>
        </row>
        <row r="820">
          <cell r="BO820" t="str">
            <v/>
          </cell>
          <cell r="CJ820"/>
          <cell r="CK820"/>
        </row>
        <row r="821">
          <cell r="BO821" t="str">
            <v/>
          </cell>
          <cell r="CJ821"/>
          <cell r="CK821"/>
        </row>
        <row r="822">
          <cell r="BO822" t="str">
            <v/>
          </cell>
          <cell r="CJ822"/>
          <cell r="CK822"/>
        </row>
        <row r="823">
          <cell r="BO823" t="str">
            <v/>
          </cell>
          <cell r="CJ823"/>
          <cell r="CK823"/>
        </row>
        <row r="824">
          <cell r="BO824" t="str">
            <v/>
          </cell>
          <cell r="CJ824"/>
          <cell r="CK824"/>
        </row>
        <row r="825">
          <cell r="BO825" t="str">
            <v/>
          </cell>
          <cell r="CJ825"/>
          <cell r="CK825"/>
        </row>
        <row r="826">
          <cell r="BO826" t="str">
            <v/>
          </cell>
          <cell r="CJ826"/>
          <cell r="CK826"/>
        </row>
        <row r="827">
          <cell r="BO827" t="str">
            <v/>
          </cell>
          <cell r="CJ827"/>
          <cell r="CK827"/>
        </row>
        <row r="828">
          <cell r="BO828" t="str">
            <v/>
          </cell>
          <cell r="CJ828"/>
          <cell r="CK828"/>
        </row>
        <row r="829">
          <cell r="BO829" t="str">
            <v/>
          </cell>
          <cell r="CJ829"/>
          <cell r="CK829"/>
        </row>
        <row r="830">
          <cell r="BO830" t="str">
            <v/>
          </cell>
          <cell r="CJ830"/>
          <cell r="CK830"/>
        </row>
        <row r="831">
          <cell r="BO831" t="str">
            <v/>
          </cell>
          <cell r="CJ831"/>
          <cell r="CK831"/>
        </row>
        <row r="832">
          <cell r="BO832" t="str">
            <v/>
          </cell>
          <cell r="CJ832"/>
          <cell r="CK832"/>
        </row>
        <row r="833">
          <cell r="BO833" t="str">
            <v/>
          </cell>
          <cell r="CJ833"/>
          <cell r="CK833"/>
        </row>
        <row r="834">
          <cell r="BO834" t="str">
            <v/>
          </cell>
          <cell r="CJ834"/>
          <cell r="CK834"/>
        </row>
        <row r="835">
          <cell r="BO835" t="str">
            <v/>
          </cell>
          <cell r="CJ835"/>
          <cell r="CK835"/>
        </row>
        <row r="836">
          <cell r="BO836" t="str">
            <v/>
          </cell>
          <cell r="CJ836"/>
          <cell r="CK836"/>
        </row>
        <row r="837">
          <cell r="BO837" t="str">
            <v/>
          </cell>
          <cell r="CJ837"/>
          <cell r="CK837"/>
        </row>
        <row r="838">
          <cell r="BO838" t="str">
            <v/>
          </cell>
          <cell r="CJ838"/>
          <cell r="CK838"/>
        </row>
        <row r="839">
          <cell r="BO839" t="str">
            <v/>
          </cell>
          <cell r="CJ839"/>
          <cell r="CK839"/>
        </row>
        <row r="840">
          <cell r="BO840" t="str">
            <v/>
          </cell>
          <cell r="CJ840"/>
          <cell r="CK840"/>
        </row>
        <row r="841">
          <cell r="BO841" t="str">
            <v/>
          </cell>
          <cell r="CJ841"/>
          <cell r="CK841"/>
        </row>
        <row r="842">
          <cell r="BO842" t="str">
            <v/>
          </cell>
          <cell r="CJ842"/>
          <cell r="CK842"/>
        </row>
        <row r="843">
          <cell r="BO843" t="str">
            <v/>
          </cell>
          <cell r="CJ843"/>
          <cell r="CK843"/>
        </row>
        <row r="844">
          <cell r="BO844" t="str">
            <v/>
          </cell>
          <cell r="CJ844"/>
          <cell r="CK844"/>
        </row>
        <row r="845">
          <cell r="BO845" t="str">
            <v/>
          </cell>
          <cell r="CJ845"/>
          <cell r="CK845"/>
        </row>
        <row r="846">
          <cell r="BO846" t="str">
            <v/>
          </cell>
          <cell r="CJ846"/>
          <cell r="CK846"/>
        </row>
        <row r="847">
          <cell r="BO847" t="str">
            <v/>
          </cell>
          <cell r="CJ847"/>
          <cell r="CK847"/>
        </row>
        <row r="848">
          <cell r="BO848" t="str">
            <v/>
          </cell>
          <cell r="CJ848"/>
          <cell r="CK848"/>
        </row>
        <row r="849">
          <cell r="BO849" t="str">
            <v/>
          </cell>
          <cell r="CJ849"/>
          <cell r="CK849"/>
        </row>
        <row r="850">
          <cell r="BO850" t="str">
            <v/>
          </cell>
          <cell r="CJ850"/>
          <cell r="CK850"/>
        </row>
        <row r="851">
          <cell r="BO851" t="str">
            <v/>
          </cell>
          <cell r="CJ851"/>
          <cell r="CK851"/>
        </row>
        <row r="852">
          <cell r="BO852" t="str">
            <v/>
          </cell>
          <cell r="CJ852"/>
          <cell r="CK852"/>
        </row>
        <row r="853">
          <cell r="BO853" t="str">
            <v/>
          </cell>
          <cell r="CJ853"/>
          <cell r="CK853"/>
        </row>
        <row r="854">
          <cell r="BO854" t="str">
            <v/>
          </cell>
          <cell r="CJ854"/>
          <cell r="CK854"/>
        </row>
        <row r="855">
          <cell r="BO855" t="str">
            <v/>
          </cell>
          <cell r="CJ855"/>
          <cell r="CK855"/>
        </row>
        <row r="856">
          <cell r="BO856" t="str">
            <v/>
          </cell>
          <cell r="CJ856"/>
          <cell r="CK856"/>
        </row>
        <row r="857">
          <cell r="BO857" t="str">
            <v/>
          </cell>
          <cell r="CJ857"/>
          <cell r="CK857"/>
        </row>
        <row r="858">
          <cell r="BO858" t="str">
            <v/>
          </cell>
          <cell r="CJ858"/>
          <cell r="CK858"/>
        </row>
        <row r="859">
          <cell r="BO859" t="str">
            <v/>
          </cell>
          <cell r="CJ859"/>
          <cell r="CK859"/>
        </row>
        <row r="860">
          <cell r="BO860" t="str">
            <v/>
          </cell>
          <cell r="CJ860"/>
          <cell r="CK860"/>
        </row>
        <row r="861">
          <cell r="BO861" t="str">
            <v/>
          </cell>
          <cell r="CJ861"/>
          <cell r="CK861"/>
        </row>
        <row r="862">
          <cell r="BO862" t="str">
            <v/>
          </cell>
          <cell r="CJ862"/>
          <cell r="CK862"/>
        </row>
        <row r="863">
          <cell r="BO863" t="str">
            <v/>
          </cell>
          <cell r="CJ863"/>
          <cell r="CK863"/>
        </row>
        <row r="864">
          <cell r="BO864" t="str">
            <v/>
          </cell>
          <cell r="CJ864"/>
          <cell r="CK864"/>
        </row>
        <row r="865">
          <cell r="BO865" t="str">
            <v/>
          </cell>
          <cell r="CJ865"/>
          <cell r="CK865"/>
        </row>
        <row r="866">
          <cell r="BO866" t="str">
            <v/>
          </cell>
          <cell r="CJ866"/>
          <cell r="CK866"/>
        </row>
        <row r="867">
          <cell r="BO867" t="str">
            <v/>
          </cell>
          <cell r="CJ867"/>
          <cell r="CK867"/>
        </row>
        <row r="868">
          <cell r="BO868" t="str">
            <v/>
          </cell>
          <cell r="CJ868"/>
          <cell r="CK868"/>
        </row>
        <row r="869">
          <cell r="BO869" t="str">
            <v/>
          </cell>
          <cell r="CJ869"/>
          <cell r="CK869"/>
        </row>
        <row r="870">
          <cell r="BO870" t="str">
            <v/>
          </cell>
          <cell r="CJ870"/>
          <cell r="CK870"/>
        </row>
        <row r="871">
          <cell r="BO871" t="str">
            <v/>
          </cell>
          <cell r="CJ871"/>
          <cell r="CK871"/>
        </row>
        <row r="872">
          <cell r="BO872" t="str">
            <v/>
          </cell>
          <cell r="CJ872"/>
          <cell r="CK872"/>
        </row>
        <row r="873">
          <cell r="BO873" t="str">
            <v/>
          </cell>
          <cell r="CJ873"/>
          <cell r="CK873"/>
        </row>
        <row r="874">
          <cell r="BO874" t="str">
            <v/>
          </cell>
          <cell r="CJ874"/>
          <cell r="CK874"/>
        </row>
        <row r="875">
          <cell r="BO875" t="str">
            <v/>
          </cell>
          <cell r="CJ875"/>
          <cell r="CK875"/>
        </row>
        <row r="876">
          <cell r="BO876" t="str">
            <v/>
          </cell>
          <cell r="CJ876"/>
          <cell r="CK876"/>
        </row>
        <row r="877">
          <cell r="BO877" t="str">
            <v/>
          </cell>
          <cell r="CJ877"/>
          <cell r="CK877"/>
        </row>
        <row r="878">
          <cell r="BO878" t="str">
            <v/>
          </cell>
          <cell r="CJ878"/>
          <cell r="CK878"/>
        </row>
        <row r="879">
          <cell r="BO879" t="str">
            <v/>
          </cell>
          <cell r="CJ879"/>
          <cell r="CK879"/>
        </row>
        <row r="880">
          <cell r="BO880" t="str">
            <v/>
          </cell>
          <cell r="CJ880"/>
          <cell r="CK880"/>
        </row>
        <row r="881">
          <cell r="BO881" t="str">
            <v/>
          </cell>
          <cell r="CJ881"/>
          <cell r="CK881"/>
        </row>
        <row r="882">
          <cell r="BO882" t="str">
            <v/>
          </cell>
          <cell r="CJ882"/>
          <cell r="CK882"/>
        </row>
        <row r="883">
          <cell r="BO883" t="str">
            <v/>
          </cell>
          <cell r="CJ883"/>
          <cell r="CK883"/>
        </row>
        <row r="884">
          <cell r="BO884" t="str">
            <v/>
          </cell>
          <cell r="CJ884"/>
          <cell r="CK884"/>
        </row>
        <row r="885">
          <cell r="BO885" t="str">
            <v/>
          </cell>
          <cell r="CJ885"/>
          <cell r="CK885"/>
        </row>
        <row r="886">
          <cell r="BO886" t="str">
            <v/>
          </cell>
          <cell r="CJ886"/>
          <cell r="CK886"/>
        </row>
        <row r="887">
          <cell r="BO887" t="str">
            <v/>
          </cell>
          <cell r="CJ887"/>
          <cell r="CK887"/>
        </row>
        <row r="888">
          <cell r="BO888" t="str">
            <v/>
          </cell>
          <cell r="CJ888"/>
          <cell r="CK888"/>
        </row>
        <row r="889">
          <cell r="BO889" t="str">
            <v/>
          </cell>
          <cell r="CJ889"/>
          <cell r="CK889"/>
        </row>
        <row r="890">
          <cell r="BO890" t="str">
            <v/>
          </cell>
          <cell r="CJ890"/>
          <cell r="CK890"/>
        </row>
        <row r="891">
          <cell r="BO891" t="str">
            <v/>
          </cell>
          <cell r="CJ891"/>
          <cell r="CK891"/>
        </row>
        <row r="892">
          <cell r="BO892" t="str">
            <v/>
          </cell>
          <cell r="CJ892"/>
          <cell r="CK892"/>
        </row>
        <row r="893">
          <cell r="BO893" t="str">
            <v/>
          </cell>
          <cell r="CJ893"/>
          <cell r="CK893"/>
        </row>
        <row r="894">
          <cell r="BO894" t="str">
            <v/>
          </cell>
          <cell r="CJ894"/>
          <cell r="CK894"/>
        </row>
        <row r="895">
          <cell r="BO895" t="str">
            <v/>
          </cell>
          <cell r="CJ895"/>
          <cell r="CK895"/>
        </row>
        <row r="896">
          <cell r="BO896" t="str">
            <v/>
          </cell>
          <cell r="CJ896"/>
          <cell r="CK896"/>
        </row>
        <row r="897">
          <cell r="BO897" t="str">
            <v/>
          </cell>
          <cell r="CJ897"/>
          <cell r="CK897"/>
        </row>
        <row r="898">
          <cell r="BO898" t="str">
            <v/>
          </cell>
          <cell r="CJ898"/>
          <cell r="CK898"/>
        </row>
        <row r="899">
          <cell r="BO899" t="str">
            <v/>
          </cell>
          <cell r="CJ899"/>
          <cell r="CK899"/>
        </row>
        <row r="900">
          <cell r="BO900" t="str">
            <v/>
          </cell>
          <cell r="CJ900"/>
          <cell r="CK900"/>
        </row>
        <row r="901">
          <cell r="BO901" t="str">
            <v/>
          </cell>
          <cell r="CJ901"/>
          <cell r="CK901"/>
        </row>
        <row r="902">
          <cell r="BO902" t="str">
            <v/>
          </cell>
          <cell r="CJ902"/>
          <cell r="CK902"/>
        </row>
        <row r="903">
          <cell r="BO903" t="str">
            <v/>
          </cell>
          <cell r="CJ903"/>
          <cell r="CK903"/>
        </row>
        <row r="904">
          <cell r="BO904" t="str">
            <v/>
          </cell>
          <cell r="CJ904"/>
          <cell r="CK904"/>
        </row>
        <row r="905">
          <cell r="BO905" t="str">
            <v/>
          </cell>
          <cell r="CJ905"/>
          <cell r="CK905"/>
        </row>
        <row r="906">
          <cell r="BO906" t="str">
            <v/>
          </cell>
          <cell r="CJ906"/>
          <cell r="CK906"/>
        </row>
        <row r="907">
          <cell r="BO907" t="str">
            <v/>
          </cell>
          <cell r="CJ907"/>
          <cell r="CK907"/>
        </row>
        <row r="908">
          <cell r="BO908" t="str">
            <v/>
          </cell>
          <cell r="CJ908"/>
          <cell r="CK908"/>
        </row>
        <row r="909">
          <cell r="BO909" t="str">
            <v/>
          </cell>
          <cell r="CJ909"/>
          <cell r="CK909"/>
        </row>
        <row r="910">
          <cell r="BO910" t="str">
            <v/>
          </cell>
          <cell r="CJ910"/>
          <cell r="CK910"/>
        </row>
        <row r="911">
          <cell r="BO911" t="str">
            <v/>
          </cell>
          <cell r="CJ911"/>
          <cell r="CK911"/>
        </row>
        <row r="912">
          <cell r="BO912" t="str">
            <v/>
          </cell>
          <cell r="CJ912"/>
          <cell r="CK912"/>
        </row>
        <row r="913">
          <cell r="BO913" t="str">
            <v/>
          </cell>
          <cell r="CJ913"/>
          <cell r="CK913"/>
        </row>
        <row r="914">
          <cell r="BO914" t="str">
            <v/>
          </cell>
          <cell r="CJ914"/>
          <cell r="CK914"/>
        </row>
        <row r="915">
          <cell r="BO915" t="str">
            <v/>
          </cell>
          <cell r="CJ915"/>
          <cell r="CK915"/>
        </row>
        <row r="916">
          <cell r="BO916" t="str">
            <v/>
          </cell>
          <cell r="CJ916"/>
          <cell r="CK916"/>
        </row>
        <row r="917">
          <cell r="BO917" t="str">
            <v/>
          </cell>
          <cell r="CJ917"/>
          <cell r="CK917"/>
        </row>
        <row r="918">
          <cell r="BO918" t="str">
            <v/>
          </cell>
          <cell r="CJ918"/>
          <cell r="CK918"/>
        </row>
        <row r="919">
          <cell r="BO919" t="str">
            <v/>
          </cell>
          <cell r="CJ919"/>
          <cell r="CK919"/>
        </row>
        <row r="920">
          <cell r="BO920" t="str">
            <v/>
          </cell>
          <cell r="CJ920"/>
          <cell r="CK920"/>
        </row>
        <row r="921">
          <cell r="BO921" t="str">
            <v/>
          </cell>
          <cell r="CJ921"/>
          <cell r="CK921"/>
        </row>
        <row r="922">
          <cell r="BO922" t="str">
            <v/>
          </cell>
          <cell r="CJ922"/>
          <cell r="CK922"/>
        </row>
        <row r="923">
          <cell r="BO923" t="str">
            <v/>
          </cell>
          <cell r="CJ923"/>
          <cell r="CK923"/>
        </row>
        <row r="924">
          <cell r="BO924" t="str">
            <v/>
          </cell>
          <cell r="CJ924"/>
          <cell r="CK924"/>
        </row>
        <row r="925">
          <cell r="BO925" t="str">
            <v/>
          </cell>
          <cell r="CJ925"/>
          <cell r="CK925"/>
        </row>
        <row r="926">
          <cell r="BO926" t="str">
            <v/>
          </cell>
          <cell r="CJ926"/>
          <cell r="CK926"/>
        </row>
        <row r="927">
          <cell r="BO927" t="str">
            <v/>
          </cell>
          <cell r="CJ927"/>
          <cell r="CK927"/>
        </row>
        <row r="928">
          <cell r="BO928" t="str">
            <v/>
          </cell>
          <cell r="CJ928"/>
          <cell r="CK928"/>
        </row>
        <row r="929">
          <cell r="BO929" t="str">
            <v/>
          </cell>
          <cell r="CJ929"/>
          <cell r="CK929"/>
        </row>
        <row r="930">
          <cell r="BO930" t="str">
            <v/>
          </cell>
          <cell r="CJ930"/>
          <cell r="CK930"/>
        </row>
        <row r="931">
          <cell r="BO931" t="str">
            <v/>
          </cell>
          <cell r="CJ931"/>
          <cell r="CK931"/>
        </row>
        <row r="932">
          <cell r="BO932" t="str">
            <v/>
          </cell>
          <cell r="CJ932"/>
          <cell r="CK932"/>
        </row>
        <row r="933">
          <cell r="BO933" t="str">
            <v/>
          </cell>
          <cell r="CJ933"/>
          <cell r="CK933"/>
        </row>
        <row r="934">
          <cell r="BO934" t="str">
            <v/>
          </cell>
          <cell r="CJ934"/>
          <cell r="CK934"/>
        </row>
        <row r="935">
          <cell r="BO935" t="str">
            <v/>
          </cell>
          <cell r="CJ935"/>
          <cell r="CK935"/>
        </row>
        <row r="936">
          <cell r="BO936" t="str">
            <v/>
          </cell>
          <cell r="CJ936"/>
          <cell r="CK936"/>
        </row>
        <row r="937">
          <cell r="BO937" t="str">
            <v/>
          </cell>
          <cell r="CJ937"/>
          <cell r="CK937"/>
        </row>
        <row r="938">
          <cell r="BO938" t="str">
            <v/>
          </cell>
          <cell r="CJ938"/>
          <cell r="CK938"/>
        </row>
        <row r="939">
          <cell r="BO939" t="str">
            <v/>
          </cell>
          <cell r="CJ939"/>
          <cell r="CK939"/>
        </row>
        <row r="940">
          <cell r="BO940" t="str">
            <v/>
          </cell>
          <cell r="CJ940"/>
          <cell r="CK940"/>
        </row>
        <row r="941">
          <cell r="BO941" t="str">
            <v/>
          </cell>
          <cell r="CJ941"/>
          <cell r="CK941"/>
        </row>
        <row r="942">
          <cell r="BO942" t="str">
            <v/>
          </cell>
          <cell r="CJ942"/>
          <cell r="CK942"/>
        </row>
        <row r="943">
          <cell r="BO943" t="str">
            <v/>
          </cell>
          <cell r="CJ943"/>
          <cell r="CK943"/>
        </row>
        <row r="944">
          <cell r="BO944" t="str">
            <v/>
          </cell>
          <cell r="CJ944"/>
          <cell r="CK944"/>
        </row>
        <row r="945">
          <cell r="BO945" t="str">
            <v/>
          </cell>
          <cell r="CJ945"/>
          <cell r="CK945"/>
        </row>
        <row r="946">
          <cell r="BO946" t="str">
            <v/>
          </cell>
          <cell r="CJ946"/>
          <cell r="CK946"/>
        </row>
        <row r="947">
          <cell r="BO947" t="str">
            <v/>
          </cell>
          <cell r="CJ947"/>
          <cell r="CK947"/>
        </row>
        <row r="948">
          <cell r="BO948" t="str">
            <v/>
          </cell>
          <cell r="CJ948"/>
          <cell r="CK948"/>
        </row>
        <row r="949">
          <cell r="BO949" t="str">
            <v/>
          </cell>
          <cell r="CJ949"/>
          <cell r="CK949"/>
        </row>
        <row r="950">
          <cell r="BO950" t="str">
            <v/>
          </cell>
          <cell r="CJ950"/>
          <cell r="CK950"/>
        </row>
        <row r="951">
          <cell r="BO951" t="str">
            <v/>
          </cell>
          <cell r="CJ951"/>
          <cell r="CK951"/>
        </row>
        <row r="952">
          <cell r="BO952" t="str">
            <v/>
          </cell>
          <cell r="CJ952"/>
          <cell r="CK952"/>
        </row>
        <row r="953">
          <cell r="BO953" t="str">
            <v/>
          </cell>
          <cell r="CJ953"/>
          <cell r="CK953"/>
        </row>
        <row r="954">
          <cell r="BO954" t="str">
            <v/>
          </cell>
          <cell r="CJ954"/>
          <cell r="CK954"/>
        </row>
        <row r="955">
          <cell r="BO955" t="str">
            <v/>
          </cell>
          <cell r="CJ955"/>
          <cell r="CK955"/>
        </row>
        <row r="956">
          <cell r="BO956" t="str">
            <v/>
          </cell>
          <cell r="CJ956"/>
          <cell r="CK956"/>
        </row>
        <row r="957">
          <cell r="BO957" t="str">
            <v/>
          </cell>
          <cell r="CJ957"/>
          <cell r="CK957"/>
        </row>
        <row r="958">
          <cell r="BO958" t="str">
            <v/>
          </cell>
          <cell r="CJ958"/>
          <cell r="CK958"/>
        </row>
        <row r="959">
          <cell r="BO959" t="str">
            <v/>
          </cell>
          <cell r="CJ959"/>
          <cell r="CK959"/>
        </row>
        <row r="960">
          <cell r="BO960" t="str">
            <v/>
          </cell>
          <cell r="CJ960"/>
          <cell r="CK960"/>
        </row>
        <row r="961">
          <cell r="BO961" t="str">
            <v/>
          </cell>
          <cell r="CJ961"/>
          <cell r="CK961"/>
        </row>
        <row r="962">
          <cell r="BO962" t="str">
            <v/>
          </cell>
          <cell r="CJ962"/>
          <cell r="CK962"/>
        </row>
        <row r="963">
          <cell r="BO963" t="str">
            <v/>
          </cell>
          <cell r="CJ963"/>
          <cell r="CK963"/>
        </row>
        <row r="964">
          <cell r="BO964" t="str">
            <v/>
          </cell>
          <cell r="CJ964"/>
          <cell r="CK964"/>
        </row>
        <row r="965">
          <cell r="BO965" t="str">
            <v/>
          </cell>
          <cell r="CJ965"/>
          <cell r="CK965"/>
        </row>
        <row r="966">
          <cell r="BO966" t="str">
            <v/>
          </cell>
          <cell r="CJ966"/>
          <cell r="CK966"/>
        </row>
        <row r="967">
          <cell r="BO967" t="str">
            <v/>
          </cell>
          <cell r="CJ967"/>
          <cell r="CK967"/>
        </row>
        <row r="968">
          <cell r="BO968" t="str">
            <v/>
          </cell>
          <cell r="CJ968"/>
          <cell r="CK968"/>
        </row>
        <row r="969">
          <cell r="BO969" t="str">
            <v/>
          </cell>
          <cell r="CJ969"/>
          <cell r="CK969"/>
        </row>
        <row r="970">
          <cell r="BO970" t="str">
            <v/>
          </cell>
          <cell r="CJ970"/>
          <cell r="CK970"/>
        </row>
        <row r="971">
          <cell r="BO971" t="str">
            <v/>
          </cell>
          <cell r="CJ971"/>
          <cell r="CK971"/>
        </row>
        <row r="972">
          <cell r="BO972" t="str">
            <v/>
          </cell>
          <cell r="CJ972"/>
          <cell r="CK972"/>
        </row>
        <row r="973">
          <cell r="BO973" t="str">
            <v/>
          </cell>
          <cell r="CJ973"/>
          <cell r="CK973"/>
        </row>
        <row r="974">
          <cell r="BO974" t="str">
            <v/>
          </cell>
          <cell r="CJ974"/>
          <cell r="CK974"/>
        </row>
        <row r="975">
          <cell r="BO975" t="str">
            <v/>
          </cell>
          <cell r="CJ975"/>
          <cell r="CK975"/>
        </row>
        <row r="976">
          <cell r="BO976" t="str">
            <v/>
          </cell>
          <cell r="CJ976"/>
          <cell r="CK976"/>
        </row>
        <row r="977">
          <cell r="BO977" t="str">
            <v/>
          </cell>
          <cell r="CJ977"/>
          <cell r="CK977"/>
        </row>
        <row r="978">
          <cell r="BO978" t="str">
            <v/>
          </cell>
          <cell r="CJ978"/>
          <cell r="CK978"/>
        </row>
        <row r="979">
          <cell r="BO979" t="str">
            <v/>
          </cell>
          <cell r="CJ979"/>
          <cell r="CK979"/>
        </row>
        <row r="980">
          <cell r="BO980" t="str">
            <v/>
          </cell>
          <cell r="CJ980"/>
          <cell r="CK980"/>
        </row>
        <row r="981">
          <cell r="BO981" t="str">
            <v/>
          </cell>
          <cell r="CJ981"/>
          <cell r="CK981"/>
        </row>
        <row r="982">
          <cell r="BO982" t="str">
            <v/>
          </cell>
          <cell r="CJ982"/>
          <cell r="CK982"/>
        </row>
        <row r="983">
          <cell r="BO983" t="str">
            <v/>
          </cell>
          <cell r="CJ983"/>
          <cell r="CK983"/>
        </row>
        <row r="984">
          <cell r="BO984" t="str">
            <v/>
          </cell>
          <cell r="CJ984"/>
          <cell r="CK984"/>
        </row>
        <row r="985">
          <cell r="BO985" t="str">
            <v/>
          </cell>
          <cell r="CJ985"/>
          <cell r="CK985"/>
        </row>
        <row r="986">
          <cell r="BO986" t="str">
            <v/>
          </cell>
          <cell r="CJ986"/>
          <cell r="CK986"/>
        </row>
        <row r="987">
          <cell r="BO987" t="str">
            <v/>
          </cell>
          <cell r="CJ987"/>
          <cell r="CK987"/>
        </row>
        <row r="988">
          <cell r="BO988" t="str">
            <v/>
          </cell>
          <cell r="CJ988"/>
          <cell r="CK988"/>
        </row>
        <row r="989">
          <cell r="BO989" t="str">
            <v/>
          </cell>
          <cell r="CJ989"/>
          <cell r="CK989"/>
        </row>
        <row r="990">
          <cell r="BO990" t="str">
            <v/>
          </cell>
          <cell r="CJ990"/>
          <cell r="CK990"/>
        </row>
        <row r="991">
          <cell r="BO991" t="str">
            <v/>
          </cell>
          <cell r="CJ991"/>
          <cell r="CK991"/>
        </row>
        <row r="992">
          <cell r="BO992" t="str">
            <v/>
          </cell>
          <cell r="CJ992"/>
          <cell r="CK992"/>
        </row>
        <row r="993">
          <cell r="BO993" t="str">
            <v/>
          </cell>
          <cell r="CJ993"/>
          <cell r="CK993"/>
        </row>
        <row r="994">
          <cell r="BO994" t="str">
            <v/>
          </cell>
          <cell r="CJ994"/>
          <cell r="CK994"/>
        </row>
        <row r="995">
          <cell r="BO995" t="str">
            <v/>
          </cell>
          <cell r="CJ995"/>
          <cell r="CK995"/>
        </row>
        <row r="996">
          <cell r="BO996" t="str">
            <v/>
          </cell>
          <cell r="CJ996"/>
          <cell r="CK996"/>
        </row>
        <row r="997">
          <cell r="BO997" t="str">
            <v/>
          </cell>
          <cell r="CJ997"/>
          <cell r="CK997"/>
        </row>
        <row r="998">
          <cell r="BO998" t="str">
            <v/>
          </cell>
          <cell r="CJ998"/>
          <cell r="CK998"/>
        </row>
        <row r="999">
          <cell r="BO999" t="str">
            <v/>
          </cell>
          <cell r="CJ999"/>
          <cell r="CK999"/>
        </row>
        <row r="1000">
          <cell r="BO1000" t="str">
            <v/>
          </cell>
          <cell r="CJ1000"/>
          <cell r="CK1000"/>
        </row>
        <row r="1001">
          <cell r="BO1001" t="str">
            <v/>
          </cell>
          <cell r="CJ1001"/>
          <cell r="CK1001"/>
        </row>
        <row r="1002">
          <cell r="BO1002" t="str">
            <v/>
          </cell>
          <cell r="CJ1002"/>
          <cell r="CK1002"/>
        </row>
        <row r="1003">
          <cell r="BO1003" t="str">
            <v/>
          </cell>
          <cell r="CJ1003"/>
          <cell r="CK1003"/>
        </row>
        <row r="1004">
          <cell r="BO1004" t="str">
            <v/>
          </cell>
          <cell r="CJ1004"/>
          <cell r="CK1004"/>
        </row>
        <row r="1005">
          <cell r="BO1005" t="str">
            <v/>
          </cell>
          <cell r="CJ1005"/>
          <cell r="CK1005"/>
        </row>
        <row r="1006">
          <cell r="BO1006" t="str">
            <v/>
          </cell>
          <cell r="CJ1006"/>
          <cell r="CK1006"/>
        </row>
        <row r="1007">
          <cell r="BO1007" t="str">
            <v/>
          </cell>
          <cell r="CJ1007"/>
          <cell r="CK1007"/>
        </row>
        <row r="1008">
          <cell r="BO1008" t="str">
            <v/>
          </cell>
          <cell r="CJ1008"/>
          <cell r="CK1008"/>
        </row>
        <row r="1009">
          <cell r="BO1009" t="str">
            <v/>
          </cell>
          <cell r="CJ1009"/>
          <cell r="CK1009"/>
        </row>
        <row r="1010">
          <cell r="BO1010" t="str">
            <v/>
          </cell>
          <cell r="CJ1010"/>
          <cell r="CK1010"/>
        </row>
        <row r="1011">
          <cell r="BO1011" t="str">
            <v/>
          </cell>
          <cell r="CJ1011"/>
          <cell r="CK1011"/>
        </row>
        <row r="1012">
          <cell r="BO1012" t="str">
            <v/>
          </cell>
          <cell r="CJ1012"/>
          <cell r="CK1012"/>
        </row>
        <row r="1013">
          <cell r="BO1013" t="str">
            <v/>
          </cell>
          <cell r="CJ1013"/>
          <cell r="CK1013"/>
        </row>
        <row r="1014">
          <cell r="BO1014" t="str">
            <v/>
          </cell>
          <cell r="CJ1014"/>
          <cell r="CK1014"/>
        </row>
        <row r="1015">
          <cell r="BO1015" t="str">
            <v/>
          </cell>
          <cell r="CJ1015"/>
          <cell r="CK1015"/>
        </row>
        <row r="1016">
          <cell r="BO1016" t="str">
            <v/>
          </cell>
          <cell r="CJ1016"/>
          <cell r="CK1016"/>
        </row>
        <row r="1017">
          <cell r="BO1017" t="str">
            <v/>
          </cell>
          <cell r="CJ1017"/>
          <cell r="CK1017"/>
        </row>
        <row r="1018">
          <cell r="BO1018" t="str">
            <v/>
          </cell>
          <cell r="CJ1018"/>
          <cell r="CK1018"/>
        </row>
        <row r="1019">
          <cell r="BO1019" t="str">
            <v/>
          </cell>
          <cell r="CJ1019"/>
          <cell r="CK1019"/>
        </row>
        <row r="1020">
          <cell r="BO1020" t="str">
            <v/>
          </cell>
          <cell r="CJ1020"/>
          <cell r="CK1020"/>
        </row>
        <row r="1021">
          <cell r="BO1021" t="str">
            <v/>
          </cell>
          <cell r="CJ1021"/>
          <cell r="CK1021"/>
        </row>
        <row r="1022">
          <cell r="BO1022" t="str">
            <v/>
          </cell>
          <cell r="CJ1022"/>
          <cell r="CK1022"/>
        </row>
        <row r="1023">
          <cell r="BO1023" t="str">
            <v/>
          </cell>
          <cell r="CJ1023"/>
          <cell r="CK1023"/>
        </row>
        <row r="1024">
          <cell r="BO1024" t="str">
            <v/>
          </cell>
          <cell r="CJ1024"/>
          <cell r="CK1024"/>
        </row>
        <row r="1025">
          <cell r="BO1025" t="str">
            <v/>
          </cell>
          <cell r="CJ1025"/>
          <cell r="CK1025"/>
        </row>
        <row r="1026">
          <cell r="BO1026" t="str">
            <v/>
          </cell>
          <cell r="CJ1026"/>
          <cell r="CK1026"/>
        </row>
        <row r="1027">
          <cell r="BO1027" t="str">
            <v/>
          </cell>
          <cell r="CJ1027"/>
          <cell r="CK1027"/>
        </row>
        <row r="1028">
          <cell r="BO1028" t="str">
            <v/>
          </cell>
          <cell r="CJ1028"/>
          <cell r="CK1028"/>
        </row>
        <row r="1029">
          <cell r="BO1029" t="str">
            <v/>
          </cell>
          <cell r="CJ1029"/>
          <cell r="CK1029"/>
        </row>
        <row r="1030">
          <cell r="BO1030" t="str">
            <v/>
          </cell>
          <cell r="CJ1030"/>
          <cell r="CK1030"/>
        </row>
        <row r="1031">
          <cell r="BO1031" t="str">
            <v/>
          </cell>
          <cell r="CJ1031"/>
          <cell r="CK1031"/>
        </row>
        <row r="1032">
          <cell r="BO1032" t="str">
            <v/>
          </cell>
          <cell r="CJ1032"/>
          <cell r="CK1032"/>
        </row>
        <row r="1033">
          <cell r="BO1033" t="str">
            <v/>
          </cell>
          <cell r="CJ1033"/>
          <cell r="CK1033"/>
        </row>
        <row r="1034">
          <cell r="BO1034" t="str">
            <v/>
          </cell>
          <cell r="CJ1034"/>
          <cell r="CK1034"/>
        </row>
        <row r="1035">
          <cell r="BO1035" t="str">
            <v/>
          </cell>
          <cell r="CJ1035"/>
          <cell r="CK1035"/>
        </row>
        <row r="1036">
          <cell r="BO1036" t="str">
            <v/>
          </cell>
          <cell r="CJ1036"/>
          <cell r="CK1036"/>
        </row>
        <row r="1037">
          <cell r="BO1037" t="str">
            <v/>
          </cell>
          <cell r="CJ1037"/>
          <cell r="CK1037"/>
        </row>
        <row r="1038">
          <cell r="BO1038" t="str">
            <v/>
          </cell>
          <cell r="CJ1038"/>
          <cell r="CK1038"/>
        </row>
        <row r="1039">
          <cell r="BO1039" t="str">
            <v/>
          </cell>
          <cell r="CJ1039"/>
          <cell r="CK1039"/>
        </row>
        <row r="1040">
          <cell r="BO1040" t="str">
            <v/>
          </cell>
          <cell r="CJ1040"/>
          <cell r="CK1040"/>
        </row>
        <row r="1041">
          <cell r="BO1041" t="str">
            <v/>
          </cell>
          <cell r="CJ1041"/>
          <cell r="CK1041"/>
        </row>
        <row r="1042">
          <cell r="BO1042" t="str">
            <v/>
          </cell>
          <cell r="CJ1042"/>
          <cell r="CK1042"/>
        </row>
        <row r="1043">
          <cell r="BO1043" t="str">
            <v/>
          </cell>
          <cell r="CJ1043"/>
          <cell r="CK1043"/>
        </row>
        <row r="1044">
          <cell r="BO1044" t="str">
            <v/>
          </cell>
          <cell r="CJ1044"/>
          <cell r="CK1044"/>
        </row>
        <row r="1045">
          <cell r="BO1045" t="str">
            <v/>
          </cell>
          <cell r="CJ1045"/>
          <cell r="CK1045"/>
        </row>
        <row r="1046">
          <cell r="BO1046" t="str">
            <v/>
          </cell>
          <cell r="CJ1046"/>
          <cell r="CK1046"/>
        </row>
        <row r="1047">
          <cell r="BO1047" t="str">
            <v/>
          </cell>
          <cell r="CJ1047"/>
          <cell r="CK1047"/>
        </row>
        <row r="1048">
          <cell r="BO1048" t="str">
            <v/>
          </cell>
          <cell r="CJ1048"/>
          <cell r="CK1048"/>
        </row>
        <row r="1049">
          <cell r="BO1049" t="str">
            <v/>
          </cell>
          <cell r="CJ1049"/>
          <cell r="CK1049"/>
        </row>
        <row r="1050">
          <cell r="BO1050" t="str">
            <v/>
          </cell>
          <cell r="CJ1050"/>
          <cell r="CK1050"/>
        </row>
        <row r="1051">
          <cell r="BO1051" t="str">
            <v/>
          </cell>
          <cell r="CJ1051"/>
          <cell r="CK1051"/>
        </row>
        <row r="1052">
          <cell r="BO1052" t="str">
            <v/>
          </cell>
          <cell r="CJ1052"/>
          <cell r="CK1052"/>
        </row>
        <row r="1053">
          <cell r="BO1053" t="str">
            <v/>
          </cell>
          <cell r="CJ1053"/>
          <cell r="CK1053"/>
        </row>
        <row r="1054">
          <cell r="BO1054" t="str">
            <v/>
          </cell>
          <cell r="CJ1054"/>
          <cell r="CK1054"/>
        </row>
        <row r="1055">
          <cell r="BO1055" t="str">
            <v/>
          </cell>
          <cell r="CJ1055"/>
          <cell r="CK1055"/>
        </row>
        <row r="1056">
          <cell r="BO1056" t="str">
            <v/>
          </cell>
          <cell r="CJ1056"/>
          <cell r="CK1056"/>
        </row>
        <row r="1057">
          <cell r="BO1057" t="str">
            <v/>
          </cell>
          <cell r="CJ1057"/>
          <cell r="CK1057"/>
        </row>
        <row r="1058">
          <cell r="BO1058" t="str">
            <v/>
          </cell>
          <cell r="CJ1058"/>
          <cell r="CK1058"/>
        </row>
        <row r="1059">
          <cell r="BO1059" t="str">
            <v/>
          </cell>
          <cell r="CJ1059"/>
          <cell r="CK1059"/>
        </row>
        <row r="1060">
          <cell r="BO1060" t="str">
            <v/>
          </cell>
          <cell r="CJ1060"/>
          <cell r="CK1060"/>
        </row>
        <row r="1061">
          <cell r="BO1061" t="str">
            <v/>
          </cell>
          <cell r="CJ1061"/>
          <cell r="CK1061"/>
        </row>
        <row r="1062">
          <cell r="BO1062" t="str">
            <v/>
          </cell>
          <cell r="CJ1062"/>
          <cell r="CK1062"/>
        </row>
        <row r="1063">
          <cell r="BO1063" t="str">
            <v/>
          </cell>
          <cell r="CJ1063"/>
          <cell r="CK1063"/>
        </row>
        <row r="1064">
          <cell r="BO1064" t="str">
            <v/>
          </cell>
          <cell r="CJ1064"/>
          <cell r="CK1064"/>
        </row>
        <row r="1065">
          <cell r="BO1065" t="str">
            <v/>
          </cell>
          <cell r="CJ1065"/>
          <cell r="CK1065"/>
        </row>
        <row r="1066">
          <cell r="BO1066" t="str">
            <v/>
          </cell>
          <cell r="CJ1066"/>
          <cell r="CK1066"/>
        </row>
        <row r="1067">
          <cell r="BO1067" t="str">
            <v/>
          </cell>
          <cell r="CJ1067"/>
          <cell r="CK1067"/>
        </row>
        <row r="1068">
          <cell r="BO1068" t="str">
            <v/>
          </cell>
          <cell r="CJ1068"/>
          <cell r="CK1068"/>
        </row>
        <row r="1069">
          <cell r="BO1069" t="str">
            <v/>
          </cell>
          <cell r="CJ1069"/>
          <cell r="CK1069"/>
        </row>
        <row r="1070">
          <cell r="BO1070" t="str">
            <v/>
          </cell>
          <cell r="CJ1070"/>
          <cell r="CK1070"/>
        </row>
        <row r="1071">
          <cell r="BO1071" t="str">
            <v/>
          </cell>
          <cell r="CJ1071"/>
          <cell r="CK1071"/>
        </row>
        <row r="1072">
          <cell r="BO1072" t="str">
            <v/>
          </cell>
          <cell r="CJ1072"/>
          <cell r="CK1072"/>
        </row>
        <row r="1073">
          <cell r="BO1073" t="str">
            <v/>
          </cell>
          <cell r="CJ1073"/>
          <cell r="CK1073"/>
        </row>
        <row r="1074">
          <cell r="BO1074" t="str">
            <v/>
          </cell>
          <cell r="CJ1074"/>
          <cell r="CK1074"/>
        </row>
        <row r="1075">
          <cell r="BO1075" t="str">
            <v/>
          </cell>
          <cell r="CJ1075"/>
          <cell r="CK1075"/>
        </row>
        <row r="1076">
          <cell r="BO1076" t="str">
            <v/>
          </cell>
          <cell r="CJ1076"/>
          <cell r="CK1076"/>
        </row>
        <row r="1077">
          <cell r="BO1077" t="str">
            <v/>
          </cell>
          <cell r="CJ1077"/>
          <cell r="CK1077"/>
        </row>
        <row r="1078">
          <cell r="BO1078" t="str">
            <v/>
          </cell>
          <cell r="CJ1078"/>
          <cell r="CK1078"/>
        </row>
        <row r="1079">
          <cell r="BO1079" t="str">
            <v/>
          </cell>
          <cell r="CJ1079"/>
          <cell r="CK1079"/>
        </row>
        <row r="1080">
          <cell r="BO1080" t="str">
            <v/>
          </cell>
          <cell r="CJ1080"/>
          <cell r="CK1080"/>
        </row>
        <row r="1081">
          <cell r="BO1081" t="str">
            <v/>
          </cell>
          <cell r="CJ1081"/>
          <cell r="CK1081"/>
        </row>
        <row r="1082">
          <cell r="BO1082" t="str">
            <v/>
          </cell>
          <cell r="CJ1082"/>
          <cell r="CK1082"/>
        </row>
        <row r="1083">
          <cell r="BO1083" t="str">
            <v/>
          </cell>
          <cell r="CJ1083"/>
          <cell r="CK1083"/>
        </row>
        <row r="1084">
          <cell r="BO1084" t="str">
            <v/>
          </cell>
          <cell r="CJ1084"/>
          <cell r="CK1084"/>
        </row>
        <row r="1085">
          <cell r="BO1085" t="str">
            <v/>
          </cell>
          <cell r="CJ1085"/>
          <cell r="CK1085"/>
        </row>
        <row r="1086">
          <cell r="BO1086" t="str">
            <v/>
          </cell>
          <cell r="CJ1086"/>
          <cell r="CK1086"/>
        </row>
        <row r="1087">
          <cell r="BO1087" t="str">
            <v/>
          </cell>
          <cell r="CJ1087"/>
          <cell r="CK1087"/>
        </row>
        <row r="1088">
          <cell r="BO1088" t="str">
            <v/>
          </cell>
          <cell r="CJ1088"/>
          <cell r="CK1088"/>
        </row>
        <row r="1089">
          <cell r="BO1089" t="str">
            <v/>
          </cell>
          <cell r="CJ1089"/>
          <cell r="CK1089"/>
        </row>
        <row r="1090">
          <cell r="BO1090" t="str">
            <v/>
          </cell>
          <cell r="CJ1090"/>
          <cell r="CK1090"/>
        </row>
        <row r="1091">
          <cell r="BO1091" t="str">
            <v/>
          </cell>
          <cell r="CJ1091"/>
          <cell r="CK1091"/>
        </row>
        <row r="1092">
          <cell r="BO1092" t="str">
            <v/>
          </cell>
          <cell r="CJ1092"/>
          <cell r="CK1092"/>
        </row>
        <row r="1093">
          <cell r="BO1093" t="str">
            <v/>
          </cell>
          <cell r="CJ1093"/>
          <cell r="CK1093"/>
        </row>
        <row r="1094">
          <cell r="BO1094" t="str">
            <v/>
          </cell>
          <cell r="CJ1094"/>
          <cell r="CK1094"/>
        </row>
        <row r="1095">
          <cell r="BO1095" t="str">
            <v/>
          </cell>
          <cell r="CJ1095"/>
          <cell r="CK1095"/>
        </row>
        <row r="1096">
          <cell r="BO1096" t="str">
            <v/>
          </cell>
          <cell r="CJ1096"/>
          <cell r="CK1096"/>
        </row>
        <row r="1097">
          <cell r="BO1097" t="str">
            <v/>
          </cell>
          <cell r="CJ1097"/>
          <cell r="CK1097"/>
        </row>
        <row r="1098">
          <cell r="BO1098" t="str">
            <v/>
          </cell>
          <cell r="CJ1098"/>
          <cell r="CK1098"/>
        </row>
        <row r="1099">
          <cell r="BO1099" t="str">
            <v/>
          </cell>
          <cell r="CJ1099"/>
          <cell r="CK1099"/>
        </row>
        <row r="1100">
          <cell r="BO1100" t="str">
            <v/>
          </cell>
          <cell r="CJ1100"/>
          <cell r="CK1100"/>
        </row>
        <row r="1101">
          <cell r="BO1101" t="str">
            <v/>
          </cell>
          <cell r="CJ1101"/>
          <cell r="CK1101"/>
        </row>
        <row r="1102">
          <cell r="BO1102" t="str">
            <v/>
          </cell>
          <cell r="CJ1102"/>
          <cell r="CK1102"/>
        </row>
        <row r="1103">
          <cell r="BO1103" t="str">
            <v/>
          </cell>
          <cell r="CJ1103"/>
          <cell r="CK1103"/>
        </row>
        <row r="1104">
          <cell r="BO1104" t="str">
            <v/>
          </cell>
          <cell r="CJ1104"/>
          <cell r="CK1104"/>
        </row>
        <row r="1105">
          <cell r="BO1105" t="str">
            <v/>
          </cell>
          <cell r="CJ1105"/>
          <cell r="CK1105"/>
        </row>
        <row r="1106">
          <cell r="BO1106" t="str">
            <v/>
          </cell>
          <cell r="CJ1106"/>
          <cell r="CK1106"/>
        </row>
        <row r="1107">
          <cell r="BO1107" t="str">
            <v/>
          </cell>
          <cell r="CJ1107"/>
          <cell r="CK1107"/>
        </row>
        <row r="1108">
          <cell r="BO1108" t="str">
            <v/>
          </cell>
          <cell r="CJ1108"/>
          <cell r="CK1108"/>
        </row>
        <row r="1109">
          <cell r="BO1109" t="str">
            <v/>
          </cell>
          <cell r="CJ1109"/>
          <cell r="CK1109"/>
        </row>
        <row r="1110">
          <cell r="BO1110" t="str">
            <v/>
          </cell>
          <cell r="CJ1110"/>
          <cell r="CK1110"/>
        </row>
        <row r="1111">
          <cell r="BO1111" t="str">
            <v/>
          </cell>
          <cell r="CJ1111"/>
          <cell r="CK1111"/>
        </row>
        <row r="1112">
          <cell r="BO1112" t="str">
            <v/>
          </cell>
          <cell r="CJ1112"/>
          <cell r="CK1112"/>
        </row>
        <row r="1113">
          <cell r="BO1113" t="str">
            <v/>
          </cell>
          <cell r="CJ1113"/>
          <cell r="CK1113"/>
        </row>
        <row r="1114">
          <cell r="BO1114" t="str">
            <v/>
          </cell>
          <cell r="CJ1114"/>
          <cell r="CK1114"/>
        </row>
        <row r="1115">
          <cell r="BO1115" t="str">
            <v/>
          </cell>
          <cell r="CJ1115"/>
          <cell r="CK1115"/>
        </row>
        <row r="1116">
          <cell r="BO1116" t="str">
            <v/>
          </cell>
          <cell r="CJ1116"/>
          <cell r="CK1116"/>
        </row>
        <row r="1117">
          <cell r="BO1117" t="str">
            <v/>
          </cell>
          <cell r="CJ1117"/>
          <cell r="CK1117"/>
        </row>
        <row r="1118">
          <cell r="BO1118" t="str">
            <v/>
          </cell>
          <cell r="CJ1118"/>
          <cell r="CK1118"/>
        </row>
        <row r="1119">
          <cell r="BO1119" t="str">
            <v/>
          </cell>
          <cell r="CJ1119"/>
          <cell r="CK1119"/>
        </row>
        <row r="1120">
          <cell r="BO1120" t="str">
            <v/>
          </cell>
          <cell r="CJ1120"/>
          <cell r="CK1120"/>
        </row>
        <row r="1121">
          <cell r="BO1121" t="str">
            <v/>
          </cell>
          <cell r="CJ1121"/>
          <cell r="CK1121"/>
        </row>
        <row r="1122">
          <cell r="BO1122" t="str">
            <v/>
          </cell>
          <cell r="CJ1122"/>
          <cell r="CK1122"/>
        </row>
        <row r="1123">
          <cell r="BO1123" t="str">
            <v/>
          </cell>
          <cell r="CJ1123"/>
          <cell r="CK1123"/>
        </row>
        <row r="1124">
          <cell r="BO1124" t="str">
            <v/>
          </cell>
          <cell r="CJ1124"/>
          <cell r="CK1124"/>
        </row>
        <row r="1125">
          <cell r="BO1125" t="str">
            <v/>
          </cell>
          <cell r="CJ1125"/>
          <cell r="CK1125"/>
        </row>
        <row r="1126">
          <cell r="BO1126" t="str">
            <v/>
          </cell>
          <cell r="CJ1126"/>
          <cell r="CK1126"/>
        </row>
        <row r="1127">
          <cell r="BO1127" t="str">
            <v/>
          </cell>
          <cell r="CJ1127"/>
          <cell r="CK1127"/>
        </row>
        <row r="1128">
          <cell r="BO1128" t="str">
            <v/>
          </cell>
          <cell r="CJ1128"/>
          <cell r="CK1128"/>
        </row>
        <row r="1129">
          <cell r="BO1129" t="str">
            <v/>
          </cell>
          <cell r="CJ1129"/>
          <cell r="CK1129"/>
        </row>
        <row r="1130">
          <cell r="BO1130" t="str">
            <v/>
          </cell>
          <cell r="CJ1130"/>
          <cell r="CK1130"/>
        </row>
        <row r="1131">
          <cell r="BO1131" t="str">
            <v/>
          </cell>
          <cell r="CJ1131"/>
          <cell r="CK1131"/>
        </row>
        <row r="1132">
          <cell r="BO1132" t="str">
            <v/>
          </cell>
          <cell r="CJ1132"/>
          <cell r="CK1132"/>
        </row>
        <row r="1133">
          <cell r="BO1133" t="str">
            <v/>
          </cell>
          <cell r="CJ1133"/>
          <cell r="CK1133"/>
        </row>
        <row r="1134">
          <cell r="BO1134" t="str">
            <v/>
          </cell>
          <cell r="CJ1134"/>
          <cell r="CK1134"/>
        </row>
        <row r="1135">
          <cell r="BO1135" t="str">
            <v/>
          </cell>
          <cell r="CJ1135"/>
          <cell r="CK1135"/>
        </row>
        <row r="1136">
          <cell r="BO1136" t="str">
            <v/>
          </cell>
          <cell r="CJ1136"/>
          <cell r="CK1136"/>
        </row>
        <row r="1137">
          <cell r="BO1137" t="str">
            <v/>
          </cell>
          <cell r="CJ1137"/>
          <cell r="CK1137"/>
        </row>
        <row r="1138">
          <cell r="BO1138" t="str">
            <v/>
          </cell>
          <cell r="CJ1138"/>
          <cell r="CK1138"/>
        </row>
        <row r="1139">
          <cell r="BO1139" t="str">
            <v/>
          </cell>
          <cell r="CJ1139"/>
          <cell r="CK1139"/>
        </row>
        <row r="1140">
          <cell r="BO1140" t="str">
            <v/>
          </cell>
          <cell r="CJ1140"/>
          <cell r="CK1140"/>
        </row>
        <row r="1141">
          <cell r="BO1141" t="str">
            <v/>
          </cell>
          <cell r="CJ1141"/>
          <cell r="CK1141"/>
        </row>
        <row r="1142">
          <cell r="BO1142" t="str">
            <v/>
          </cell>
          <cell r="CJ1142"/>
          <cell r="CK1142"/>
        </row>
        <row r="1143">
          <cell r="BO1143" t="str">
            <v/>
          </cell>
          <cell r="CJ1143"/>
          <cell r="CK1143"/>
        </row>
        <row r="1144">
          <cell r="BO1144" t="str">
            <v/>
          </cell>
          <cell r="CJ1144"/>
          <cell r="CK1144"/>
        </row>
        <row r="1145">
          <cell r="BO1145" t="str">
            <v/>
          </cell>
          <cell r="CJ1145"/>
          <cell r="CK1145"/>
        </row>
        <row r="1146">
          <cell r="BO1146" t="str">
            <v/>
          </cell>
          <cell r="CJ1146"/>
          <cell r="CK1146"/>
        </row>
        <row r="1147">
          <cell r="BO1147" t="str">
            <v/>
          </cell>
          <cell r="CJ1147"/>
          <cell r="CK1147"/>
        </row>
        <row r="1148">
          <cell r="BO1148" t="str">
            <v/>
          </cell>
          <cell r="CJ1148"/>
          <cell r="CK1148"/>
        </row>
        <row r="1149">
          <cell r="BO1149" t="str">
            <v/>
          </cell>
          <cell r="CJ1149"/>
          <cell r="CK1149"/>
        </row>
        <row r="1150">
          <cell r="BO1150" t="str">
            <v/>
          </cell>
          <cell r="CJ1150"/>
          <cell r="CK1150"/>
        </row>
        <row r="1151">
          <cell r="BO1151" t="str">
            <v/>
          </cell>
          <cell r="CJ1151"/>
          <cell r="CK1151"/>
        </row>
        <row r="1152">
          <cell r="BO1152" t="str">
            <v/>
          </cell>
          <cell r="CJ1152"/>
          <cell r="CK1152"/>
        </row>
        <row r="1153">
          <cell r="BO1153" t="str">
            <v/>
          </cell>
          <cell r="CJ1153"/>
          <cell r="CK1153"/>
        </row>
        <row r="1154">
          <cell r="BO1154" t="str">
            <v/>
          </cell>
          <cell r="CJ1154"/>
          <cell r="CK1154"/>
        </row>
        <row r="1155">
          <cell r="BO1155" t="str">
            <v/>
          </cell>
          <cell r="CJ1155"/>
          <cell r="CK1155"/>
        </row>
        <row r="1156">
          <cell r="BO1156" t="str">
            <v/>
          </cell>
          <cell r="CJ1156"/>
          <cell r="CK1156"/>
        </row>
        <row r="1157">
          <cell r="BO1157" t="str">
            <v/>
          </cell>
          <cell r="CJ1157"/>
          <cell r="CK1157"/>
        </row>
        <row r="1158">
          <cell r="BO1158" t="str">
            <v/>
          </cell>
          <cell r="CJ1158"/>
          <cell r="CK1158"/>
        </row>
        <row r="1159">
          <cell r="BO1159" t="str">
            <v/>
          </cell>
          <cell r="CJ1159"/>
          <cell r="CK1159"/>
        </row>
        <row r="1160">
          <cell r="BO1160" t="str">
            <v/>
          </cell>
          <cell r="CJ1160"/>
          <cell r="CK1160"/>
        </row>
        <row r="1161">
          <cell r="BO1161" t="str">
            <v/>
          </cell>
          <cell r="CJ1161"/>
          <cell r="CK1161"/>
        </row>
        <row r="1162">
          <cell r="BO1162" t="str">
            <v/>
          </cell>
          <cell r="CJ1162"/>
          <cell r="CK1162"/>
        </row>
        <row r="1163">
          <cell r="BO1163" t="str">
            <v/>
          </cell>
          <cell r="CJ1163"/>
          <cell r="CK1163"/>
        </row>
        <row r="1164">
          <cell r="BO1164" t="str">
            <v/>
          </cell>
          <cell r="CJ1164"/>
          <cell r="CK1164"/>
        </row>
        <row r="1165">
          <cell r="BO1165" t="str">
            <v/>
          </cell>
          <cell r="CJ1165"/>
          <cell r="CK1165"/>
        </row>
        <row r="1166">
          <cell r="BO1166" t="str">
            <v/>
          </cell>
          <cell r="CJ1166"/>
          <cell r="CK1166"/>
        </row>
        <row r="1167">
          <cell r="BO1167" t="str">
            <v/>
          </cell>
          <cell r="CJ1167"/>
          <cell r="CK1167"/>
        </row>
        <row r="1168">
          <cell r="BO1168" t="str">
            <v/>
          </cell>
          <cell r="CJ1168"/>
          <cell r="CK1168"/>
        </row>
        <row r="1169">
          <cell r="BO1169" t="str">
            <v/>
          </cell>
          <cell r="CJ1169"/>
          <cell r="CK1169"/>
        </row>
        <row r="1170">
          <cell r="BO1170" t="str">
            <v/>
          </cell>
          <cell r="CJ1170"/>
          <cell r="CK1170"/>
        </row>
        <row r="1171">
          <cell r="BO1171" t="str">
            <v/>
          </cell>
          <cell r="CJ1171"/>
          <cell r="CK1171"/>
        </row>
        <row r="1172">
          <cell r="BO1172" t="str">
            <v/>
          </cell>
          <cell r="CJ1172"/>
          <cell r="CK1172"/>
        </row>
        <row r="1173">
          <cell r="BO1173" t="str">
            <v/>
          </cell>
          <cell r="CJ1173"/>
          <cell r="CK1173"/>
        </row>
        <row r="1174">
          <cell r="BO1174" t="str">
            <v/>
          </cell>
          <cell r="CJ1174"/>
          <cell r="CK1174"/>
        </row>
        <row r="1175">
          <cell r="BO1175" t="str">
            <v/>
          </cell>
          <cell r="CJ1175"/>
          <cell r="CK1175"/>
        </row>
        <row r="1176">
          <cell r="BO1176" t="str">
            <v/>
          </cell>
          <cell r="CJ1176"/>
          <cell r="CK1176"/>
        </row>
        <row r="1177">
          <cell r="BO1177" t="str">
            <v/>
          </cell>
          <cell r="CJ1177"/>
          <cell r="CK1177"/>
        </row>
        <row r="1178">
          <cell r="BO1178" t="str">
            <v/>
          </cell>
          <cell r="CJ1178"/>
          <cell r="CK1178"/>
        </row>
        <row r="1179">
          <cell r="BO1179" t="str">
            <v/>
          </cell>
          <cell r="CJ1179"/>
          <cell r="CK1179"/>
        </row>
        <row r="1180">
          <cell r="BO1180" t="str">
            <v/>
          </cell>
          <cell r="CJ1180"/>
          <cell r="CK1180"/>
        </row>
        <row r="1181">
          <cell r="BO1181" t="str">
            <v/>
          </cell>
          <cell r="CJ1181"/>
          <cell r="CK1181"/>
        </row>
        <row r="1182">
          <cell r="BO1182" t="str">
            <v/>
          </cell>
          <cell r="CJ1182"/>
          <cell r="CK1182"/>
        </row>
        <row r="1183">
          <cell r="BO1183" t="str">
            <v/>
          </cell>
          <cell r="CJ1183"/>
          <cell r="CK1183"/>
        </row>
        <row r="1184">
          <cell r="BO1184" t="str">
            <v/>
          </cell>
          <cell r="CJ1184"/>
          <cell r="CK1184"/>
        </row>
        <row r="1185">
          <cell r="BO1185" t="str">
            <v/>
          </cell>
          <cell r="CJ1185"/>
          <cell r="CK1185"/>
        </row>
        <row r="1186">
          <cell r="BO1186" t="str">
            <v/>
          </cell>
          <cell r="CJ1186"/>
          <cell r="CK1186"/>
        </row>
        <row r="1187">
          <cell r="BO1187" t="str">
            <v/>
          </cell>
          <cell r="CJ1187"/>
          <cell r="CK1187"/>
        </row>
        <row r="1188">
          <cell r="BO1188" t="str">
            <v/>
          </cell>
          <cell r="CJ1188"/>
          <cell r="CK1188"/>
        </row>
        <row r="1189">
          <cell r="BO1189" t="str">
            <v/>
          </cell>
          <cell r="CJ1189"/>
          <cell r="CK1189"/>
        </row>
        <row r="1190">
          <cell r="BO1190" t="str">
            <v/>
          </cell>
          <cell r="CJ1190"/>
          <cell r="CK1190"/>
        </row>
        <row r="1191">
          <cell r="BO1191" t="str">
            <v/>
          </cell>
          <cell r="CJ1191"/>
          <cell r="CK1191"/>
        </row>
        <row r="1192">
          <cell r="BO1192" t="str">
            <v/>
          </cell>
          <cell r="CJ1192"/>
          <cell r="CK1192"/>
        </row>
        <row r="1193">
          <cell r="BO1193" t="str">
            <v/>
          </cell>
          <cell r="CJ1193"/>
          <cell r="CK1193"/>
        </row>
        <row r="1194">
          <cell r="BO1194" t="str">
            <v/>
          </cell>
          <cell r="CJ1194"/>
          <cell r="CK1194"/>
        </row>
        <row r="1195">
          <cell r="BO1195" t="str">
            <v/>
          </cell>
          <cell r="CJ1195"/>
          <cell r="CK1195"/>
        </row>
        <row r="1196">
          <cell r="BO1196" t="str">
            <v/>
          </cell>
          <cell r="CJ1196"/>
          <cell r="CK1196"/>
        </row>
        <row r="1197">
          <cell r="BO1197" t="str">
            <v/>
          </cell>
          <cell r="CJ1197"/>
          <cell r="CK1197"/>
        </row>
        <row r="1198">
          <cell r="BO1198" t="str">
            <v/>
          </cell>
          <cell r="CJ1198"/>
          <cell r="CK1198"/>
        </row>
        <row r="1199">
          <cell r="BO1199" t="str">
            <v/>
          </cell>
          <cell r="CJ1199"/>
          <cell r="CK1199"/>
        </row>
        <row r="1200">
          <cell r="BO1200" t="str">
            <v/>
          </cell>
          <cell r="CJ1200"/>
          <cell r="CK1200"/>
        </row>
        <row r="1201">
          <cell r="BO1201" t="str">
            <v/>
          </cell>
          <cell r="CJ1201"/>
          <cell r="CK1201"/>
        </row>
        <row r="1202">
          <cell r="BO1202" t="str">
            <v/>
          </cell>
          <cell r="CJ1202"/>
          <cell r="CK1202"/>
        </row>
        <row r="1203">
          <cell r="BO1203" t="str">
            <v/>
          </cell>
          <cell r="CJ1203"/>
          <cell r="CK1203"/>
        </row>
        <row r="1204">
          <cell r="BO1204" t="str">
            <v/>
          </cell>
          <cell r="CJ1204"/>
          <cell r="CK1204"/>
        </row>
        <row r="1205">
          <cell r="BO1205" t="str">
            <v/>
          </cell>
          <cell r="CJ1205"/>
          <cell r="CK1205"/>
        </row>
        <row r="1206">
          <cell r="BO1206" t="str">
            <v/>
          </cell>
          <cell r="CJ1206"/>
          <cell r="CK1206"/>
        </row>
        <row r="1207">
          <cell r="BO1207" t="str">
            <v/>
          </cell>
          <cell r="CJ1207"/>
          <cell r="CK1207"/>
        </row>
        <row r="1208">
          <cell r="BO1208" t="str">
            <v/>
          </cell>
          <cell r="CJ1208"/>
          <cell r="CK1208"/>
        </row>
        <row r="1209">
          <cell r="BO1209" t="str">
            <v/>
          </cell>
          <cell r="CJ1209"/>
          <cell r="CK1209"/>
        </row>
        <row r="1210">
          <cell r="BO1210" t="str">
            <v/>
          </cell>
          <cell r="CJ1210"/>
          <cell r="CK1210"/>
        </row>
        <row r="1211">
          <cell r="BO1211" t="str">
            <v/>
          </cell>
          <cell r="CJ1211"/>
          <cell r="CK1211"/>
        </row>
        <row r="1212">
          <cell r="BO1212" t="str">
            <v/>
          </cell>
          <cell r="CJ1212"/>
          <cell r="CK1212"/>
        </row>
        <row r="1213">
          <cell r="BO1213" t="str">
            <v/>
          </cell>
          <cell r="CJ1213"/>
          <cell r="CK1213"/>
        </row>
        <row r="1214">
          <cell r="BO1214" t="str">
            <v/>
          </cell>
          <cell r="CJ1214"/>
          <cell r="CK1214"/>
        </row>
        <row r="1215">
          <cell r="BO1215" t="str">
            <v/>
          </cell>
          <cell r="CJ1215"/>
          <cell r="CK1215"/>
        </row>
        <row r="1216">
          <cell r="BO1216" t="str">
            <v/>
          </cell>
          <cell r="CJ1216"/>
          <cell r="CK1216"/>
        </row>
        <row r="1217">
          <cell r="BO1217" t="str">
            <v/>
          </cell>
          <cell r="CJ1217"/>
          <cell r="CK1217"/>
        </row>
        <row r="1218">
          <cell r="BO1218" t="str">
            <v/>
          </cell>
          <cell r="CJ1218"/>
          <cell r="CK1218"/>
        </row>
        <row r="1219">
          <cell r="BO1219" t="str">
            <v/>
          </cell>
          <cell r="CJ1219"/>
          <cell r="CK1219"/>
        </row>
        <row r="1220">
          <cell r="BO1220" t="str">
            <v/>
          </cell>
          <cell r="CJ1220"/>
          <cell r="CK1220"/>
        </row>
        <row r="1221">
          <cell r="BO1221" t="str">
            <v/>
          </cell>
          <cell r="CJ1221"/>
          <cell r="CK1221"/>
        </row>
        <row r="1222">
          <cell r="BO1222" t="str">
            <v/>
          </cell>
          <cell r="CJ1222"/>
          <cell r="CK1222"/>
        </row>
        <row r="1223">
          <cell r="BO1223" t="str">
            <v/>
          </cell>
          <cell r="CJ1223"/>
          <cell r="CK1223"/>
        </row>
        <row r="1224">
          <cell r="BO1224" t="str">
            <v/>
          </cell>
          <cell r="CJ1224"/>
          <cell r="CK1224"/>
        </row>
        <row r="1225">
          <cell r="BO1225" t="str">
            <v/>
          </cell>
          <cell r="CJ1225"/>
          <cell r="CK1225"/>
        </row>
        <row r="1226">
          <cell r="BO1226" t="str">
            <v/>
          </cell>
          <cell r="CJ1226"/>
          <cell r="CK1226"/>
        </row>
        <row r="1227">
          <cell r="BO1227" t="str">
            <v/>
          </cell>
          <cell r="CJ1227"/>
          <cell r="CK1227"/>
        </row>
        <row r="1228">
          <cell r="BO1228" t="str">
            <v/>
          </cell>
          <cell r="CJ1228"/>
          <cell r="CK1228"/>
        </row>
        <row r="1229">
          <cell r="BO1229" t="str">
            <v/>
          </cell>
          <cell r="CJ1229"/>
          <cell r="CK1229"/>
        </row>
        <row r="1230">
          <cell r="BO1230" t="str">
            <v/>
          </cell>
          <cell r="CJ1230"/>
          <cell r="CK1230"/>
        </row>
        <row r="1231">
          <cell r="BO1231" t="str">
            <v/>
          </cell>
          <cell r="CJ1231"/>
          <cell r="CK1231"/>
        </row>
        <row r="1232">
          <cell r="BO1232" t="str">
            <v/>
          </cell>
          <cell r="CJ1232"/>
          <cell r="CK1232"/>
        </row>
        <row r="1233">
          <cell r="BO1233" t="str">
            <v/>
          </cell>
          <cell r="CJ1233"/>
          <cell r="CK1233"/>
        </row>
        <row r="1234">
          <cell r="BO1234" t="str">
            <v/>
          </cell>
          <cell r="CJ1234"/>
          <cell r="CK1234"/>
        </row>
        <row r="1235">
          <cell r="BO1235" t="str">
            <v/>
          </cell>
          <cell r="CJ1235"/>
          <cell r="CK1235"/>
        </row>
        <row r="1236">
          <cell r="BO1236" t="str">
            <v/>
          </cell>
          <cell r="CJ1236"/>
          <cell r="CK1236"/>
        </row>
        <row r="1237">
          <cell r="BO1237" t="str">
            <v/>
          </cell>
          <cell r="CJ1237"/>
          <cell r="CK1237"/>
        </row>
        <row r="1238">
          <cell r="BO1238" t="str">
            <v/>
          </cell>
          <cell r="CJ1238"/>
          <cell r="CK1238"/>
        </row>
        <row r="1239">
          <cell r="BO1239" t="str">
            <v/>
          </cell>
          <cell r="CJ1239"/>
          <cell r="CK1239"/>
        </row>
        <row r="1240">
          <cell r="BO1240" t="str">
            <v/>
          </cell>
          <cell r="CJ1240"/>
          <cell r="CK1240"/>
        </row>
        <row r="1241">
          <cell r="BO1241" t="str">
            <v/>
          </cell>
          <cell r="CJ1241"/>
          <cell r="CK1241"/>
        </row>
        <row r="1242">
          <cell r="BO1242" t="str">
            <v/>
          </cell>
          <cell r="CJ1242"/>
          <cell r="CK1242"/>
        </row>
        <row r="1243">
          <cell r="BO1243" t="str">
            <v/>
          </cell>
          <cell r="CJ1243"/>
          <cell r="CK1243"/>
        </row>
        <row r="1244">
          <cell r="BO1244" t="str">
            <v/>
          </cell>
          <cell r="CJ1244"/>
          <cell r="CK1244"/>
        </row>
        <row r="1245">
          <cell r="BO1245" t="str">
            <v/>
          </cell>
          <cell r="CJ1245"/>
          <cell r="CK1245"/>
        </row>
        <row r="1246">
          <cell r="BO1246" t="str">
            <v/>
          </cell>
          <cell r="CJ1246"/>
          <cell r="CK1246"/>
        </row>
        <row r="1247">
          <cell r="BO1247" t="str">
            <v/>
          </cell>
          <cell r="CJ1247"/>
          <cell r="CK1247"/>
        </row>
        <row r="1248">
          <cell r="BO1248" t="str">
            <v/>
          </cell>
          <cell r="CJ1248"/>
          <cell r="CK1248"/>
        </row>
        <row r="1249">
          <cell r="BO1249" t="str">
            <v/>
          </cell>
          <cell r="CJ1249"/>
          <cell r="CK1249"/>
        </row>
        <row r="1250">
          <cell r="BO1250" t="str">
            <v/>
          </cell>
          <cell r="CJ1250"/>
          <cell r="CK1250"/>
        </row>
        <row r="1251">
          <cell r="BO1251" t="str">
            <v/>
          </cell>
          <cell r="CJ1251"/>
          <cell r="CK1251"/>
        </row>
        <row r="1252">
          <cell r="BO1252" t="str">
            <v/>
          </cell>
          <cell r="CJ1252"/>
          <cell r="CK1252"/>
        </row>
        <row r="1253">
          <cell r="BO1253" t="str">
            <v/>
          </cell>
          <cell r="CJ1253"/>
          <cell r="CK1253"/>
        </row>
        <row r="1254">
          <cell r="BO1254" t="str">
            <v/>
          </cell>
          <cell r="CJ1254"/>
          <cell r="CK1254"/>
        </row>
        <row r="1255">
          <cell r="BO1255" t="str">
            <v/>
          </cell>
          <cell r="CJ1255"/>
          <cell r="CK1255"/>
        </row>
        <row r="1256">
          <cell r="BO1256" t="str">
            <v/>
          </cell>
          <cell r="CJ1256"/>
          <cell r="CK1256"/>
        </row>
        <row r="1257">
          <cell r="BO1257" t="str">
            <v/>
          </cell>
          <cell r="CJ1257"/>
          <cell r="CK1257"/>
        </row>
        <row r="1258">
          <cell r="BO1258" t="str">
            <v/>
          </cell>
          <cell r="CJ1258"/>
          <cell r="CK1258"/>
        </row>
        <row r="1259">
          <cell r="BO1259" t="str">
            <v/>
          </cell>
          <cell r="CJ1259"/>
          <cell r="CK1259"/>
        </row>
        <row r="1260">
          <cell r="BO1260" t="str">
            <v/>
          </cell>
          <cell r="CJ1260"/>
          <cell r="CK1260"/>
        </row>
        <row r="1261">
          <cell r="BO1261" t="str">
            <v/>
          </cell>
          <cell r="CJ1261"/>
          <cell r="CK1261"/>
        </row>
        <row r="1262">
          <cell r="BO1262" t="str">
            <v/>
          </cell>
          <cell r="CJ1262"/>
          <cell r="CK1262"/>
        </row>
        <row r="1263">
          <cell r="BO1263" t="str">
            <v/>
          </cell>
          <cell r="CJ1263"/>
          <cell r="CK1263"/>
        </row>
        <row r="1264">
          <cell r="BO1264" t="str">
            <v/>
          </cell>
          <cell r="CJ1264"/>
          <cell r="CK1264"/>
        </row>
        <row r="1265">
          <cell r="BO1265" t="str">
            <v/>
          </cell>
          <cell r="CJ1265"/>
          <cell r="CK1265"/>
        </row>
        <row r="1266">
          <cell r="BO1266" t="str">
            <v/>
          </cell>
          <cell r="CJ1266"/>
          <cell r="CK1266"/>
        </row>
        <row r="1267">
          <cell r="BO1267" t="str">
            <v/>
          </cell>
          <cell r="CJ1267"/>
          <cell r="CK1267"/>
        </row>
        <row r="1268">
          <cell r="BO1268" t="str">
            <v/>
          </cell>
          <cell r="CJ1268"/>
          <cell r="CK1268"/>
        </row>
        <row r="1269">
          <cell r="BO1269" t="str">
            <v/>
          </cell>
          <cell r="CJ1269"/>
          <cell r="CK1269"/>
        </row>
        <row r="1270">
          <cell r="BO1270" t="str">
            <v/>
          </cell>
          <cell r="CJ1270"/>
          <cell r="CK1270"/>
        </row>
        <row r="1271">
          <cell r="BO1271" t="str">
            <v/>
          </cell>
          <cell r="CJ1271"/>
          <cell r="CK1271"/>
        </row>
        <row r="1272">
          <cell r="BO1272" t="str">
            <v/>
          </cell>
          <cell r="CJ1272"/>
          <cell r="CK1272"/>
        </row>
        <row r="1273">
          <cell r="BO1273" t="str">
            <v/>
          </cell>
          <cell r="CJ1273"/>
          <cell r="CK1273"/>
        </row>
        <row r="1274">
          <cell r="BO1274" t="str">
            <v/>
          </cell>
          <cell r="CJ1274"/>
          <cell r="CK1274"/>
        </row>
        <row r="1275">
          <cell r="BO1275" t="str">
            <v/>
          </cell>
          <cell r="CJ1275"/>
          <cell r="CK1275"/>
        </row>
        <row r="1276">
          <cell r="BO1276" t="str">
            <v/>
          </cell>
          <cell r="CJ1276"/>
          <cell r="CK1276"/>
        </row>
        <row r="1277">
          <cell r="BO1277" t="str">
            <v/>
          </cell>
          <cell r="CJ1277"/>
          <cell r="CK1277"/>
        </row>
        <row r="1278">
          <cell r="BO1278" t="str">
            <v/>
          </cell>
          <cell r="CJ1278"/>
          <cell r="CK1278"/>
        </row>
        <row r="1279">
          <cell r="BO1279" t="str">
            <v/>
          </cell>
          <cell r="CJ1279"/>
          <cell r="CK1279"/>
        </row>
        <row r="1280">
          <cell r="BO1280" t="str">
            <v/>
          </cell>
          <cell r="CJ1280"/>
          <cell r="CK1280"/>
        </row>
        <row r="1281">
          <cell r="BO1281" t="str">
            <v/>
          </cell>
          <cell r="CJ1281"/>
          <cell r="CK1281"/>
        </row>
        <row r="1282">
          <cell r="BO1282" t="str">
            <v/>
          </cell>
          <cell r="CJ1282"/>
          <cell r="CK1282"/>
        </row>
        <row r="1283">
          <cell r="BO1283" t="str">
            <v/>
          </cell>
          <cell r="CJ1283"/>
          <cell r="CK1283"/>
        </row>
        <row r="1284">
          <cell r="BO1284" t="str">
            <v/>
          </cell>
          <cell r="CJ1284"/>
          <cell r="CK1284"/>
        </row>
        <row r="1285">
          <cell r="BO1285" t="str">
            <v/>
          </cell>
          <cell r="CJ1285"/>
          <cell r="CK1285"/>
        </row>
        <row r="1286">
          <cell r="BO1286" t="str">
            <v/>
          </cell>
          <cell r="CJ1286"/>
          <cell r="CK1286"/>
        </row>
        <row r="1287">
          <cell r="BO1287" t="str">
            <v/>
          </cell>
          <cell r="CJ1287"/>
          <cell r="CK1287"/>
        </row>
        <row r="1288">
          <cell r="BO1288" t="str">
            <v/>
          </cell>
          <cell r="CJ1288"/>
          <cell r="CK1288"/>
        </row>
        <row r="1289">
          <cell r="BO1289" t="str">
            <v/>
          </cell>
          <cell r="CJ1289"/>
          <cell r="CK1289"/>
        </row>
        <row r="1290">
          <cell r="BO1290" t="str">
            <v/>
          </cell>
          <cell r="CJ1290"/>
          <cell r="CK1290"/>
        </row>
        <row r="1291">
          <cell r="BO1291" t="str">
            <v/>
          </cell>
          <cell r="CJ1291"/>
          <cell r="CK1291"/>
        </row>
        <row r="1292">
          <cell r="BO1292" t="str">
            <v/>
          </cell>
          <cell r="CJ1292"/>
          <cell r="CK1292"/>
        </row>
        <row r="1293">
          <cell r="BO1293" t="str">
            <v/>
          </cell>
          <cell r="CJ1293"/>
          <cell r="CK1293"/>
        </row>
        <row r="1294">
          <cell r="BO1294" t="str">
            <v/>
          </cell>
          <cell r="CJ1294"/>
          <cell r="CK1294"/>
        </row>
        <row r="1295">
          <cell r="BO1295" t="str">
            <v/>
          </cell>
          <cell r="CJ1295"/>
          <cell r="CK1295"/>
        </row>
        <row r="1296">
          <cell r="BO1296" t="str">
            <v/>
          </cell>
          <cell r="CJ1296"/>
          <cell r="CK1296"/>
        </row>
        <row r="1297">
          <cell r="BO1297" t="str">
            <v/>
          </cell>
          <cell r="CJ1297"/>
          <cell r="CK1297"/>
        </row>
        <row r="1298">
          <cell r="BO1298" t="str">
            <v/>
          </cell>
          <cell r="CJ1298"/>
          <cell r="CK1298"/>
        </row>
        <row r="1299">
          <cell r="BO1299" t="str">
            <v/>
          </cell>
          <cell r="CJ1299"/>
          <cell r="CK1299"/>
        </row>
        <row r="1300">
          <cell r="BO1300" t="str">
            <v/>
          </cell>
          <cell r="CJ1300"/>
          <cell r="CK1300"/>
        </row>
        <row r="1301">
          <cell r="BO1301" t="str">
            <v/>
          </cell>
          <cell r="CJ1301"/>
          <cell r="CK1301"/>
        </row>
        <row r="1302">
          <cell r="BO1302" t="str">
            <v/>
          </cell>
          <cell r="CJ1302"/>
          <cell r="CK1302"/>
        </row>
        <row r="1303">
          <cell r="BO1303" t="str">
            <v/>
          </cell>
          <cell r="CJ1303"/>
          <cell r="CK1303"/>
        </row>
        <row r="1304">
          <cell r="BO1304" t="str">
            <v/>
          </cell>
          <cell r="CJ1304"/>
          <cell r="CK1304"/>
        </row>
        <row r="1305">
          <cell r="BO1305" t="str">
            <v/>
          </cell>
          <cell r="CJ1305"/>
          <cell r="CK1305"/>
        </row>
        <row r="1306">
          <cell r="BO1306" t="str">
            <v/>
          </cell>
          <cell r="CJ1306"/>
          <cell r="CK1306"/>
        </row>
        <row r="1307">
          <cell r="BO1307" t="str">
            <v/>
          </cell>
          <cell r="CJ1307"/>
          <cell r="CK1307"/>
        </row>
        <row r="1308">
          <cell r="BO1308" t="str">
            <v/>
          </cell>
          <cell r="CJ1308"/>
          <cell r="CK1308"/>
        </row>
        <row r="1309">
          <cell r="BO1309" t="str">
            <v/>
          </cell>
          <cell r="CJ1309"/>
          <cell r="CK1309"/>
        </row>
        <row r="1310">
          <cell r="BO1310" t="str">
            <v/>
          </cell>
          <cell r="CJ1310"/>
          <cell r="CK1310"/>
        </row>
        <row r="1311">
          <cell r="BO1311" t="str">
            <v/>
          </cell>
          <cell r="CJ1311"/>
          <cell r="CK1311"/>
        </row>
        <row r="1312">
          <cell r="BO1312" t="str">
            <v/>
          </cell>
          <cell r="CJ1312"/>
          <cell r="CK1312"/>
        </row>
        <row r="1313">
          <cell r="BO1313" t="str">
            <v/>
          </cell>
          <cell r="CJ1313"/>
          <cell r="CK1313"/>
        </row>
        <row r="1314">
          <cell r="BO1314" t="str">
            <v/>
          </cell>
          <cell r="CJ1314"/>
          <cell r="CK1314"/>
        </row>
        <row r="1315">
          <cell r="BO1315" t="str">
            <v/>
          </cell>
          <cell r="CJ1315"/>
          <cell r="CK1315"/>
        </row>
        <row r="1316">
          <cell r="BO1316" t="str">
            <v/>
          </cell>
          <cell r="CJ1316"/>
          <cell r="CK1316"/>
        </row>
        <row r="1317">
          <cell r="BO1317" t="str">
            <v/>
          </cell>
          <cell r="CJ1317"/>
          <cell r="CK1317"/>
        </row>
        <row r="1318">
          <cell r="BO1318" t="str">
            <v/>
          </cell>
          <cell r="CJ1318"/>
          <cell r="CK1318"/>
        </row>
        <row r="1319">
          <cell r="BO1319" t="str">
            <v/>
          </cell>
          <cell r="CJ1319"/>
          <cell r="CK1319"/>
        </row>
        <row r="1320">
          <cell r="BO1320" t="str">
            <v/>
          </cell>
          <cell r="CJ1320"/>
          <cell r="CK1320"/>
        </row>
        <row r="1321">
          <cell r="BO1321" t="str">
            <v/>
          </cell>
          <cell r="CJ1321"/>
          <cell r="CK1321"/>
        </row>
        <row r="1322">
          <cell r="BO1322" t="str">
            <v/>
          </cell>
          <cell r="CJ1322"/>
          <cell r="CK1322"/>
        </row>
        <row r="1323">
          <cell r="BO1323" t="str">
            <v/>
          </cell>
          <cell r="CJ1323"/>
          <cell r="CK1323"/>
        </row>
        <row r="1324">
          <cell r="BO1324" t="str">
            <v/>
          </cell>
          <cell r="CJ1324"/>
          <cell r="CK1324"/>
        </row>
        <row r="1325">
          <cell r="BO1325" t="str">
            <v/>
          </cell>
          <cell r="CJ1325"/>
          <cell r="CK1325"/>
        </row>
        <row r="1326">
          <cell r="BO1326" t="str">
            <v/>
          </cell>
          <cell r="CJ1326"/>
          <cell r="CK1326"/>
        </row>
        <row r="1327">
          <cell r="BO1327" t="str">
            <v/>
          </cell>
          <cell r="CJ1327"/>
          <cell r="CK1327"/>
        </row>
        <row r="1328">
          <cell r="BO1328" t="str">
            <v/>
          </cell>
          <cell r="CJ1328"/>
          <cell r="CK1328"/>
        </row>
        <row r="1329">
          <cell r="BO1329" t="str">
            <v/>
          </cell>
          <cell r="CJ1329"/>
          <cell r="CK1329"/>
        </row>
        <row r="1330">
          <cell r="BO1330" t="str">
            <v/>
          </cell>
          <cell r="CJ1330"/>
          <cell r="CK1330"/>
        </row>
        <row r="1331">
          <cell r="BO1331" t="str">
            <v/>
          </cell>
          <cell r="CJ1331"/>
          <cell r="CK1331"/>
        </row>
        <row r="1332">
          <cell r="BO1332" t="str">
            <v/>
          </cell>
          <cell r="CJ1332"/>
          <cell r="CK1332"/>
        </row>
        <row r="1333">
          <cell r="BO1333" t="str">
            <v/>
          </cell>
          <cell r="CJ1333"/>
          <cell r="CK1333"/>
        </row>
        <row r="1334">
          <cell r="BO1334" t="str">
            <v/>
          </cell>
          <cell r="CJ1334"/>
          <cell r="CK1334"/>
        </row>
        <row r="1335">
          <cell r="BO1335" t="str">
            <v/>
          </cell>
          <cell r="CJ1335"/>
          <cell r="CK1335"/>
        </row>
        <row r="1336">
          <cell r="BO1336" t="str">
            <v/>
          </cell>
          <cell r="CJ1336"/>
          <cell r="CK1336"/>
        </row>
        <row r="1337">
          <cell r="BO1337" t="str">
            <v/>
          </cell>
          <cell r="CJ1337"/>
          <cell r="CK1337"/>
        </row>
        <row r="1338">
          <cell r="BO1338" t="str">
            <v/>
          </cell>
          <cell r="CJ1338"/>
          <cell r="CK1338"/>
        </row>
        <row r="1339">
          <cell r="BO1339" t="str">
            <v/>
          </cell>
          <cell r="CJ1339"/>
          <cell r="CK1339"/>
        </row>
        <row r="1340">
          <cell r="BO1340" t="str">
            <v/>
          </cell>
          <cell r="CJ1340"/>
          <cell r="CK1340"/>
        </row>
        <row r="1341">
          <cell r="BO1341" t="str">
            <v/>
          </cell>
          <cell r="CJ1341"/>
          <cell r="CK1341"/>
        </row>
        <row r="1342">
          <cell r="BO1342" t="str">
            <v/>
          </cell>
          <cell r="CJ1342"/>
          <cell r="CK1342"/>
        </row>
        <row r="1343">
          <cell r="BO1343" t="str">
            <v/>
          </cell>
          <cell r="CJ1343"/>
          <cell r="CK1343"/>
        </row>
        <row r="1344">
          <cell r="BO1344" t="str">
            <v/>
          </cell>
          <cell r="CJ1344"/>
          <cell r="CK1344"/>
        </row>
        <row r="1345">
          <cell r="BO1345" t="str">
            <v/>
          </cell>
          <cell r="CJ1345"/>
          <cell r="CK1345"/>
        </row>
        <row r="1346">
          <cell r="BO1346" t="str">
            <v/>
          </cell>
          <cell r="CJ1346"/>
          <cell r="CK1346"/>
        </row>
        <row r="1347">
          <cell r="BO1347" t="str">
            <v/>
          </cell>
          <cell r="CJ1347"/>
          <cell r="CK1347"/>
        </row>
        <row r="1348">
          <cell r="BO1348" t="str">
            <v/>
          </cell>
          <cell r="CJ1348"/>
          <cell r="CK1348"/>
        </row>
        <row r="1349">
          <cell r="BO1349" t="str">
            <v/>
          </cell>
          <cell r="CJ1349"/>
          <cell r="CK1349"/>
        </row>
        <row r="1350">
          <cell r="BO1350" t="str">
            <v/>
          </cell>
          <cell r="CJ1350"/>
          <cell r="CK1350"/>
        </row>
        <row r="1351">
          <cell r="BO1351" t="str">
            <v/>
          </cell>
          <cell r="CJ1351"/>
          <cell r="CK1351"/>
        </row>
        <row r="1352">
          <cell r="BO1352" t="str">
            <v/>
          </cell>
          <cell r="CJ1352"/>
          <cell r="CK1352"/>
        </row>
        <row r="1353">
          <cell r="BO1353" t="str">
            <v/>
          </cell>
          <cell r="CJ1353"/>
          <cell r="CK1353"/>
        </row>
        <row r="1354">
          <cell r="BO1354" t="str">
            <v/>
          </cell>
          <cell r="CJ1354"/>
          <cell r="CK1354"/>
        </row>
        <row r="1355">
          <cell r="BO1355" t="str">
            <v/>
          </cell>
          <cell r="CJ1355"/>
          <cell r="CK1355"/>
        </row>
        <row r="1356">
          <cell r="BO1356" t="str">
            <v/>
          </cell>
          <cell r="CJ1356"/>
          <cell r="CK1356"/>
        </row>
        <row r="1357">
          <cell r="BO1357" t="str">
            <v/>
          </cell>
          <cell r="CJ1357"/>
          <cell r="CK1357"/>
        </row>
        <row r="1358">
          <cell r="BO1358" t="str">
            <v/>
          </cell>
          <cell r="CJ1358"/>
          <cell r="CK1358"/>
        </row>
        <row r="1359">
          <cell r="BO1359" t="str">
            <v/>
          </cell>
          <cell r="CJ1359"/>
          <cell r="CK1359"/>
        </row>
        <row r="1360">
          <cell r="BO1360" t="str">
            <v/>
          </cell>
          <cell r="CJ1360"/>
          <cell r="CK1360"/>
        </row>
        <row r="1361">
          <cell r="BO1361" t="str">
            <v/>
          </cell>
          <cell r="CJ1361"/>
          <cell r="CK1361"/>
        </row>
        <row r="1362">
          <cell r="BO1362" t="str">
            <v/>
          </cell>
          <cell r="CJ1362"/>
          <cell r="CK1362"/>
        </row>
        <row r="1363">
          <cell r="BO1363" t="str">
            <v/>
          </cell>
          <cell r="CJ1363"/>
          <cell r="CK1363"/>
        </row>
        <row r="1364">
          <cell r="BO1364" t="str">
            <v/>
          </cell>
          <cell r="CJ1364"/>
          <cell r="CK1364"/>
        </row>
        <row r="1365">
          <cell r="BO1365" t="str">
            <v/>
          </cell>
          <cell r="CJ1365"/>
          <cell r="CK1365"/>
        </row>
        <row r="1366">
          <cell r="BO1366" t="str">
            <v/>
          </cell>
          <cell r="CJ1366"/>
          <cell r="CK1366"/>
        </row>
        <row r="1367">
          <cell r="BO1367" t="str">
            <v/>
          </cell>
          <cell r="CJ1367"/>
          <cell r="CK1367"/>
        </row>
        <row r="1368">
          <cell r="BO1368" t="str">
            <v/>
          </cell>
          <cell r="CJ1368"/>
          <cell r="CK1368"/>
        </row>
        <row r="1369">
          <cell r="BO1369" t="str">
            <v/>
          </cell>
          <cell r="CJ1369"/>
          <cell r="CK1369"/>
        </row>
        <row r="1370">
          <cell r="BO1370" t="str">
            <v/>
          </cell>
          <cell r="CJ1370"/>
          <cell r="CK1370"/>
        </row>
        <row r="1371">
          <cell r="BO1371" t="str">
            <v/>
          </cell>
          <cell r="CJ1371"/>
          <cell r="CK1371"/>
        </row>
        <row r="1372">
          <cell r="BO1372" t="str">
            <v/>
          </cell>
          <cell r="CJ1372"/>
          <cell r="CK1372"/>
        </row>
        <row r="1373">
          <cell r="BO1373" t="str">
            <v/>
          </cell>
          <cell r="CJ1373"/>
          <cell r="CK1373"/>
        </row>
        <row r="1374">
          <cell r="BO1374" t="str">
            <v/>
          </cell>
          <cell r="CJ1374"/>
          <cell r="CK1374"/>
        </row>
        <row r="1375">
          <cell r="BO1375" t="str">
            <v/>
          </cell>
          <cell r="CJ1375"/>
          <cell r="CK1375"/>
        </row>
        <row r="1376">
          <cell r="BO1376" t="str">
            <v/>
          </cell>
          <cell r="CJ1376"/>
          <cell r="CK1376"/>
        </row>
        <row r="1377">
          <cell r="BO1377" t="str">
            <v/>
          </cell>
          <cell r="CJ1377"/>
          <cell r="CK1377"/>
        </row>
        <row r="1378">
          <cell r="BO1378" t="str">
            <v/>
          </cell>
          <cell r="CJ1378"/>
          <cell r="CK1378"/>
        </row>
        <row r="1379">
          <cell r="BO1379" t="str">
            <v/>
          </cell>
          <cell r="CJ1379"/>
          <cell r="CK1379"/>
        </row>
        <row r="1380">
          <cell r="BO1380" t="str">
            <v/>
          </cell>
          <cell r="CJ1380"/>
          <cell r="CK1380"/>
        </row>
        <row r="1381">
          <cell r="BO1381" t="str">
            <v/>
          </cell>
          <cell r="CJ1381"/>
          <cell r="CK1381"/>
        </row>
        <row r="1382">
          <cell r="BO1382" t="str">
            <v/>
          </cell>
          <cell r="CJ1382"/>
          <cell r="CK1382"/>
        </row>
        <row r="1383">
          <cell r="BO1383" t="str">
            <v/>
          </cell>
          <cell r="CJ1383"/>
          <cell r="CK1383"/>
        </row>
        <row r="1384">
          <cell r="BO1384" t="str">
            <v/>
          </cell>
          <cell r="CJ1384"/>
          <cell r="CK1384"/>
        </row>
        <row r="1385">
          <cell r="BO1385" t="str">
            <v/>
          </cell>
          <cell r="CJ1385"/>
          <cell r="CK1385"/>
        </row>
        <row r="1386">
          <cell r="BO1386" t="str">
            <v/>
          </cell>
          <cell r="CJ1386"/>
          <cell r="CK1386"/>
        </row>
        <row r="1387">
          <cell r="BO1387" t="str">
            <v/>
          </cell>
          <cell r="CJ1387"/>
          <cell r="CK1387"/>
        </row>
        <row r="1388">
          <cell r="BO1388" t="str">
            <v/>
          </cell>
          <cell r="CJ1388"/>
          <cell r="CK1388"/>
        </row>
        <row r="1389">
          <cell r="BO1389" t="str">
            <v/>
          </cell>
          <cell r="CJ1389"/>
          <cell r="CK1389"/>
        </row>
        <row r="1390">
          <cell r="BO1390" t="str">
            <v/>
          </cell>
          <cell r="CJ1390"/>
          <cell r="CK1390"/>
        </row>
        <row r="1391">
          <cell r="BO1391" t="str">
            <v/>
          </cell>
          <cell r="CJ1391"/>
          <cell r="CK1391"/>
        </row>
        <row r="1392">
          <cell r="BO1392" t="str">
            <v/>
          </cell>
          <cell r="CJ1392"/>
          <cell r="CK1392"/>
        </row>
        <row r="1393">
          <cell r="BO1393" t="str">
            <v/>
          </cell>
          <cell r="CJ1393"/>
          <cell r="CK1393"/>
        </row>
        <row r="1394">
          <cell r="BO1394" t="str">
            <v/>
          </cell>
          <cell r="CJ1394"/>
          <cell r="CK1394"/>
        </row>
        <row r="1395">
          <cell r="BO1395" t="str">
            <v/>
          </cell>
          <cell r="CJ1395"/>
          <cell r="CK1395"/>
        </row>
        <row r="1396">
          <cell r="BO1396" t="str">
            <v/>
          </cell>
          <cell r="CJ1396"/>
          <cell r="CK1396"/>
        </row>
        <row r="1397">
          <cell r="BO1397" t="str">
            <v/>
          </cell>
          <cell r="CJ1397"/>
          <cell r="CK1397"/>
        </row>
        <row r="1398">
          <cell r="BO1398" t="str">
            <v/>
          </cell>
          <cell r="CJ1398"/>
          <cell r="CK1398"/>
        </row>
        <row r="1399">
          <cell r="BO1399" t="str">
            <v/>
          </cell>
          <cell r="CJ1399"/>
          <cell r="CK1399"/>
        </row>
        <row r="1400">
          <cell r="BO1400" t="str">
            <v/>
          </cell>
          <cell r="CJ1400"/>
          <cell r="CK1400"/>
        </row>
        <row r="1401">
          <cell r="BO1401" t="str">
            <v/>
          </cell>
          <cell r="CJ1401"/>
          <cell r="CK1401"/>
        </row>
        <row r="1402">
          <cell r="BO1402" t="str">
            <v/>
          </cell>
          <cell r="CJ1402"/>
          <cell r="CK1402"/>
        </row>
        <row r="1403">
          <cell r="BO1403" t="str">
            <v/>
          </cell>
          <cell r="CJ1403"/>
          <cell r="CK1403"/>
        </row>
        <row r="1404">
          <cell r="BO1404" t="str">
            <v/>
          </cell>
          <cell r="CJ1404"/>
          <cell r="CK1404"/>
        </row>
        <row r="1405">
          <cell r="BO1405" t="str">
            <v/>
          </cell>
          <cell r="CJ1405"/>
          <cell r="CK1405"/>
        </row>
        <row r="1406">
          <cell r="BO1406" t="str">
            <v/>
          </cell>
          <cell r="CJ1406"/>
          <cell r="CK1406"/>
        </row>
        <row r="1407">
          <cell r="BO1407" t="str">
            <v/>
          </cell>
          <cell r="CJ1407"/>
          <cell r="CK1407"/>
        </row>
        <row r="1408">
          <cell r="BO1408" t="str">
            <v/>
          </cell>
          <cell r="CJ1408"/>
          <cell r="CK1408"/>
        </row>
        <row r="1409">
          <cell r="BO1409" t="str">
            <v/>
          </cell>
          <cell r="CJ1409"/>
          <cell r="CK1409"/>
        </row>
        <row r="1410">
          <cell r="BO1410" t="str">
            <v/>
          </cell>
          <cell r="CJ1410"/>
          <cell r="CK1410"/>
        </row>
        <row r="1411">
          <cell r="BO1411" t="str">
            <v/>
          </cell>
          <cell r="CJ1411"/>
          <cell r="CK1411"/>
        </row>
        <row r="1412">
          <cell r="BO1412" t="str">
            <v/>
          </cell>
          <cell r="CJ1412"/>
          <cell r="CK1412"/>
        </row>
        <row r="1413">
          <cell r="BO1413" t="str">
            <v/>
          </cell>
          <cell r="CJ1413"/>
          <cell r="CK1413"/>
        </row>
        <row r="1414">
          <cell r="BO1414" t="str">
            <v/>
          </cell>
          <cell r="CJ1414"/>
          <cell r="CK1414"/>
        </row>
        <row r="1415">
          <cell r="BO1415" t="str">
            <v/>
          </cell>
          <cell r="CJ1415"/>
          <cell r="CK1415"/>
        </row>
        <row r="1416">
          <cell r="BO1416" t="str">
            <v/>
          </cell>
          <cell r="CJ1416"/>
          <cell r="CK1416"/>
        </row>
        <row r="1417">
          <cell r="BO1417" t="str">
            <v/>
          </cell>
          <cell r="CJ1417"/>
          <cell r="CK1417"/>
        </row>
        <row r="1418">
          <cell r="BO1418" t="str">
            <v/>
          </cell>
          <cell r="CJ1418"/>
          <cell r="CK1418"/>
        </row>
        <row r="1419">
          <cell r="BO1419" t="str">
            <v/>
          </cell>
          <cell r="CJ1419"/>
          <cell r="CK1419"/>
        </row>
        <row r="1420">
          <cell r="BO1420" t="str">
            <v/>
          </cell>
          <cell r="CJ1420"/>
          <cell r="CK1420"/>
        </row>
        <row r="1421">
          <cell r="BO1421" t="str">
            <v/>
          </cell>
          <cell r="CJ1421"/>
          <cell r="CK1421"/>
        </row>
        <row r="1422">
          <cell r="BO1422" t="str">
            <v/>
          </cell>
          <cell r="CJ1422"/>
          <cell r="CK1422"/>
        </row>
        <row r="1423">
          <cell r="BO1423" t="str">
            <v/>
          </cell>
          <cell r="CJ1423"/>
          <cell r="CK1423"/>
        </row>
        <row r="1424">
          <cell r="BO1424" t="str">
            <v/>
          </cell>
          <cell r="CJ1424"/>
          <cell r="CK1424"/>
        </row>
        <row r="1425">
          <cell r="BO1425" t="str">
            <v/>
          </cell>
          <cell r="CJ1425"/>
          <cell r="CK1425"/>
        </row>
        <row r="1426">
          <cell r="BO1426" t="str">
            <v/>
          </cell>
          <cell r="CJ1426"/>
          <cell r="CK1426"/>
        </row>
        <row r="1427">
          <cell r="BO1427" t="str">
            <v/>
          </cell>
          <cell r="CJ1427"/>
          <cell r="CK1427"/>
        </row>
        <row r="1428">
          <cell r="BO1428" t="str">
            <v/>
          </cell>
          <cell r="CJ1428"/>
          <cell r="CK1428"/>
        </row>
        <row r="1429">
          <cell r="BO1429" t="str">
            <v/>
          </cell>
          <cell r="CJ1429"/>
          <cell r="CK1429"/>
        </row>
        <row r="1430">
          <cell r="BO1430" t="str">
            <v/>
          </cell>
          <cell r="CJ1430"/>
          <cell r="CK1430"/>
        </row>
        <row r="1431">
          <cell r="BO1431" t="str">
            <v/>
          </cell>
          <cell r="CJ1431"/>
          <cell r="CK1431"/>
        </row>
        <row r="1432">
          <cell r="BO1432" t="str">
            <v/>
          </cell>
          <cell r="CJ1432"/>
          <cell r="CK1432"/>
        </row>
        <row r="1433">
          <cell r="BO1433" t="str">
            <v/>
          </cell>
          <cell r="CJ1433"/>
          <cell r="CK1433"/>
        </row>
        <row r="1434">
          <cell r="BO1434" t="str">
            <v/>
          </cell>
          <cell r="CJ1434"/>
          <cell r="CK1434"/>
        </row>
        <row r="1435">
          <cell r="BO1435" t="str">
            <v/>
          </cell>
          <cell r="CJ1435"/>
          <cell r="CK1435"/>
        </row>
        <row r="1436">
          <cell r="BO1436" t="str">
            <v/>
          </cell>
          <cell r="CJ1436"/>
          <cell r="CK1436"/>
        </row>
        <row r="1437">
          <cell r="BO1437" t="str">
            <v/>
          </cell>
          <cell r="CJ1437"/>
          <cell r="CK1437"/>
        </row>
        <row r="1438">
          <cell r="BO1438" t="str">
            <v/>
          </cell>
          <cell r="CJ1438"/>
          <cell r="CK1438"/>
        </row>
        <row r="1439">
          <cell r="BO1439" t="str">
            <v/>
          </cell>
          <cell r="CJ1439"/>
          <cell r="CK1439"/>
        </row>
        <row r="1440">
          <cell r="BO1440" t="str">
            <v/>
          </cell>
          <cell r="CJ1440"/>
          <cell r="CK1440"/>
        </row>
        <row r="1441">
          <cell r="BO1441" t="str">
            <v/>
          </cell>
          <cell r="CJ1441"/>
          <cell r="CK1441"/>
        </row>
        <row r="1442">
          <cell r="BO1442" t="str">
            <v/>
          </cell>
          <cell r="CJ1442"/>
          <cell r="CK1442"/>
        </row>
        <row r="1443">
          <cell r="BO1443" t="str">
            <v/>
          </cell>
          <cell r="CJ1443"/>
          <cell r="CK1443"/>
        </row>
        <row r="1444">
          <cell r="BO1444" t="str">
            <v/>
          </cell>
          <cell r="CJ1444"/>
          <cell r="CK1444"/>
        </row>
        <row r="1445">
          <cell r="BO1445" t="str">
            <v/>
          </cell>
          <cell r="CJ1445"/>
          <cell r="CK1445"/>
        </row>
        <row r="1446">
          <cell r="BO1446" t="str">
            <v/>
          </cell>
          <cell r="CJ1446"/>
          <cell r="CK1446"/>
        </row>
        <row r="1447">
          <cell r="BO1447" t="str">
            <v/>
          </cell>
          <cell r="CJ1447"/>
          <cell r="CK1447"/>
        </row>
        <row r="1448">
          <cell r="BO1448" t="str">
            <v/>
          </cell>
          <cell r="CJ1448"/>
          <cell r="CK1448"/>
        </row>
        <row r="1449">
          <cell r="BO1449" t="str">
            <v/>
          </cell>
          <cell r="CJ1449"/>
          <cell r="CK1449"/>
        </row>
        <row r="1450">
          <cell r="BO1450" t="str">
            <v/>
          </cell>
          <cell r="CJ1450"/>
          <cell r="CK1450"/>
        </row>
        <row r="1451">
          <cell r="BO1451" t="str">
            <v/>
          </cell>
          <cell r="CJ1451"/>
          <cell r="CK1451"/>
        </row>
        <row r="1452">
          <cell r="BO1452" t="str">
            <v/>
          </cell>
          <cell r="CJ1452"/>
          <cell r="CK1452"/>
        </row>
        <row r="1453">
          <cell r="BO1453" t="str">
            <v/>
          </cell>
          <cell r="CJ1453"/>
          <cell r="CK1453"/>
        </row>
        <row r="1454">
          <cell r="BO1454" t="str">
            <v/>
          </cell>
          <cell r="CJ1454"/>
          <cell r="CK1454"/>
        </row>
        <row r="1455">
          <cell r="BO1455" t="str">
            <v/>
          </cell>
          <cell r="CJ1455"/>
          <cell r="CK1455"/>
        </row>
        <row r="1456">
          <cell r="BO1456" t="str">
            <v/>
          </cell>
          <cell r="CJ1456"/>
          <cell r="CK1456"/>
        </row>
        <row r="1457">
          <cell r="BO1457" t="str">
            <v/>
          </cell>
          <cell r="CJ1457"/>
          <cell r="CK1457"/>
        </row>
        <row r="1458">
          <cell r="BO1458" t="str">
            <v/>
          </cell>
          <cell r="CJ1458"/>
          <cell r="CK1458"/>
        </row>
        <row r="1459">
          <cell r="BO1459" t="str">
            <v/>
          </cell>
          <cell r="CJ1459"/>
          <cell r="CK1459"/>
        </row>
        <row r="1460">
          <cell r="BO1460" t="str">
            <v/>
          </cell>
          <cell r="CJ1460"/>
          <cell r="CK1460"/>
        </row>
        <row r="1461">
          <cell r="BO1461" t="str">
            <v/>
          </cell>
          <cell r="CJ1461"/>
          <cell r="CK1461"/>
        </row>
        <row r="1462">
          <cell r="BO1462" t="str">
            <v/>
          </cell>
          <cell r="CJ1462"/>
          <cell r="CK1462"/>
        </row>
        <row r="1463">
          <cell r="BO1463" t="str">
            <v/>
          </cell>
          <cell r="CJ1463"/>
          <cell r="CK1463"/>
        </row>
        <row r="1464">
          <cell r="BO1464" t="str">
            <v/>
          </cell>
          <cell r="CJ1464"/>
          <cell r="CK1464"/>
        </row>
        <row r="1465">
          <cell r="BO1465" t="str">
            <v/>
          </cell>
          <cell r="CJ1465"/>
          <cell r="CK1465"/>
        </row>
        <row r="1466">
          <cell r="BO1466" t="str">
            <v/>
          </cell>
          <cell r="CJ1466"/>
          <cell r="CK1466"/>
        </row>
        <row r="1467">
          <cell r="BO1467" t="str">
            <v/>
          </cell>
          <cell r="CJ1467"/>
          <cell r="CK1467"/>
        </row>
        <row r="1468">
          <cell r="BO1468" t="str">
            <v/>
          </cell>
          <cell r="CJ1468"/>
          <cell r="CK1468"/>
        </row>
        <row r="1469">
          <cell r="BO1469" t="str">
            <v/>
          </cell>
          <cell r="CJ1469"/>
          <cell r="CK1469"/>
        </row>
        <row r="1470">
          <cell r="BO1470" t="str">
            <v/>
          </cell>
          <cell r="CJ1470"/>
          <cell r="CK1470"/>
        </row>
        <row r="1471">
          <cell r="BO1471" t="str">
            <v/>
          </cell>
          <cell r="CJ1471"/>
          <cell r="CK1471"/>
        </row>
        <row r="1472">
          <cell r="BO1472" t="str">
            <v/>
          </cell>
          <cell r="CJ1472"/>
          <cell r="CK1472"/>
        </row>
        <row r="1473">
          <cell r="BO1473" t="str">
            <v/>
          </cell>
          <cell r="CJ1473"/>
          <cell r="CK1473"/>
        </row>
        <row r="1474">
          <cell r="BO1474" t="str">
            <v/>
          </cell>
          <cell r="CJ1474"/>
          <cell r="CK1474"/>
        </row>
        <row r="1475">
          <cell r="BO1475" t="str">
            <v/>
          </cell>
          <cell r="CJ1475"/>
          <cell r="CK1475"/>
        </row>
        <row r="1476">
          <cell r="BO1476" t="str">
            <v/>
          </cell>
          <cell r="CJ1476"/>
          <cell r="CK1476"/>
        </row>
        <row r="1477">
          <cell r="BO1477" t="str">
            <v/>
          </cell>
          <cell r="CJ1477"/>
          <cell r="CK1477"/>
        </row>
        <row r="1478">
          <cell r="BO1478" t="str">
            <v/>
          </cell>
          <cell r="CJ1478"/>
          <cell r="CK1478"/>
        </row>
        <row r="1479">
          <cell r="BO1479" t="str">
            <v/>
          </cell>
          <cell r="CJ1479"/>
          <cell r="CK1479"/>
        </row>
        <row r="1480">
          <cell r="BO1480" t="str">
            <v/>
          </cell>
          <cell r="CJ1480"/>
          <cell r="CK1480"/>
        </row>
        <row r="1481">
          <cell r="BO1481" t="str">
            <v/>
          </cell>
          <cell r="CJ1481"/>
          <cell r="CK1481"/>
        </row>
        <row r="1482">
          <cell r="BO1482" t="str">
            <v/>
          </cell>
          <cell r="CJ1482"/>
          <cell r="CK1482"/>
        </row>
        <row r="1483">
          <cell r="BO1483" t="str">
            <v/>
          </cell>
          <cell r="CJ1483"/>
          <cell r="CK1483"/>
        </row>
        <row r="1484">
          <cell r="BO1484" t="str">
            <v/>
          </cell>
          <cell r="CJ1484"/>
          <cell r="CK1484"/>
        </row>
        <row r="1485">
          <cell r="BO1485" t="str">
            <v/>
          </cell>
          <cell r="CJ1485"/>
          <cell r="CK1485"/>
        </row>
        <row r="1486">
          <cell r="BO1486" t="str">
            <v/>
          </cell>
          <cell r="CJ1486"/>
          <cell r="CK1486"/>
        </row>
        <row r="1487">
          <cell r="BO1487" t="str">
            <v/>
          </cell>
          <cell r="CJ1487"/>
          <cell r="CK1487"/>
        </row>
        <row r="1488">
          <cell r="BO1488" t="str">
            <v/>
          </cell>
          <cell r="CJ1488"/>
          <cell r="CK1488"/>
        </row>
        <row r="1489">
          <cell r="BO1489" t="str">
            <v/>
          </cell>
          <cell r="CJ1489"/>
          <cell r="CK1489"/>
        </row>
        <row r="1490">
          <cell r="BO1490" t="str">
            <v/>
          </cell>
          <cell r="CJ1490"/>
          <cell r="CK1490"/>
        </row>
        <row r="1491">
          <cell r="BO1491" t="str">
            <v/>
          </cell>
          <cell r="CJ1491"/>
          <cell r="CK1491"/>
        </row>
        <row r="1492">
          <cell r="BO1492" t="str">
            <v/>
          </cell>
          <cell r="CJ1492"/>
          <cell r="CK1492"/>
        </row>
        <row r="1493">
          <cell r="BO1493" t="str">
            <v/>
          </cell>
          <cell r="CJ1493"/>
          <cell r="CK1493"/>
        </row>
        <row r="1494">
          <cell r="BO1494" t="str">
            <v/>
          </cell>
          <cell r="CJ1494"/>
          <cell r="CK1494"/>
        </row>
        <row r="1495">
          <cell r="BO1495" t="str">
            <v/>
          </cell>
          <cell r="CJ1495"/>
          <cell r="CK1495"/>
        </row>
        <row r="1496">
          <cell r="BO1496" t="str">
            <v/>
          </cell>
          <cell r="CJ1496"/>
          <cell r="CK1496"/>
        </row>
        <row r="1497">
          <cell r="BO1497" t="str">
            <v/>
          </cell>
          <cell r="CJ1497"/>
          <cell r="CK1497"/>
        </row>
        <row r="1498">
          <cell r="BO1498" t="str">
            <v/>
          </cell>
          <cell r="CJ1498"/>
          <cell r="CK1498"/>
        </row>
        <row r="1499">
          <cell r="BO1499" t="str">
            <v/>
          </cell>
          <cell r="CJ1499"/>
          <cell r="CK1499"/>
        </row>
        <row r="1500">
          <cell r="BO1500" t="str">
            <v/>
          </cell>
          <cell r="CJ1500"/>
          <cell r="CK1500"/>
        </row>
        <row r="1501">
          <cell r="BO1501" t="str">
            <v/>
          </cell>
          <cell r="CJ1501"/>
          <cell r="CK1501"/>
        </row>
        <row r="1502">
          <cell r="BO1502" t="str">
            <v/>
          </cell>
          <cell r="CJ1502"/>
          <cell r="CK1502"/>
        </row>
        <row r="1503">
          <cell r="BO1503" t="str">
            <v/>
          </cell>
          <cell r="CJ1503"/>
          <cell r="CK1503"/>
        </row>
        <row r="1504">
          <cell r="BO1504" t="str">
            <v/>
          </cell>
          <cell r="CJ1504"/>
          <cell r="CK1504"/>
        </row>
        <row r="1505">
          <cell r="BO1505" t="str">
            <v/>
          </cell>
          <cell r="CJ1505"/>
          <cell r="CK1505"/>
        </row>
        <row r="1506">
          <cell r="BO1506" t="str">
            <v/>
          </cell>
          <cell r="CJ1506"/>
          <cell r="CK1506"/>
        </row>
        <row r="1507">
          <cell r="BO1507" t="str">
            <v/>
          </cell>
          <cell r="CJ1507"/>
          <cell r="CK1507"/>
        </row>
        <row r="1508">
          <cell r="BO1508" t="str">
            <v/>
          </cell>
          <cell r="CJ1508"/>
          <cell r="CK1508"/>
        </row>
        <row r="1509">
          <cell r="BO1509" t="str">
            <v/>
          </cell>
          <cell r="CJ1509"/>
          <cell r="CK1509"/>
        </row>
        <row r="1510">
          <cell r="BO1510" t="str">
            <v/>
          </cell>
          <cell r="CJ1510"/>
          <cell r="CK1510"/>
        </row>
        <row r="1511">
          <cell r="BO1511" t="str">
            <v/>
          </cell>
          <cell r="CJ1511"/>
          <cell r="CK1511"/>
        </row>
        <row r="1512">
          <cell r="BO1512" t="str">
            <v/>
          </cell>
          <cell r="CJ1512"/>
          <cell r="CK1512"/>
        </row>
        <row r="1513">
          <cell r="BO1513" t="str">
            <v/>
          </cell>
          <cell r="CJ1513"/>
          <cell r="CK1513"/>
        </row>
        <row r="1514">
          <cell r="BO1514" t="str">
            <v/>
          </cell>
          <cell r="CJ1514"/>
          <cell r="CK1514"/>
        </row>
        <row r="1515">
          <cell r="BO1515" t="str">
            <v/>
          </cell>
          <cell r="CJ1515"/>
          <cell r="CK1515"/>
        </row>
        <row r="1516">
          <cell r="BO1516" t="str">
            <v/>
          </cell>
          <cell r="CJ1516"/>
          <cell r="CK1516"/>
        </row>
        <row r="1517">
          <cell r="BO1517" t="str">
            <v/>
          </cell>
          <cell r="CJ1517"/>
          <cell r="CK1517"/>
        </row>
        <row r="1518">
          <cell r="BO1518" t="str">
            <v/>
          </cell>
          <cell r="CJ1518"/>
          <cell r="CK1518"/>
        </row>
        <row r="1519">
          <cell r="BO1519" t="str">
            <v/>
          </cell>
          <cell r="CJ1519"/>
          <cell r="CK1519"/>
        </row>
        <row r="1520">
          <cell r="BO1520" t="str">
            <v/>
          </cell>
          <cell r="CJ1520"/>
          <cell r="CK1520"/>
        </row>
        <row r="1521">
          <cell r="BO1521" t="str">
            <v/>
          </cell>
          <cell r="CJ1521"/>
          <cell r="CK1521"/>
        </row>
        <row r="1522">
          <cell r="BO1522" t="str">
            <v/>
          </cell>
          <cell r="CJ1522"/>
          <cell r="CK1522"/>
        </row>
        <row r="1523">
          <cell r="BO1523" t="str">
            <v/>
          </cell>
          <cell r="CJ1523"/>
          <cell r="CK1523"/>
        </row>
        <row r="1524">
          <cell r="BO1524" t="str">
            <v/>
          </cell>
          <cell r="CJ1524"/>
          <cell r="CK1524"/>
        </row>
        <row r="1525">
          <cell r="BO1525" t="str">
            <v/>
          </cell>
          <cell r="CJ1525"/>
          <cell r="CK1525"/>
        </row>
        <row r="1526">
          <cell r="BO1526" t="str">
            <v/>
          </cell>
          <cell r="CJ1526"/>
          <cell r="CK1526"/>
        </row>
        <row r="1527">
          <cell r="BO1527" t="str">
            <v/>
          </cell>
          <cell r="CJ1527"/>
          <cell r="CK1527"/>
        </row>
        <row r="1528">
          <cell r="BO1528" t="str">
            <v/>
          </cell>
          <cell r="CJ1528"/>
          <cell r="CK1528"/>
        </row>
        <row r="1529">
          <cell r="BO1529" t="str">
            <v/>
          </cell>
          <cell r="CJ1529"/>
          <cell r="CK1529"/>
        </row>
        <row r="1530">
          <cell r="BO1530" t="str">
            <v/>
          </cell>
          <cell r="CJ1530"/>
          <cell r="CK1530"/>
        </row>
        <row r="1531">
          <cell r="BO1531" t="str">
            <v/>
          </cell>
          <cell r="CJ1531"/>
          <cell r="CK1531"/>
        </row>
        <row r="1532">
          <cell r="BO1532" t="str">
            <v/>
          </cell>
          <cell r="CJ1532"/>
          <cell r="CK1532"/>
        </row>
        <row r="1533">
          <cell r="BO1533" t="str">
            <v/>
          </cell>
          <cell r="CJ1533"/>
          <cell r="CK1533"/>
        </row>
        <row r="1534">
          <cell r="BO1534" t="str">
            <v/>
          </cell>
          <cell r="CJ1534"/>
          <cell r="CK1534"/>
        </row>
        <row r="1535">
          <cell r="BO1535" t="str">
            <v/>
          </cell>
          <cell r="CJ1535"/>
          <cell r="CK1535"/>
        </row>
        <row r="1536">
          <cell r="BO1536" t="str">
            <v/>
          </cell>
          <cell r="CJ1536"/>
          <cell r="CK1536"/>
        </row>
        <row r="1537">
          <cell r="BO1537" t="str">
            <v/>
          </cell>
          <cell r="CJ1537"/>
          <cell r="CK1537"/>
        </row>
        <row r="1538">
          <cell r="BO1538" t="str">
            <v/>
          </cell>
          <cell r="CJ1538"/>
          <cell r="CK1538"/>
        </row>
        <row r="1539">
          <cell r="BO1539" t="str">
            <v/>
          </cell>
          <cell r="CJ1539"/>
          <cell r="CK1539"/>
        </row>
        <row r="1540">
          <cell r="BO1540" t="str">
            <v/>
          </cell>
          <cell r="CJ1540"/>
          <cell r="CK1540"/>
        </row>
        <row r="1541">
          <cell r="BO1541" t="str">
            <v/>
          </cell>
          <cell r="CJ1541"/>
          <cell r="CK1541"/>
        </row>
        <row r="1542">
          <cell r="BO1542" t="str">
            <v/>
          </cell>
          <cell r="CJ1542"/>
          <cell r="CK1542"/>
        </row>
        <row r="1543">
          <cell r="BO1543" t="str">
            <v/>
          </cell>
          <cell r="CJ1543"/>
          <cell r="CK1543"/>
        </row>
        <row r="1544">
          <cell r="BO1544" t="str">
            <v/>
          </cell>
          <cell r="CJ1544"/>
          <cell r="CK1544"/>
        </row>
        <row r="1545">
          <cell r="BO1545" t="str">
            <v/>
          </cell>
          <cell r="CJ1545"/>
          <cell r="CK1545"/>
        </row>
        <row r="1546">
          <cell r="BO1546" t="str">
            <v/>
          </cell>
          <cell r="CJ1546"/>
          <cell r="CK1546"/>
        </row>
        <row r="1547">
          <cell r="BO1547" t="str">
            <v/>
          </cell>
          <cell r="CJ1547"/>
          <cell r="CK1547"/>
        </row>
        <row r="1548">
          <cell r="BO1548" t="str">
            <v/>
          </cell>
          <cell r="CJ1548"/>
          <cell r="CK1548"/>
        </row>
        <row r="1549">
          <cell r="BO1549" t="str">
            <v/>
          </cell>
          <cell r="CJ1549"/>
          <cell r="CK1549"/>
        </row>
        <row r="1550">
          <cell r="BO1550" t="str">
            <v/>
          </cell>
          <cell r="CJ1550"/>
          <cell r="CK1550"/>
        </row>
        <row r="1551">
          <cell r="BO1551" t="str">
            <v/>
          </cell>
          <cell r="CJ1551"/>
          <cell r="CK1551"/>
        </row>
        <row r="1552">
          <cell r="BO1552" t="str">
            <v/>
          </cell>
          <cell r="CJ1552"/>
          <cell r="CK1552"/>
        </row>
        <row r="1553">
          <cell r="BO1553" t="str">
            <v/>
          </cell>
          <cell r="CJ1553"/>
          <cell r="CK1553"/>
        </row>
        <row r="1554">
          <cell r="BO1554" t="str">
            <v/>
          </cell>
          <cell r="CJ1554"/>
          <cell r="CK1554"/>
        </row>
        <row r="1555">
          <cell r="BO1555" t="str">
            <v/>
          </cell>
          <cell r="CJ1555"/>
          <cell r="CK1555"/>
        </row>
        <row r="1556">
          <cell r="BO1556" t="str">
            <v/>
          </cell>
          <cell r="CJ1556"/>
          <cell r="CK1556"/>
        </row>
        <row r="1557">
          <cell r="BO1557" t="str">
            <v/>
          </cell>
          <cell r="CJ1557"/>
          <cell r="CK1557"/>
        </row>
        <row r="1558">
          <cell r="BO1558" t="str">
            <v/>
          </cell>
          <cell r="CJ1558"/>
          <cell r="CK1558"/>
        </row>
        <row r="1559">
          <cell r="BO1559" t="str">
            <v/>
          </cell>
          <cell r="CJ1559"/>
          <cell r="CK1559"/>
        </row>
        <row r="1560">
          <cell r="BO1560" t="str">
            <v/>
          </cell>
          <cell r="CJ1560"/>
          <cell r="CK1560"/>
        </row>
        <row r="1561">
          <cell r="BO1561" t="str">
            <v/>
          </cell>
          <cell r="CJ1561"/>
          <cell r="CK1561"/>
        </row>
        <row r="1562">
          <cell r="BO1562" t="str">
            <v/>
          </cell>
          <cell r="CJ1562"/>
          <cell r="CK1562"/>
        </row>
        <row r="1563">
          <cell r="BO1563" t="str">
            <v/>
          </cell>
          <cell r="CJ1563"/>
          <cell r="CK1563"/>
        </row>
        <row r="1564">
          <cell r="BO1564" t="str">
            <v/>
          </cell>
          <cell r="CJ1564"/>
          <cell r="CK1564"/>
        </row>
        <row r="1565">
          <cell r="BO1565" t="str">
            <v/>
          </cell>
          <cell r="CJ1565"/>
          <cell r="CK1565"/>
        </row>
        <row r="1566">
          <cell r="BO1566" t="str">
            <v/>
          </cell>
          <cell r="CJ1566"/>
          <cell r="CK1566"/>
        </row>
        <row r="1567">
          <cell r="BO1567" t="str">
            <v/>
          </cell>
          <cell r="CJ1567"/>
          <cell r="CK1567"/>
        </row>
        <row r="1568">
          <cell r="BO1568" t="str">
            <v/>
          </cell>
          <cell r="CJ1568"/>
          <cell r="CK1568"/>
        </row>
        <row r="1569">
          <cell r="BO1569" t="str">
            <v/>
          </cell>
          <cell r="CJ1569"/>
          <cell r="CK1569"/>
        </row>
        <row r="1570">
          <cell r="BO1570" t="str">
            <v/>
          </cell>
          <cell r="CJ1570"/>
          <cell r="CK1570"/>
        </row>
        <row r="1571">
          <cell r="BO1571" t="str">
            <v/>
          </cell>
          <cell r="CJ1571"/>
          <cell r="CK1571"/>
        </row>
        <row r="1572">
          <cell r="BO1572" t="str">
            <v/>
          </cell>
          <cell r="CJ1572"/>
          <cell r="CK1572"/>
        </row>
        <row r="1573">
          <cell r="BO1573" t="str">
            <v/>
          </cell>
          <cell r="CJ1573"/>
          <cell r="CK1573"/>
        </row>
        <row r="1574">
          <cell r="BO1574" t="str">
            <v/>
          </cell>
          <cell r="CJ1574"/>
          <cell r="CK1574"/>
        </row>
        <row r="1575">
          <cell r="BO1575" t="str">
            <v/>
          </cell>
          <cell r="CJ1575"/>
          <cell r="CK1575"/>
        </row>
        <row r="1576">
          <cell r="BO1576" t="str">
            <v/>
          </cell>
          <cell r="CJ1576"/>
          <cell r="CK1576"/>
        </row>
        <row r="1577">
          <cell r="BO1577" t="str">
            <v/>
          </cell>
          <cell r="CJ1577"/>
          <cell r="CK1577"/>
        </row>
        <row r="1578">
          <cell r="BO1578" t="str">
            <v/>
          </cell>
          <cell r="CJ1578"/>
          <cell r="CK1578"/>
        </row>
        <row r="1579">
          <cell r="BO1579" t="str">
            <v/>
          </cell>
          <cell r="CJ1579"/>
          <cell r="CK1579"/>
        </row>
        <row r="1580">
          <cell r="BO1580" t="str">
            <v/>
          </cell>
          <cell r="CJ1580"/>
          <cell r="CK1580"/>
        </row>
        <row r="1581">
          <cell r="BO1581" t="str">
            <v/>
          </cell>
          <cell r="CJ1581"/>
          <cell r="CK1581"/>
        </row>
        <row r="1582">
          <cell r="BO1582" t="str">
            <v/>
          </cell>
          <cell r="CJ1582"/>
          <cell r="CK1582"/>
        </row>
        <row r="1583">
          <cell r="BO1583" t="str">
            <v/>
          </cell>
          <cell r="CJ1583"/>
          <cell r="CK1583"/>
        </row>
        <row r="1584">
          <cell r="BO1584" t="str">
            <v/>
          </cell>
          <cell r="CJ1584"/>
          <cell r="CK1584"/>
        </row>
        <row r="1585">
          <cell r="BO1585" t="str">
            <v/>
          </cell>
          <cell r="CJ1585"/>
          <cell r="CK1585"/>
        </row>
        <row r="1586">
          <cell r="BO1586" t="str">
            <v/>
          </cell>
          <cell r="CJ1586"/>
          <cell r="CK1586"/>
        </row>
        <row r="1587">
          <cell r="BO1587" t="str">
            <v/>
          </cell>
          <cell r="CJ1587"/>
          <cell r="CK1587"/>
        </row>
        <row r="1588">
          <cell r="BO1588" t="str">
            <v/>
          </cell>
          <cell r="CJ1588"/>
          <cell r="CK1588"/>
        </row>
        <row r="1589">
          <cell r="BO1589" t="str">
            <v/>
          </cell>
          <cell r="CJ1589"/>
          <cell r="CK1589"/>
        </row>
        <row r="1590">
          <cell r="BO1590" t="str">
            <v/>
          </cell>
          <cell r="CJ1590"/>
          <cell r="CK1590"/>
        </row>
        <row r="1591">
          <cell r="BO1591" t="str">
            <v/>
          </cell>
          <cell r="CJ1591"/>
          <cell r="CK1591"/>
        </row>
        <row r="1592">
          <cell r="BO1592" t="str">
            <v/>
          </cell>
          <cell r="CJ1592"/>
          <cell r="CK1592"/>
        </row>
        <row r="1593">
          <cell r="BO1593" t="str">
            <v/>
          </cell>
          <cell r="CJ1593"/>
          <cell r="CK1593"/>
        </row>
        <row r="1594">
          <cell r="BO1594" t="str">
            <v/>
          </cell>
          <cell r="CJ1594"/>
          <cell r="CK1594"/>
        </row>
        <row r="1595">
          <cell r="BO1595" t="str">
            <v/>
          </cell>
          <cell r="CJ1595"/>
          <cell r="CK1595"/>
        </row>
        <row r="1596">
          <cell r="BO1596" t="str">
            <v/>
          </cell>
          <cell r="CJ1596"/>
          <cell r="CK1596"/>
        </row>
        <row r="1597">
          <cell r="BO1597" t="str">
            <v/>
          </cell>
          <cell r="CJ1597"/>
          <cell r="CK1597"/>
        </row>
        <row r="1598">
          <cell r="BO1598" t="str">
            <v/>
          </cell>
          <cell r="CJ1598"/>
          <cell r="CK1598"/>
        </row>
        <row r="1599">
          <cell r="BO1599" t="str">
            <v/>
          </cell>
          <cell r="CJ1599"/>
          <cell r="CK1599"/>
        </row>
        <row r="1600">
          <cell r="BO1600" t="str">
            <v/>
          </cell>
          <cell r="CJ1600"/>
          <cell r="CK1600"/>
        </row>
        <row r="1601">
          <cell r="BO1601" t="str">
            <v/>
          </cell>
          <cell r="CJ1601"/>
          <cell r="CK1601"/>
        </row>
        <row r="1602">
          <cell r="BO1602" t="str">
            <v/>
          </cell>
          <cell r="CJ1602"/>
          <cell r="CK1602"/>
        </row>
        <row r="1603">
          <cell r="BO1603" t="str">
            <v/>
          </cell>
          <cell r="CJ1603"/>
          <cell r="CK1603"/>
        </row>
        <row r="1604">
          <cell r="BO1604" t="str">
            <v/>
          </cell>
          <cell r="CJ1604"/>
          <cell r="CK1604"/>
        </row>
        <row r="1605">
          <cell r="BO1605" t="str">
            <v/>
          </cell>
          <cell r="CJ1605"/>
          <cell r="CK1605"/>
        </row>
        <row r="1606">
          <cell r="BO1606" t="str">
            <v/>
          </cell>
          <cell r="CJ1606"/>
          <cell r="CK1606"/>
        </row>
        <row r="1607">
          <cell r="BO1607" t="str">
            <v/>
          </cell>
          <cell r="CJ1607"/>
          <cell r="CK1607"/>
        </row>
        <row r="1608">
          <cell r="BO1608" t="str">
            <v/>
          </cell>
          <cell r="CJ1608"/>
          <cell r="CK1608"/>
        </row>
        <row r="1609">
          <cell r="BO1609" t="str">
            <v/>
          </cell>
          <cell r="CJ1609"/>
          <cell r="CK1609"/>
        </row>
        <row r="1610">
          <cell r="BO1610" t="str">
            <v/>
          </cell>
          <cell r="CJ1610"/>
          <cell r="CK1610"/>
        </row>
        <row r="1611">
          <cell r="BO1611" t="str">
            <v/>
          </cell>
          <cell r="CJ1611"/>
          <cell r="CK1611"/>
        </row>
        <row r="1612">
          <cell r="BO1612" t="str">
            <v/>
          </cell>
          <cell r="CJ1612"/>
          <cell r="CK1612"/>
        </row>
        <row r="1613">
          <cell r="BO1613" t="str">
            <v/>
          </cell>
          <cell r="CJ1613"/>
          <cell r="CK1613"/>
        </row>
        <row r="1614">
          <cell r="BO1614" t="str">
            <v/>
          </cell>
          <cell r="CJ1614"/>
          <cell r="CK1614"/>
        </row>
        <row r="1615">
          <cell r="BO1615" t="str">
            <v/>
          </cell>
          <cell r="CJ1615"/>
          <cell r="CK1615"/>
        </row>
        <row r="1616">
          <cell r="BO1616" t="str">
            <v/>
          </cell>
          <cell r="CJ1616"/>
          <cell r="CK1616"/>
        </row>
        <row r="1617">
          <cell r="BO1617" t="str">
            <v/>
          </cell>
          <cell r="CJ1617"/>
          <cell r="CK1617"/>
        </row>
        <row r="1618">
          <cell r="BO1618" t="str">
            <v/>
          </cell>
          <cell r="CJ1618"/>
          <cell r="CK1618"/>
        </row>
        <row r="1619">
          <cell r="BO1619" t="str">
            <v/>
          </cell>
          <cell r="CJ1619"/>
          <cell r="CK1619"/>
        </row>
        <row r="1620">
          <cell r="BO1620" t="str">
            <v/>
          </cell>
          <cell r="CJ1620"/>
          <cell r="CK1620"/>
        </row>
        <row r="1621">
          <cell r="BO1621" t="str">
            <v/>
          </cell>
          <cell r="CJ1621"/>
          <cell r="CK1621"/>
        </row>
        <row r="1622">
          <cell r="BO1622" t="str">
            <v/>
          </cell>
          <cell r="CJ1622"/>
          <cell r="CK1622"/>
        </row>
        <row r="1623">
          <cell r="BO1623" t="str">
            <v/>
          </cell>
          <cell r="CJ1623"/>
          <cell r="CK1623"/>
        </row>
        <row r="1624">
          <cell r="BO1624" t="str">
            <v/>
          </cell>
          <cell r="CJ1624"/>
          <cell r="CK1624"/>
        </row>
        <row r="1625">
          <cell r="BO1625" t="str">
            <v/>
          </cell>
          <cell r="CJ1625"/>
          <cell r="CK1625"/>
        </row>
        <row r="1626">
          <cell r="BO1626" t="str">
            <v/>
          </cell>
          <cell r="CJ1626"/>
          <cell r="CK1626"/>
        </row>
        <row r="1627">
          <cell r="BO1627" t="str">
            <v/>
          </cell>
          <cell r="CJ1627"/>
          <cell r="CK1627"/>
        </row>
        <row r="1628">
          <cell r="BO1628" t="str">
            <v/>
          </cell>
          <cell r="CJ1628"/>
          <cell r="CK1628"/>
        </row>
        <row r="1629">
          <cell r="BO1629" t="str">
            <v/>
          </cell>
          <cell r="CJ1629"/>
          <cell r="CK1629"/>
        </row>
        <row r="1630">
          <cell r="BO1630" t="str">
            <v/>
          </cell>
          <cell r="CJ1630"/>
          <cell r="CK1630"/>
        </row>
        <row r="1631">
          <cell r="BO1631" t="str">
            <v/>
          </cell>
          <cell r="CJ1631"/>
          <cell r="CK1631"/>
        </row>
        <row r="1632">
          <cell r="BO1632" t="str">
            <v/>
          </cell>
          <cell r="CJ1632"/>
          <cell r="CK1632"/>
        </row>
        <row r="1633">
          <cell r="BO1633" t="str">
            <v/>
          </cell>
          <cell r="CJ1633"/>
          <cell r="CK1633"/>
        </row>
        <row r="1634">
          <cell r="BO1634" t="str">
            <v/>
          </cell>
          <cell r="CJ1634"/>
          <cell r="CK1634"/>
        </row>
        <row r="1635">
          <cell r="BO1635" t="str">
            <v/>
          </cell>
          <cell r="CJ1635"/>
          <cell r="CK1635"/>
        </row>
        <row r="1636">
          <cell r="BO1636" t="str">
            <v/>
          </cell>
          <cell r="CJ1636"/>
          <cell r="CK1636"/>
        </row>
        <row r="1637">
          <cell r="BO1637" t="str">
            <v/>
          </cell>
          <cell r="CJ1637"/>
          <cell r="CK1637"/>
        </row>
        <row r="1638">
          <cell r="BO1638" t="str">
            <v/>
          </cell>
          <cell r="CJ1638"/>
          <cell r="CK1638"/>
        </row>
        <row r="1639">
          <cell r="BO1639" t="str">
            <v/>
          </cell>
          <cell r="CJ1639"/>
          <cell r="CK1639"/>
        </row>
        <row r="1640">
          <cell r="BO1640" t="str">
            <v/>
          </cell>
          <cell r="CJ1640"/>
          <cell r="CK1640"/>
        </row>
        <row r="1641">
          <cell r="BO1641" t="str">
            <v/>
          </cell>
          <cell r="CJ1641"/>
          <cell r="CK1641"/>
        </row>
        <row r="1642">
          <cell r="BO1642" t="str">
            <v/>
          </cell>
          <cell r="CJ1642"/>
          <cell r="CK1642"/>
        </row>
        <row r="1643">
          <cell r="BO1643" t="str">
            <v/>
          </cell>
          <cell r="CJ1643"/>
          <cell r="CK1643"/>
        </row>
        <row r="1644">
          <cell r="BO1644" t="str">
            <v/>
          </cell>
          <cell r="CJ1644"/>
          <cell r="CK1644"/>
        </row>
        <row r="1645">
          <cell r="BO1645" t="str">
            <v/>
          </cell>
          <cell r="CJ1645"/>
          <cell r="CK1645"/>
        </row>
        <row r="1646">
          <cell r="BO1646" t="str">
            <v/>
          </cell>
          <cell r="CJ1646"/>
          <cell r="CK1646"/>
        </row>
        <row r="1647">
          <cell r="BO1647" t="str">
            <v/>
          </cell>
          <cell r="CJ1647"/>
          <cell r="CK1647"/>
        </row>
        <row r="1648">
          <cell r="BO1648" t="str">
            <v/>
          </cell>
          <cell r="CJ1648"/>
          <cell r="CK1648"/>
        </row>
        <row r="1649">
          <cell r="BO1649" t="str">
            <v/>
          </cell>
          <cell r="CJ1649"/>
          <cell r="CK1649"/>
        </row>
        <row r="1650">
          <cell r="BO1650" t="str">
            <v/>
          </cell>
          <cell r="CJ1650"/>
          <cell r="CK1650"/>
        </row>
        <row r="1651">
          <cell r="BO1651" t="str">
            <v/>
          </cell>
          <cell r="CJ1651"/>
          <cell r="CK1651"/>
        </row>
        <row r="1652">
          <cell r="BO1652" t="str">
            <v/>
          </cell>
          <cell r="CJ1652"/>
          <cell r="CK1652"/>
        </row>
        <row r="1653">
          <cell r="BO1653" t="str">
            <v/>
          </cell>
          <cell r="CJ1653"/>
          <cell r="CK1653"/>
        </row>
        <row r="1654">
          <cell r="BO1654" t="str">
            <v/>
          </cell>
          <cell r="CJ1654"/>
          <cell r="CK1654"/>
        </row>
        <row r="1655">
          <cell r="BO1655" t="str">
            <v/>
          </cell>
          <cell r="CJ1655"/>
          <cell r="CK1655"/>
        </row>
        <row r="1656">
          <cell r="BO1656" t="str">
            <v/>
          </cell>
          <cell r="CJ1656"/>
          <cell r="CK1656"/>
        </row>
        <row r="1657">
          <cell r="BO1657" t="str">
            <v/>
          </cell>
          <cell r="CJ1657"/>
          <cell r="CK1657"/>
        </row>
        <row r="1658">
          <cell r="BO1658" t="str">
            <v/>
          </cell>
          <cell r="CJ1658"/>
          <cell r="CK1658"/>
        </row>
        <row r="1659">
          <cell r="BO1659" t="str">
            <v/>
          </cell>
          <cell r="CJ1659"/>
          <cell r="CK1659"/>
        </row>
        <row r="1660">
          <cell r="BO1660" t="str">
            <v/>
          </cell>
          <cell r="CJ1660"/>
          <cell r="CK1660"/>
        </row>
        <row r="1661">
          <cell r="BO1661" t="str">
            <v/>
          </cell>
          <cell r="CJ1661"/>
          <cell r="CK1661"/>
        </row>
        <row r="1662">
          <cell r="BO1662" t="str">
            <v/>
          </cell>
          <cell r="CJ1662"/>
          <cell r="CK1662"/>
        </row>
        <row r="1663">
          <cell r="BO1663" t="str">
            <v/>
          </cell>
          <cell r="CJ1663"/>
          <cell r="CK1663"/>
        </row>
        <row r="1664">
          <cell r="BO1664" t="str">
            <v/>
          </cell>
          <cell r="CJ1664"/>
          <cell r="CK1664"/>
        </row>
        <row r="1665">
          <cell r="BO1665" t="str">
            <v/>
          </cell>
          <cell r="CJ1665"/>
          <cell r="CK1665"/>
        </row>
        <row r="1666">
          <cell r="BO1666" t="str">
            <v/>
          </cell>
          <cell r="CJ1666"/>
          <cell r="CK1666"/>
        </row>
        <row r="1667">
          <cell r="BO1667" t="str">
            <v/>
          </cell>
          <cell r="CJ1667"/>
          <cell r="CK1667"/>
        </row>
        <row r="1668">
          <cell r="BO1668" t="str">
            <v/>
          </cell>
          <cell r="CJ1668"/>
          <cell r="CK1668"/>
        </row>
        <row r="1669">
          <cell r="BO1669" t="str">
            <v/>
          </cell>
          <cell r="CJ1669"/>
          <cell r="CK1669"/>
        </row>
        <row r="1670">
          <cell r="BO1670" t="str">
            <v/>
          </cell>
          <cell r="CJ1670"/>
          <cell r="CK1670"/>
        </row>
        <row r="1671">
          <cell r="BO1671" t="str">
            <v/>
          </cell>
          <cell r="CJ1671"/>
          <cell r="CK1671"/>
        </row>
        <row r="1672">
          <cell r="BO1672" t="str">
            <v/>
          </cell>
          <cell r="CJ1672"/>
          <cell r="CK1672"/>
        </row>
        <row r="1673">
          <cell r="BO1673" t="str">
            <v/>
          </cell>
          <cell r="CJ1673"/>
          <cell r="CK1673"/>
        </row>
        <row r="1674">
          <cell r="BO1674" t="str">
            <v/>
          </cell>
          <cell r="CJ1674"/>
          <cell r="CK1674"/>
        </row>
        <row r="1675">
          <cell r="BO1675" t="str">
            <v/>
          </cell>
          <cell r="CJ1675"/>
          <cell r="CK1675"/>
        </row>
        <row r="1676">
          <cell r="BO1676" t="str">
            <v/>
          </cell>
          <cell r="CJ1676"/>
          <cell r="CK1676"/>
        </row>
        <row r="1677">
          <cell r="BO1677" t="str">
            <v/>
          </cell>
          <cell r="CJ1677"/>
          <cell r="CK1677"/>
        </row>
        <row r="1678">
          <cell r="BO1678" t="str">
            <v/>
          </cell>
          <cell r="CJ1678"/>
          <cell r="CK1678"/>
        </row>
        <row r="1679">
          <cell r="BO1679" t="str">
            <v/>
          </cell>
          <cell r="CJ1679"/>
          <cell r="CK1679"/>
        </row>
        <row r="1680">
          <cell r="BO1680" t="str">
            <v/>
          </cell>
          <cell r="CJ1680"/>
          <cell r="CK1680"/>
        </row>
        <row r="1681">
          <cell r="BO1681" t="str">
            <v/>
          </cell>
          <cell r="CJ1681"/>
          <cell r="CK1681"/>
        </row>
        <row r="1682">
          <cell r="BO1682" t="str">
            <v/>
          </cell>
          <cell r="CJ1682"/>
          <cell r="CK1682"/>
        </row>
        <row r="1683">
          <cell r="BO1683" t="str">
            <v/>
          </cell>
          <cell r="CJ1683"/>
          <cell r="CK1683"/>
        </row>
        <row r="1684">
          <cell r="BO1684" t="str">
            <v/>
          </cell>
          <cell r="CJ1684"/>
          <cell r="CK1684"/>
        </row>
        <row r="1685">
          <cell r="BO1685" t="str">
            <v/>
          </cell>
          <cell r="CJ1685"/>
          <cell r="CK1685"/>
        </row>
        <row r="1686">
          <cell r="BO1686" t="str">
            <v/>
          </cell>
          <cell r="CJ1686"/>
          <cell r="CK1686"/>
        </row>
        <row r="1687">
          <cell r="BO1687" t="str">
            <v/>
          </cell>
          <cell r="CJ1687"/>
          <cell r="CK1687"/>
        </row>
        <row r="1688">
          <cell r="BO1688" t="str">
            <v/>
          </cell>
          <cell r="CJ1688"/>
          <cell r="CK1688"/>
        </row>
        <row r="1689">
          <cell r="BO1689" t="str">
            <v/>
          </cell>
          <cell r="CJ1689"/>
          <cell r="CK1689"/>
        </row>
        <row r="1690">
          <cell r="BO1690" t="str">
            <v/>
          </cell>
          <cell r="CJ1690"/>
          <cell r="CK1690"/>
        </row>
        <row r="1691">
          <cell r="BO1691" t="str">
            <v/>
          </cell>
          <cell r="CJ1691"/>
          <cell r="CK1691"/>
        </row>
        <row r="1692">
          <cell r="BO1692" t="str">
            <v/>
          </cell>
          <cell r="CJ1692"/>
          <cell r="CK1692"/>
        </row>
        <row r="1693">
          <cell r="BO1693" t="str">
            <v/>
          </cell>
          <cell r="CJ1693"/>
          <cell r="CK1693"/>
        </row>
        <row r="1694">
          <cell r="BO1694" t="str">
            <v/>
          </cell>
          <cell r="CJ1694"/>
          <cell r="CK1694"/>
        </row>
        <row r="1695">
          <cell r="BO1695" t="str">
            <v/>
          </cell>
          <cell r="CJ1695"/>
          <cell r="CK1695"/>
        </row>
        <row r="1696">
          <cell r="BO1696" t="str">
            <v/>
          </cell>
          <cell r="CJ1696"/>
          <cell r="CK1696"/>
        </row>
        <row r="1697">
          <cell r="BO1697" t="str">
            <v/>
          </cell>
          <cell r="CJ1697"/>
          <cell r="CK1697"/>
        </row>
        <row r="1698">
          <cell r="BO1698" t="str">
            <v/>
          </cell>
          <cell r="CJ1698"/>
          <cell r="CK1698"/>
        </row>
        <row r="1699">
          <cell r="BO1699" t="str">
            <v/>
          </cell>
          <cell r="CJ1699"/>
          <cell r="CK1699"/>
        </row>
        <row r="1700">
          <cell r="BO1700" t="str">
            <v/>
          </cell>
          <cell r="CJ1700"/>
          <cell r="CK1700"/>
        </row>
        <row r="1701">
          <cell r="BO1701" t="str">
            <v/>
          </cell>
          <cell r="CJ1701"/>
          <cell r="CK1701"/>
        </row>
        <row r="1702">
          <cell r="BO1702" t="str">
            <v/>
          </cell>
          <cell r="CJ1702"/>
          <cell r="CK1702"/>
        </row>
        <row r="1703">
          <cell r="BO1703" t="str">
            <v/>
          </cell>
          <cell r="CJ1703"/>
          <cell r="CK1703"/>
        </row>
        <row r="1704">
          <cell r="BO1704" t="str">
            <v/>
          </cell>
          <cell r="CJ1704"/>
          <cell r="CK1704"/>
        </row>
        <row r="1705">
          <cell r="BO1705" t="str">
            <v/>
          </cell>
          <cell r="CJ1705"/>
          <cell r="CK1705"/>
        </row>
        <row r="1706">
          <cell r="BO1706" t="str">
            <v/>
          </cell>
          <cell r="CJ1706"/>
          <cell r="CK1706"/>
        </row>
        <row r="1707">
          <cell r="BO1707" t="str">
            <v/>
          </cell>
          <cell r="CJ1707"/>
          <cell r="CK1707"/>
        </row>
        <row r="1708">
          <cell r="BO1708" t="str">
            <v/>
          </cell>
          <cell r="CJ1708"/>
          <cell r="CK1708"/>
        </row>
        <row r="1709">
          <cell r="BO1709" t="str">
            <v/>
          </cell>
          <cell r="CJ1709"/>
          <cell r="CK1709"/>
        </row>
        <row r="1710">
          <cell r="BO1710" t="str">
            <v/>
          </cell>
          <cell r="CJ1710"/>
          <cell r="CK1710"/>
        </row>
        <row r="1711">
          <cell r="BO1711" t="str">
            <v/>
          </cell>
          <cell r="CJ1711"/>
          <cell r="CK1711"/>
        </row>
        <row r="1712">
          <cell r="BO1712" t="str">
            <v/>
          </cell>
          <cell r="CJ1712"/>
          <cell r="CK1712"/>
        </row>
        <row r="1713">
          <cell r="BO1713" t="str">
            <v/>
          </cell>
          <cell r="CJ1713"/>
          <cell r="CK1713"/>
        </row>
        <row r="1714">
          <cell r="BO1714" t="str">
            <v/>
          </cell>
          <cell r="CJ1714"/>
          <cell r="CK1714"/>
        </row>
        <row r="1715">
          <cell r="BO1715" t="str">
            <v/>
          </cell>
          <cell r="CJ1715"/>
          <cell r="CK1715"/>
        </row>
        <row r="1716">
          <cell r="BO1716" t="str">
            <v/>
          </cell>
          <cell r="CJ1716"/>
          <cell r="CK1716"/>
        </row>
        <row r="1717">
          <cell r="BO1717" t="str">
            <v/>
          </cell>
          <cell r="CJ1717"/>
          <cell r="CK1717"/>
        </row>
        <row r="1718">
          <cell r="BO1718" t="str">
            <v/>
          </cell>
          <cell r="CJ1718"/>
          <cell r="CK1718"/>
        </row>
        <row r="1719">
          <cell r="BO1719" t="str">
            <v/>
          </cell>
          <cell r="CJ1719"/>
          <cell r="CK1719"/>
        </row>
        <row r="1720">
          <cell r="BO1720" t="str">
            <v/>
          </cell>
          <cell r="CJ1720"/>
          <cell r="CK1720"/>
        </row>
        <row r="1721">
          <cell r="BO1721" t="str">
            <v/>
          </cell>
          <cell r="CJ1721"/>
          <cell r="CK1721"/>
        </row>
        <row r="1722">
          <cell r="BO1722" t="str">
            <v/>
          </cell>
          <cell r="CJ1722"/>
          <cell r="CK1722"/>
        </row>
        <row r="1723">
          <cell r="BO1723" t="str">
            <v/>
          </cell>
          <cell r="CJ1723"/>
          <cell r="CK1723"/>
        </row>
        <row r="1724">
          <cell r="BO1724" t="str">
            <v/>
          </cell>
          <cell r="CJ1724"/>
          <cell r="CK1724"/>
        </row>
        <row r="1725">
          <cell r="BO1725" t="str">
            <v/>
          </cell>
          <cell r="CJ1725"/>
          <cell r="CK1725"/>
        </row>
        <row r="1726">
          <cell r="BO1726" t="str">
            <v/>
          </cell>
          <cell r="CJ1726"/>
          <cell r="CK1726"/>
        </row>
        <row r="1727">
          <cell r="BO1727" t="str">
            <v/>
          </cell>
          <cell r="CJ1727"/>
          <cell r="CK1727"/>
        </row>
        <row r="1728">
          <cell r="BO1728" t="str">
            <v/>
          </cell>
          <cell r="CJ1728"/>
          <cell r="CK1728"/>
        </row>
        <row r="1729">
          <cell r="BO1729" t="str">
            <v/>
          </cell>
          <cell r="CJ1729"/>
          <cell r="CK1729"/>
        </row>
        <row r="1730">
          <cell r="BO1730" t="str">
            <v/>
          </cell>
          <cell r="CJ1730"/>
          <cell r="CK1730"/>
        </row>
        <row r="1731">
          <cell r="BO1731" t="str">
            <v/>
          </cell>
          <cell r="CJ1731"/>
          <cell r="CK1731"/>
        </row>
        <row r="1732">
          <cell r="BO1732" t="str">
            <v/>
          </cell>
          <cell r="CJ1732"/>
          <cell r="CK1732"/>
        </row>
        <row r="1733">
          <cell r="BO1733" t="str">
            <v/>
          </cell>
          <cell r="CJ1733"/>
          <cell r="CK1733"/>
        </row>
        <row r="1734">
          <cell r="BO1734" t="str">
            <v/>
          </cell>
          <cell r="CJ1734"/>
          <cell r="CK1734"/>
        </row>
        <row r="1735">
          <cell r="BO1735" t="str">
            <v/>
          </cell>
          <cell r="CJ1735"/>
          <cell r="CK1735"/>
        </row>
        <row r="1736">
          <cell r="BO1736" t="str">
            <v/>
          </cell>
          <cell r="CJ1736"/>
          <cell r="CK1736"/>
        </row>
        <row r="1737">
          <cell r="BO1737" t="str">
            <v/>
          </cell>
          <cell r="CJ1737"/>
          <cell r="CK1737"/>
        </row>
        <row r="1738">
          <cell r="BO1738" t="str">
            <v/>
          </cell>
          <cell r="CJ1738"/>
          <cell r="CK1738"/>
        </row>
        <row r="1739">
          <cell r="BO1739" t="str">
            <v/>
          </cell>
          <cell r="CJ1739"/>
          <cell r="CK1739"/>
        </row>
        <row r="1740">
          <cell r="BO1740" t="str">
            <v/>
          </cell>
          <cell r="CJ1740"/>
          <cell r="CK1740"/>
        </row>
        <row r="1741">
          <cell r="BO1741" t="str">
            <v/>
          </cell>
          <cell r="CJ1741"/>
          <cell r="CK1741"/>
        </row>
        <row r="1742">
          <cell r="BO1742" t="str">
            <v/>
          </cell>
          <cell r="CJ1742"/>
          <cell r="CK1742"/>
        </row>
        <row r="1743">
          <cell r="BO1743" t="str">
            <v/>
          </cell>
          <cell r="CJ1743"/>
          <cell r="CK1743"/>
        </row>
        <row r="1744">
          <cell r="BO1744" t="str">
            <v/>
          </cell>
          <cell r="CJ1744"/>
          <cell r="CK1744"/>
        </row>
        <row r="1745">
          <cell r="BO1745" t="str">
            <v/>
          </cell>
          <cell r="CJ1745"/>
          <cell r="CK1745"/>
        </row>
        <row r="1746">
          <cell r="BO1746" t="str">
            <v/>
          </cell>
          <cell r="CJ1746"/>
          <cell r="CK1746"/>
        </row>
        <row r="1747">
          <cell r="BO1747" t="str">
            <v/>
          </cell>
          <cell r="CJ1747"/>
          <cell r="CK1747"/>
        </row>
        <row r="1748">
          <cell r="BO1748" t="str">
            <v/>
          </cell>
          <cell r="CJ1748"/>
          <cell r="CK1748"/>
        </row>
        <row r="1749">
          <cell r="BO1749" t="str">
            <v/>
          </cell>
          <cell r="CJ1749"/>
          <cell r="CK1749"/>
        </row>
        <row r="1750">
          <cell r="BO1750" t="str">
            <v/>
          </cell>
          <cell r="CJ1750"/>
          <cell r="CK1750"/>
        </row>
        <row r="1751">
          <cell r="BO1751" t="str">
            <v/>
          </cell>
          <cell r="CJ1751"/>
          <cell r="CK1751"/>
        </row>
        <row r="1752">
          <cell r="BO1752" t="str">
            <v/>
          </cell>
          <cell r="CJ1752"/>
          <cell r="CK1752"/>
        </row>
        <row r="1753">
          <cell r="BO1753" t="str">
            <v/>
          </cell>
          <cell r="CJ1753"/>
          <cell r="CK1753"/>
        </row>
        <row r="1754">
          <cell r="BO1754" t="str">
            <v/>
          </cell>
          <cell r="CJ1754"/>
          <cell r="CK1754"/>
        </row>
        <row r="1755">
          <cell r="BO1755" t="str">
            <v/>
          </cell>
          <cell r="CJ1755"/>
          <cell r="CK1755"/>
        </row>
        <row r="1756">
          <cell r="BO1756" t="str">
            <v/>
          </cell>
          <cell r="CJ1756"/>
          <cell r="CK1756"/>
        </row>
        <row r="1757">
          <cell r="BO1757" t="str">
            <v/>
          </cell>
          <cell r="CJ1757"/>
          <cell r="CK1757"/>
        </row>
        <row r="1758">
          <cell r="BO1758" t="str">
            <v/>
          </cell>
          <cell r="CJ1758"/>
          <cell r="CK1758"/>
        </row>
        <row r="1759">
          <cell r="BO1759" t="str">
            <v/>
          </cell>
          <cell r="CJ1759"/>
          <cell r="CK1759"/>
        </row>
        <row r="1760">
          <cell r="BO1760" t="str">
            <v/>
          </cell>
          <cell r="CJ1760"/>
          <cell r="CK1760"/>
        </row>
        <row r="1761">
          <cell r="BO1761" t="str">
            <v/>
          </cell>
          <cell r="CJ1761"/>
          <cell r="CK1761"/>
        </row>
        <row r="1762">
          <cell r="BO1762" t="str">
            <v/>
          </cell>
          <cell r="CJ1762"/>
          <cell r="CK1762"/>
        </row>
        <row r="1763">
          <cell r="BO1763" t="str">
            <v/>
          </cell>
          <cell r="CJ1763"/>
          <cell r="CK1763"/>
        </row>
        <row r="1764">
          <cell r="BO1764" t="str">
            <v/>
          </cell>
          <cell r="CJ1764"/>
          <cell r="CK1764"/>
        </row>
        <row r="1765">
          <cell r="BO1765" t="str">
            <v/>
          </cell>
          <cell r="CJ1765"/>
          <cell r="CK1765"/>
        </row>
        <row r="1766">
          <cell r="BO1766" t="str">
            <v/>
          </cell>
          <cell r="CJ1766"/>
          <cell r="CK1766"/>
        </row>
        <row r="1767">
          <cell r="BO1767" t="str">
            <v/>
          </cell>
          <cell r="CJ1767"/>
          <cell r="CK1767"/>
        </row>
        <row r="1768">
          <cell r="BO1768" t="str">
            <v/>
          </cell>
          <cell r="CJ1768"/>
          <cell r="CK1768"/>
        </row>
        <row r="1769">
          <cell r="BO1769" t="str">
            <v/>
          </cell>
          <cell r="CJ1769"/>
          <cell r="CK1769"/>
        </row>
        <row r="1770">
          <cell r="BO1770" t="str">
            <v/>
          </cell>
          <cell r="CJ1770"/>
          <cell r="CK1770"/>
        </row>
        <row r="1771">
          <cell r="BO1771" t="str">
            <v/>
          </cell>
          <cell r="CJ1771"/>
          <cell r="CK1771"/>
        </row>
        <row r="1772">
          <cell r="BO1772" t="str">
            <v/>
          </cell>
          <cell r="CJ1772"/>
          <cell r="CK1772"/>
        </row>
        <row r="1773">
          <cell r="BO1773" t="str">
            <v/>
          </cell>
          <cell r="CJ1773"/>
          <cell r="CK1773"/>
        </row>
        <row r="1774">
          <cell r="BO1774" t="str">
            <v/>
          </cell>
          <cell r="CJ1774"/>
          <cell r="CK1774"/>
        </row>
        <row r="1775">
          <cell r="BO1775" t="str">
            <v/>
          </cell>
          <cell r="CJ1775"/>
          <cell r="CK1775"/>
        </row>
        <row r="1776">
          <cell r="BO1776" t="str">
            <v/>
          </cell>
          <cell r="CJ1776"/>
          <cell r="CK1776"/>
        </row>
        <row r="1777">
          <cell r="BO1777" t="str">
            <v/>
          </cell>
          <cell r="CJ1777"/>
          <cell r="CK1777"/>
        </row>
        <row r="1778">
          <cell r="BO1778" t="str">
            <v/>
          </cell>
          <cell r="CJ1778"/>
          <cell r="CK1778"/>
        </row>
        <row r="1779">
          <cell r="BO1779" t="str">
            <v/>
          </cell>
          <cell r="CJ1779"/>
          <cell r="CK1779"/>
        </row>
        <row r="1780">
          <cell r="BO1780" t="str">
            <v/>
          </cell>
          <cell r="CJ1780"/>
          <cell r="CK1780"/>
        </row>
        <row r="1781">
          <cell r="BO1781" t="str">
            <v/>
          </cell>
          <cell r="CJ1781"/>
          <cell r="CK1781"/>
        </row>
        <row r="1782">
          <cell r="BO1782" t="str">
            <v/>
          </cell>
          <cell r="CJ1782"/>
          <cell r="CK1782"/>
        </row>
        <row r="1783">
          <cell r="BO1783" t="str">
            <v/>
          </cell>
          <cell r="CJ1783"/>
          <cell r="CK1783"/>
        </row>
        <row r="1784">
          <cell r="BO1784" t="str">
            <v/>
          </cell>
          <cell r="CJ1784"/>
          <cell r="CK1784"/>
        </row>
        <row r="1785">
          <cell r="BO1785" t="str">
            <v/>
          </cell>
          <cell r="CJ1785"/>
          <cell r="CK1785"/>
        </row>
        <row r="1786">
          <cell r="BO1786" t="str">
            <v/>
          </cell>
          <cell r="CJ1786"/>
          <cell r="CK1786"/>
        </row>
        <row r="1787">
          <cell r="BO1787" t="str">
            <v/>
          </cell>
          <cell r="CJ1787"/>
          <cell r="CK1787"/>
        </row>
        <row r="1788">
          <cell r="BO1788" t="str">
            <v/>
          </cell>
          <cell r="CJ1788"/>
          <cell r="CK1788"/>
        </row>
        <row r="1789">
          <cell r="BO1789" t="str">
            <v/>
          </cell>
          <cell r="CJ1789"/>
          <cell r="CK1789"/>
        </row>
        <row r="1790">
          <cell r="BO1790" t="str">
            <v/>
          </cell>
          <cell r="CJ1790"/>
          <cell r="CK1790"/>
        </row>
        <row r="1791">
          <cell r="BO1791" t="str">
            <v/>
          </cell>
          <cell r="CJ1791"/>
          <cell r="CK1791"/>
        </row>
        <row r="1792">
          <cell r="BO1792" t="str">
            <v/>
          </cell>
          <cell r="CJ1792"/>
          <cell r="CK1792"/>
        </row>
        <row r="1793">
          <cell r="BO1793" t="str">
            <v/>
          </cell>
          <cell r="CJ1793"/>
          <cell r="CK1793"/>
        </row>
        <row r="1794">
          <cell r="BO1794" t="str">
            <v/>
          </cell>
          <cell r="CJ1794"/>
          <cell r="CK1794"/>
        </row>
        <row r="1795">
          <cell r="BO1795" t="str">
            <v/>
          </cell>
          <cell r="CJ1795"/>
          <cell r="CK1795"/>
        </row>
        <row r="1796">
          <cell r="BO1796" t="str">
            <v/>
          </cell>
          <cell r="CJ1796"/>
          <cell r="CK1796"/>
        </row>
        <row r="1797">
          <cell r="BO1797" t="str">
            <v/>
          </cell>
          <cell r="CJ1797"/>
          <cell r="CK1797"/>
        </row>
        <row r="1798">
          <cell r="BO1798" t="str">
            <v/>
          </cell>
          <cell r="CJ1798"/>
          <cell r="CK1798"/>
        </row>
        <row r="1799">
          <cell r="BO1799" t="str">
            <v/>
          </cell>
          <cell r="CJ1799"/>
          <cell r="CK1799"/>
        </row>
        <row r="1800">
          <cell r="BO1800" t="str">
            <v/>
          </cell>
          <cell r="CJ1800"/>
          <cell r="CK1800"/>
        </row>
        <row r="1801">
          <cell r="BO1801" t="str">
            <v/>
          </cell>
          <cell r="CJ1801"/>
          <cell r="CK1801"/>
        </row>
        <row r="1802">
          <cell r="BO1802" t="str">
            <v/>
          </cell>
          <cell r="CJ1802"/>
          <cell r="CK1802"/>
        </row>
        <row r="1803">
          <cell r="BO1803" t="str">
            <v/>
          </cell>
          <cell r="CJ1803"/>
          <cell r="CK1803"/>
        </row>
        <row r="1804">
          <cell r="BO1804" t="str">
            <v/>
          </cell>
          <cell r="CJ1804"/>
          <cell r="CK1804"/>
        </row>
        <row r="1805">
          <cell r="BO1805" t="str">
            <v/>
          </cell>
          <cell r="CJ1805"/>
          <cell r="CK1805"/>
        </row>
        <row r="1806">
          <cell r="BO1806" t="str">
            <v/>
          </cell>
          <cell r="CJ1806"/>
          <cell r="CK1806"/>
        </row>
        <row r="1807">
          <cell r="BO1807" t="str">
            <v/>
          </cell>
          <cell r="CJ1807"/>
          <cell r="CK1807"/>
        </row>
        <row r="1808">
          <cell r="BO1808" t="str">
            <v/>
          </cell>
          <cell r="CJ1808"/>
          <cell r="CK1808"/>
        </row>
        <row r="1809">
          <cell r="BO1809" t="str">
            <v/>
          </cell>
          <cell r="CJ1809"/>
          <cell r="CK1809"/>
        </row>
        <row r="1810">
          <cell r="BO1810" t="str">
            <v/>
          </cell>
          <cell r="CJ1810"/>
          <cell r="CK1810"/>
        </row>
        <row r="1811">
          <cell r="BO1811" t="str">
            <v/>
          </cell>
          <cell r="CJ1811"/>
          <cell r="CK1811"/>
        </row>
        <row r="1812">
          <cell r="BO1812" t="str">
            <v/>
          </cell>
          <cell r="CJ1812"/>
          <cell r="CK1812"/>
        </row>
        <row r="1813">
          <cell r="BO1813" t="str">
            <v/>
          </cell>
          <cell r="CJ1813"/>
          <cell r="CK1813"/>
        </row>
        <row r="1814">
          <cell r="BO1814" t="str">
            <v/>
          </cell>
          <cell r="CJ1814"/>
          <cell r="CK1814"/>
        </row>
        <row r="1815">
          <cell r="BO1815" t="str">
            <v/>
          </cell>
          <cell r="CJ1815"/>
          <cell r="CK1815"/>
        </row>
        <row r="1816">
          <cell r="BO1816" t="str">
            <v/>
          </cell>
          <cell r="CJ1816"/>
          <cell r="CK1816"/>
        </row>
        <row r="1817">
          <cell r="BO1817" t="str">
            <v/>
          </cell>
          <cell r="CJ1817"/>
          <cell r="CK1817"/>
        </row>
        <row r="1818">
          <cell r="BO1818" t="str">
            <v/>
          </cell>
          <cell r="CJ1818"/>
          <cell r="CK1818"/>
        </row>
        <row r="1819">
          <cell r="BO1819" t="str">
            <v/>
          </cell>
          <cell r="CJ1819"/>
          <cell r="CK1819"/>
        </row>
        <row r="1820">
          <cell r="BO1820" t="str">
            <v/>
          </cell>
          <cell r="CJ1820"/>
          <cell r="CK1820"/>
        </row>
        <row r="1821">
          <cell r="BO1821" t="str">
            <v/>
          </cell>
          <cell r="CJ1821"/>
          <cell r="CK1821"/>
        </row>
        <row r="1822">
          <cell r="BO1822" t="str">
            <v/>
          </cell>
          <cell r="CJ1822"/>
          <cell r="CK1822"/>
        </row>
        <row r="1823">
          <cell r="BO1823" t="str">
            <v/>
          </cell>
          <cell r="CJ1823"/>
          <cell r="CK1823"/>
        </row>
        <row r="1824">
          <cell r="BO1824" t="str">
            <v/>
          </cell>
          <cell r="CJ1824"/>
          <cell r="CK1824"/>
        </row>
        <row r="1825">
          <cell r="BO1825" t="str">
            <v/>
          </cell>
          <cell r="CJ1825"/>
          <cell r="CK1825"/>
        </row>
        <row r="1826">
          <cell r="BO1826" t="str">
            <v/>
          </cell>
          <cell r="CJ1826"/>
          <cell r="CK1826"/>
        </row>
        <row r="1827">
          <cell r="BO1827" t="str">
            <v/>
          </cell>
          <cell r="CJ1827"/>
          <cell r="CK1827"/>
        </row>
        <row r="1828">
          <cell r="BO1828" t="str">
            <v/>
          </cell>
          <cell r="CJ1828"/>
          <cell r="CK1828"/>
        </row>
        <row r="1829">
          <cell r="BO1829" t="str">
            <v/>
          </cell>
          <cell r="CJ1829"/>
          <cell r="CK1829"/>
        </row>
        <row r="1830">
          <cell r="BO1830" t="str">
            <v/>
          </cell>
          <cell r="CJ1830"/>
          <cell r="CK1830"/>
        </row>
        <row r="1831">
          <cell r="BO1831" t="str">
            <v/>
          </cell>
          <cell r="CJ1831"/>
          <cell r="CK1831"/>
        </row>
        <row r="1832">
          <cell r="BO1832" t="str">
            <v/>
          </cell>
          <cell r="CJ1832"/>
          <cell r="CK1832"/>
        </row>
        <row r="1833">
          <cell r="BO1833" t="str">
            <v/>
          </cell>
          <cell r="CJ1833"/>
          <cell r="CK1833"/>
        </row>
        <row r="1834">
          <cell r="BO1834" t="str">
            <v/>
          </cell>
          <cell r="CJ1834"/>
          <cell r="CK1834"/>
        </row>
        <row r="1835">
          <cell r="BO1835" t="str">
            <v/>
          </cell>
          <cell r="CJ1835"/>
          <cell r="CK1835"/>
        </row>
        <row r="1836">
          <cell r="BO1836" t="str">
            <v/>
          </cell>
          <cell r="CJ1836"/>
          <cell r="CK1836"/>
        </row>
        <row r="1837">
          <cell r="BO1837" t="str">
            <v/>
          </cell>
          <cell r="CJ1837"/>
          <cell r="CK1837"/>
        </row>
        <row r="1838">
          <cell r="BO1838" t="str">
            <v/>
          </cell>
          <cell r="CJ1838"/>
          <cell r="CK1838"/>
        </row>
        <row r="1839">
          <cell r="BO1839" t="str">
            <v/>
          </cell>
          <cell r="CJ1839"/>
          <cell r="CK1839"/>
        </row>
        <row r="1840">
          <cell r="BO1840" t="str">
            <v/>
          </cell>
          <cell r="CJ1840"/>
          <cell r="CK1840"/>
        </row>
        <row r="1841">
          <cell r="BO1841" t="str">
            <v/>
          </cell>
          <cell r="CJ1841"/>
          <cell r="CK1841"/>
        </row>
        <row r="1842">
          <cell r="BO1842" t="str">
            <v/>
          </cell>
          <cell r="CJ1842"/>
          <cell r="CK1842"/>
        </row>
        <row r="1843">
          <cell r="BO1843" t="str">
            <v/>
          </cell>
          <cell r="CJ1843"/>
          <cell r="CK1843"/>
        </row>
        <row r="1844">
          <cell r="BO1844" t="str">
            <v/>
          </cell>
          <cell r="CJ1844"/>
          <cell r="CK1844"/>
        </row>
        <row r="1845">
          <cell r="BO1845" t="str">
            <v/>
          </cell>
          <cell r="CJ1845"/>
          <cell r="CK1845"/>
        </row>
        <row r="1846">
          <cell r="BO1846" t="str">
            <v/>
          </cell>
          <cell r="CJ1846"/>
          <cell r="CK1846"/>
        </row>
        <row r="1847">
          <cell r="BO1847" t="str">
            <v/>
          </cell>
          <cell r="CJ1847"/>
          <cell r="CK1847"/>
        </row>
        <row r="1848">
          <cell r="BO1848" t="str">
            <v/>
          </cell>
          <cell r="CJ1848"/>
          <cell r="CK1848"/>
        </row>
        <row r="1849">
          <cell r="BO1849" t="str">
            <v/>
          </cell>
          <cell r="CJ1849"/>
          <cell r="CK1849"/>
        </row>
        <row r="1850">
          <cell r="BO1850" t="str">
            <v/>
          </cell>
          <cell r="CJ1850"/>
          <cell r="CK1850"/>
        </row>
        <row r="1851">
          <cell r="BO1851" t="str">
            <v/>
          </cell>
          <cell r="CJ1851"/>
          <cell r="CK1851"/>
        </row>
        <row r="1852">
          <cell r="BO1852" t="str">
            <v/>
          </cell>
          <cell r="CJ1852"/>
          <cell r="CK1852"/>
        </row>
        <row r="1853">
          <cell r="BO1853" t="str">
            <v/>
          </cell>
          <cell r="CJ1853"/>
          <cell r="CK1853"/>
        </row>
        <row r="1854">
          <cell r="BO1854" t="str">
            <v/>
          </cell>
          <cell r="CJ1854"/>
          <cell r="CK1854"/>
        </row>
        <row r="1855">
          <cell r="BO1855" t="str">
            <v/>
          </cell>
          <cell r="CJ1855"/>
          <cell r="CK1855"/>
        </row>
        <row r="1856">
          <cell r="BO1856" t="str">
            <v/>
          </cell>
          <cell r="CJ1856"/>
          <cell r="CK1856"/>
        </row>
        <row r="1857">
          <cell r="BO1857" t="str">
            <v/>
          </cell>
          <cell r="CJ1857"/>
          <cell r="CK1857"/>
        </row>
        <row r="1858">
          <cell r="BO1858" t="str">
            <v/>
          </cell>
          <cell r="CJ1858"/>
          <cell r="CK1858"/>
        </row>
        <row r="1859">
          <cell r="BO1859" t="str">
            <v/>
          </cell>
          <cell r="CJ1859"/>
          <cell r="CK1859"/>
        </row>
        <row r="1860">
          <cell r="BO1860" t="str">
            <v/>
          </cell>
          <cell r="CJ1860"/>
          <cell r="CK1860"/>
        </row>
        <row r="1861">
          <cell r="BO1861" t="str">
            <v/>
          </cell>
          <cell r="CJ1861"/>
          <cell r="CK1861"/>
        </row>
        <row r="1862">
          <cell r="BO1862" t="str">
            <v/>
          </cell>
          <cell r="CJ1862"/>
          <cell r="CK1862"/>
        </row>
        <row r="1863">
          <cell r="BO1863" t="str">
            <v/>
          </cell>
          <cell r="CJ1863"/>
          <cell r="CK1863"/>
        </row>
        <row r="1864">
          <cell r="BO1864" t="str">
            <v/>
          </cell>
          <cell r="CJ1864"/>
          <cell r="CK1864"/>
        </row>
        <row r="1865">
          <cell r="BO1865" t="str">
            <v/>
          </cell>
          <cell r="CJ1865"/>
          <cell r="CK1865"/>
        </row>
        <row r="1866">
          <cell r="BO1866" t="str">
            <v/>
          </cell>
          <cell r="CJ1866"/>
          <cell r="CK1866"/>
        </row>
        <row r="1867">
          <cell r="BO1867" t="str">
            <v/>
          </cell>
          <cell r="CJ1867"/>
          <cell r="CK1867"/>
        </row>
        <row r="1868">
          <cell r="BO1868" t="str">
            <v/>
          </cell>
          <cell r="CJ1868"/>
          <cell r="CK1868"/>
        </row>
        <row r="1869">
          <cell r="BO1869" t="str">
            <v/>
          </cell>
          <cell r="CJ1869"/>
          <cell r="CK1869"/>
        </row>
        <row r="1870">
          <cell r="BO1870" t="str">
            <v/>
          </cell>
          <cell r="CJ1870"/>
          <cell r="CK1870"/>
        </row>
        <row r="1871">
          <cell r="BO1871" t="str">
            <v/>
          </cell>
          <cell r="CJ1871"/>
          <cell r="CK1871"/>
        </row>
        <row r="1872">
          <cell r="BO1872" t="str">
            <v/>
          </cell>
          <cell r="CJ1872"/>
          <cell r="CK1872"/>
        </row>
        <row r="1873">
          <cell r="BO1873" t="str">
            <v/>
          </cell>
          <cell r="CJ1873"/>
          <cell r="CK1873"/>
        </row>
        <row r="1874">
          <cell r="BO1874" t="str">
            <v/>
          </cell>
          <cell r="CJ1874"/>
          <cell r="CK1874"/>
        </row>
        <row r="1875">
          <cell r="BO1875" t="str">
            <v/>
          </cell>
          <cell r="CJ1875"/>
          <cell r="CK1875"/>
        </row>
        <row r="1876">
          <cell r="BO1876" t="str">
            <v/>
          </cell>
          <cell r="CJ1876"/>
          <cell r="CK1876"/>
        </row>
        <row r="1877">
          <cell r="BO1877" t="str">
            <v/>
          </cell>
          <cell r="CJ1877"/>
          <cell r="CK1877"/>
        </row>
        <row r="1878">
          <cell r="BO1878" t="str">
            <v/>
          </cell>
          <cell r="CJ1878"/>
          <cell r="CK1878"/>
        </row>
        <row r="1879">
          <cell r="BO1879" t="str">
            <v/>
          </cell>
          <cell r="CJ1879"/>
          <cell r="CK1879"/>
        </row>
        <row r="1880">
          <cell r="BO1880" t="str">
            <v/>
          </cell>
          <cell r="CJ1880"/>
          <cell r="CK1880"/>
        </row>
        <row r="1881">
          <cell r="BO1881" t="str">
            <v/>
          </cell>
          <cell r="CJ1881"/>
          <cell r="CK1881"/>
        </row>
        <row r="1882">
          <cell r="BO1882" t="str">
            <v/>
          </cell>
          <cell r="CJ1882"/>
          <cell r="CK1882"/>
        </row>
        <row r="1883">
          <cell r="BO1883" t="str">
            <v/>
          </cell>
          <cell r="CJ1883"/>
          <cell r="CK1883"/>
        </row>
        <row r="1884">
          <cell r="BO1884" t="str">
            <v/>
          </cell>
          <cell r="CJ1884"/>
          <cell r="CK1884"/>
        </row>
        <row r="1885">
          <cell r="BO1885" t="str">
            <v/>
          </cell>
          <cell r="CJ1885"/>
          <cell r="CK1885"/>
        </row>
        <row r="1886">
          <cell r="BO1886" t="str">
            <v/>
          </cell>
          <cell r="CJ1886"/>
          <cell r="CK1886"/>
        </row>
        <row r="1887">
          <cell r="BO1887" t="str">
            <v/>
          </cell>
          <cell r="CJ1887"/>
          <cell r="CK1887"/>
        </row>
        <row r="1888">
          <cell r="BO1888" t="str">
            <v/>
          </cell>
          <cell r="CJ1888"/>
          <cell r="CK1888"/>
        </row>
        <row r="1889">
          <cell r="BO1889" t="str">
            <v/>
          </cell>
          <cell r="CJ1889"/>
          <cell r="CK1889"/>
        </row>
        <row r="1890">
          <cell r="BO1890" t="str">
            <v/>
          </cell>
          <cell r="CJ1890"/>
          <cell r="CK1890"/>
        </row>
        <row r="1891">
          <cell r="BO1891" t="str">
            <v/>
          </cell>
          <cell r="CJ1891"/>
          <cell r="CK1891"/>
        </row>
        <row r="1892">
          <cell r="BO1892" t="str">
            <v/>
          </cell>
          <cell r="CJ1892"/>
          <cell r="CK1892"/>
        </row>
        <row r="1893">
          <cell r="BO1893" t="str">
            <v/>
          </cell>
          <cell r="CJ1893"/>
          <cell r="CK1893"/>
        </row>
        <row r="1894">
          <cell r="BO1894" t="str">
            <v/>
          </cell>
          <cell r="CJ1894"/>
          <cell r="CK1894"/>
        </row>
        <row r="1895">
          <cell r="BO1895" t="str">
            <v/>
          </cell>
          <cell r="CJ1895"/>
          <cell r="CK1895"/>
        </row>
        <row r="1896">
          <cell r="BO1896" t="str">
            <v/>
          </cell>
          <cell r="CJ1896"/>
          <cell r="CK1896"/>
        </row>
        <row r="1897">
          <cell r="BO1897" t="str">
            <v/>
          </cell>
          <cell r="CJ1897"/>
          <cell r="CK1897"/>
        </row>
        <row r="1898">
          <cell r="BO1898" t="str">
            <v/>
          </cell>
          <cell r="CJ1898"/>
          <cell r="CK1898"/>
        </row>
        <row r="1899">
          <cell r="BO1899" t="str">
            <v/>
          </cell>
          <cell r="CJ1899"/>
          <cell r="CK1899"/>
        </row>
        <row r="1900">
          <cell r="BO1900" t="str">
            <v/>
          </cell>
          <cell r="CJ1900"/>
          <cell r="CK1900"/>
        </row>
        <row r="1901">
          <cell r="BO1901" t="str">
            <v/>
          </cell>
          <cell r="CJ1901"/>
          <cell r="CK1901"/>
        </row>
        <row r="1902">
          <cell r="BO1902" t="str">
            <v/>
          </cell>
          <cell r="CJ1902"/>
          <cell r="CK1902"/>
        </row>
        <row r="1903">
          <cell r="BO1903" t="str">
            <v/>
          </cell>
          <cell r="CJ1903"/>
          <cell r="CK1903"/>
        </row>
        <row r="1904">
          <cell r="BO1904" t="str">
            <v/>
          </cell>
          <cell r="CJ1904"/>
          <cell r="CK1904"/>
        </row>
        <row r="1905">
          <cell r="BO1905" t="str">
            <v/>
          </cell>
          <cell r="CJ1905"/>
          <cell r="CK1905"/>
        </row>
        <row r="1906">
          <cell r="BO1906" t="str">
            <v/>
          </cell>
          <cell r="CJ1906"/>
          <cell r="CK1906"/>
        </row>
        <row r="1907">
          <cell r="BO1907" t="str">
            <v/>
          </cell>
          <cell r="CJ1907"/>
          <cell r="CK1907"/>
        </row>
        <row r="1908">
          <cell r="BO1908" t="str">
            <v/>
          </cell>
          <cell r="CJ1908"/>
          <cell r="CK1908"/>
        </row>
        <row r="1909">
          <cell r="BO1909" t="str">
            <v/>
          </cell>
          <cell r="CJ1909"/>
          <cell r="CK1909"/>
        </row>
        <row r="1910">
          <cell r="BO1910" t="str">
            <v/>
          </cell>
          <cell r="CJ1910"/>
          <cell r="CK1910"/>
        </row>
        <row r="1911">
          <cell r="BO1911" t="str">
            <v/>
          </cell>
          <cell r="CJ1911"/>
          <cell r="CK1911"/>
        </row>
        <row r="1912">
          <cell r="BO1912" t="str">
            <v/>
          </cell>
          <cell r="CJ1912"/>
          <cell r="CK1912"/>
        </row>
        <row r="1913">
          <cell r="BO1913" t="str">
            <v/>
          </cell>
          <cell r="CJ1913"/>
          <cell r="CK1913"/>
        </row>
        <row r="1914">
          <cell r="BO1914" t="str">
            <v/>
          </cell>
          <cell r="CJ1914"/>
          <cell r="CK1914"/>
        </row>
        <row r="1915">
          <cell r="BO1915" t="str">
            <v/>
          </cell>
          <cell r="CJ1915"/>
          <cell r="CK1915"/>
        </row>
        <row r="1916">
          <cell r="BO1916" t="str">
            <v/>
          </cell>
          <cell r="CJ1916"/>
          <cell r="CK1916"/>
        </row>
        <row r="1917">
          <cell r="BO1917" t="str">
            <v/>
          </cell>
          <cell r="CJ1917"/>
          <cell r="CK1917"/>
        </row>
        <row r="1918">
          <cell r="BO1918" t="str">
            <v/>
          </cell>
          <cell r="CJ1918"/>
          <cell r="CK1918"/>
        </row>
        <row r="1919">
          <cell r="BO1919" t="str">
            <v/>
          </cell>
          <cell r="CJ1919"/>
          <cell r="CK1919"/>
        </row>
        <row r="1920">
          <cell r="BO1920" t="str">
            <v/>
          </cell>
          <cell r="CJ1920"/>
          <cell r="CK1920"/>
        </row>
        <row r="1921">
          <cell r="BO1921" t="str">
            <v/>
          </cell>
          <cell r="CJ1921"/>
          <cell r="CK1921"/>
        </row>
        <row r="1922">
          <cell r="BO1922" t="str">
            <v/>
          </cell>
          <cell r="CJ1922"/>
          <cell r="CK1922"/>
        </row>
        <row r="1923">
          <cell r="BO1923" t="str">
            <v/>
          </cell>
          <cell r="CJ1923"/>
          <cell r="CK1923"/>
        </row>
        <row r="1924">
          <cell r="BO1924" t="str">
            <v/>
          </cell>
          <cell r="CJ1924"/>
          <cell r="CK1924"/>
        </row>
        <row r="1925">
          <cell r="BO1925" t="str">
            <v/>
          </cell>
          <cell r="CJ1925"/>
          <cell r="CK1925"/>
        </row>
        <row r="1926">
          <cell r="BO1926" t="str">
            <v/>
          </cell>
          <cell r="CJ1926"/>
          <cell r="CK1926"/>
        </row>
        <row r="1927">
          <cell r="BO1927" t="str">
            <v/>
          </cell>
          <cell r="CJ1927"/>
          <cell r="CK1927"/>
        </row>
        <row r="1928">
          <cell r="BO1928" t="str">
            <v/>
          </cell>
          <cell r="CJ1928"/>
          <cell r="CK1928"/>
        </row>
        <row r="1929">
          <cell r="BO1929" t="str">
            <v/>
          </cell>
          <cell r="CJ1929"/>
          <cell r="CK1929"/>
        </row>
        <row r="1930">
          <cell r="BO1930" t="str">
            <v/>
          </cell>
          <cell r="CJ1930"/>
          <cell r="CK1930"/>
        </row>
        <row r="1931">
          <cell r="BO1931" t="str">
            <v/>
          </cell>
          <cell r="CJ1931"/>
          <cell r="CK1931"/>
        </row>
        <row r="1932">
          <cell r="BO1932" t="str">
            <v/>
          </cell>
          <cell r="CJ1932"/>
          <cell r="CK1932"/>
        </row>
        <row r="1933">
          <cell r="BO1933" t="str">
            <v/>
          </cell>
          <cell r="CJ1933"/>
          <cell r="CK1933"/>
        </row>
        <row r="1934">
          <cell r="BO1934" t="str">
            <v/>
          </cell>
          <cell r="CJ1934"/>
          <cell r="CK1934"/>
        </row>
        <row r="1935">
          <cell r="BO1935" t="str">
            <v/>
          </cell>
          <cell r="CJ1935"/>
          <cell r="CK1935"/>
        </row>
        <row r="1936">
          <cell r="BO1936" t="str">
            <v/>
          </cell>
          <cell r="CJ1936"/>
          <cell r="CK1936"/>
        </row>
        <row r="1937">
          <cell r="BO1937" t="str">
            <v/>
          </cell>
          <cell r="CJ1937"/>
          <cell r="CK1937"/>
        </row>
        <row r="1938">
          <cell r="BO1938" t="str">
            <v/>
          </cell>
          <cell r="CJ1938"/>
          <cell r="CK1938"/>
        </row>
        <row r="1939">
          <cell r="BO1939" t="str">
            <v/>
          </cell>
          <cell r="CJ1939"/>
          <cell r="CK1939"/>
        </row>
        <row r="1940">
          <cell r="BO1940" t="str">
            <v/>
          </cell>
          <cell r="CJ1940"/>
          <cell r="CK1940"/>
        </row>
        <row r="1941">
          <cell r="BO1941" t="str">
            <v/>
          </cell>
          <cell r="CJ1941"/>
          <cell r="CK1941"/>
        </row>
        <row r="1942">
          <cell r="BO1942" t="str">
            <v/>
          </cell>
          <cell r="CJ1942"/>
          <cell r="CK1942"/>
        </row>
        <row r="1943">
          <cell r="BO1943" t="str">
            <v/>
          </cell>
          <cell r="CJ1943"/>
          <cell r="CK1943"/>
        </row>
        <row r="1944">
          <cell r="BO1944" t="str">
            <v/>
          </cell>
          <cell r="CJ1944"/>
          <cell r="CK1944"/>
        </row>
        <row r="1945">
          <cell r="BO1945" t="str">
            <v/>
          </cell>
          <cell r="CJ1945"/>
          <cell r="CK1945"/>
        </row>
        <row r="1946">
          <cell r="BO1946" t="str">
            <v/>
          </cell>
          <cell r="CJ1946"/>
          <cell r="CK1946"/>
        </row>
        <row r="1947">
          <cell r="BO1947" t="str">
            <v/>
          </cell>
          <cell r="CJ1947"/>
          <cell r="CK1947"/>
        </row>
        <row r="1948">
          <cell r="BO1948" t="str">
            <v/>
          </cell>
          <cell r="CJ1948"/>
          <cell r="CK1948"/>
        </row>
        <row r="1949">
          <cell r="BO1949" t="str">
            <v/>
          </cell>
          <cell r="CJ1949"/>
          <cell r="CK1949"/>
        </row>
        <row r="1950">
          <cell r="BO1950" t="str">
            <v/>
          </cell>
          <cell r="CJ1950"/>
          <cell r="CK1950"/>
        </row>
        <row r="1951">
          <cell r="BO1951" t="str">
            <v/>
          </cell>
          <cell r="CJ1951"/>
          <cell r="CK1951"/>
        </row>
        <row r="1952">
          <cell r="BO1952" t="str">
            <v/>
          </cell>
          <cell r="CJ1952"/>
          <cell r="CK1952"/>
        </row>
        <row r="1953">
          <cell r="BO1953" t="str">
            <v/>
          </cell>
          <cell r="CJ1953"/>
          <cell r="CK1953"/>
        </row>
        <row r="1954">
          <cell r="BO1954" t="str">
            <v/>
          </cell>
          <cell r="CJ1954"/>
          <cell r="CK1954"/>
        </row>
        <row r="1955">
          <cell r="BO1955" t="str">
            <v/>
          </cell>
          <cell r="CJ1955"/>
          <cell r="CK1955"/>
        </row>
        <row r="1956">
          <cell r="BO1956" t="str">
            <v/>
          </cell>
          <cell r="CJ1956"/>
          <cell r="CK1956"/>
        </row>
        <row r="1957">
          <cell r="BO1957" t="str">
            <v/>
          </cell>
          <cell r="CJ1957"/>
          <cell r="CK1957"/>
        </row>
        <row r="1958">
          <cell r="BO1958" t="str">
            <v/>
          </cell>
          <cell r="CJ1958"/>
          <cell r="CK1958"/>
        </row>
        <row r="1959">
          <cell r="BO1959" t="str">
            <v/>
          </cell>
          <cell r="CJ1959"/>
          <cell r="CK1959"/>
        </row>
        <row r="1960">
          <cell r="BO1960" t="str">
            <v/>
          </cell>
          <cell r="CJ1960"/>
          <cell r="CK1960"/>
        </row>
        <row r="1961">
          <cell r="BO1961" t="str">
            <v/>
          </cell>
          <cell r="CJ1961"/>
          <cell r="CK1961"/>
        </row>
        <row r="1962">
          <cell r="BO1962" t="str">
            <v/>
          </cell>
          <cell r="CJ1962"/>
          <cell r="CK1962"/>
        </row>
        <row r="1963">
          <cell r="BO1963" t="str">
            <v/>
          </cell>
          <cell r="CJ1963"/>
          <cell r="CK1963"/>
        </row>
        <row r="1964">
          <cell r="BO1964" t="str">
            <v/>
          </cell>
          <cell r="CJ1964"/>
          <cell r="CK1964"/>
        </row>
        <row r="1965">
          <cell r="BO1965" t="str">
            <v/>
          </cell>
          <cell r="CJ1965"/>
          <cell r="CK1965"/>
        </row>
        <row r="1966">
          <cell r="BO1966" t="str">
            <v/>
          </cell>
          <cell r="CJ1966"/>
          <cell r="CK1966"/>
        </row>
        <row r="1967">
          <cell r="BO1967" t="str">
            <v/>
          </cell>
          <cell r="CJ1967"/>
          <cell r="CK1967"/>
        </row>
        <row r="1968">
          <cell r="BO1968" t="str">
            <v/>
          </cell>
          <cell r="CJ1968"/>
          <cell r="CK1968"/>
        </row>
        <row r="1969">
          <cell r="BO1969" t="str">
            <v/>
          </cell>
          <cell r="CJ1969"/>
          <cell r="CK1969"/>
        </row>
        <row r="1970">
          <cell r="BO1970" t="str">
            <v/>
          </cell>
          <cell r="CJ1970"/>
          <cell r="CK1970"/>
        </row>
        <row r="1971">
          <cell r="BO1971" t="str">
            <v/>
          </cell>
          <cell r="CJ1971"/>
          <cell r="CK1971"/>
        </row>
        <row r="1972">
          <cell r="BO1972" t="str">
            <v/>
          </cell>
          <cell r="CJ1972"/>
          <cell r="CK1972"/>
        </row>
        <row r="1973">
          <cell r="BO1973" t="str">
            <v/>
          </cell>
          <cell r="CJ1973"/>
          <cell r="CK1973"/>
        </row>
        <row r="1974">
          <cell r="BO1974" t="str">
            <v/>
          </cell>
          <cell r="CJ1974"/>
          <cell r="CK1974"/>
        </row>
        <row r="1975">
          <cell r="BO1975" t="str">
            <v/>
          </cell>
          <cell r="CJ1975"/>
          <cell r="CK1975"/>
        </row>
        <row r="1976">
          <cell r="BO1976" t="str">
            <v/>
          </cell>
          <cell r="CJ1976"/>
          <cell r="CK1976"/>
        </row>
        <row r="1977">
          <cell r="BO1977" t="str">
            <v/>
          </cell>
          <cell r="CJ1977"/>
          <cell r="CK1977"/>
        </row>
        <row r="1978">
          <cell r="BO1978" t="str">
            <v/>
          </cell>
          <cell r="CJ1978"/>
          <cell r="CK1978"/>
        </row>
        <row r="1979">
          <cell r="BO1979" t="str">
            <v/>
          </cell>
          <cell r="CJ1979"/>
          <cell r="CK1979"/>
        </row>
        <row r="1980">
          <cell r="BO1980" t="str">
            <v/>
          </cell>
          <cell r="CJ1980"/>
          <cell r="CK1980"/>
        </row>
        <row r="1981">
          <cell r="BO1981" t="str">
            <v/>
          </cell>
          <cell r="CJ1981"/>
          <cell r="CK1981"/>
        </row>
        <row r="1982">
          <cell r="BO1982" t="str">
            <v/>
          </cell>
          <cell r="CJ1982"/>
          <cell r="CK1982"/>
        </row>
        <row r="1983">
          <cell r="BO1983" t="str">
            <v/>
          </cell>
          <cell r="CJ1983"/>
          <cell r="CK1983"/>
        </row>
        <row r="1984">
          <cell r="BO1984" t="str">
            <v/>
          </cell>
          <cell r="CJ1984"/>
          <cell r="CK1984"/>
        </row>
        <row r="1985">
          <cell r="BO1985" t="str">
            <v/>
          </cell>
          <cell r="CJ1985"/>
          <cell r="CK1985"/>
        </row>
        <row r="1986">
          <cell r="BO1986" t="str">
            <v/>
          </cell>
          <cell r="CJ1986"/>
          <cell r="CK1986"/>
        </row>
        <row r="1987">
          <cell r="BO1987" t="str">
            <v/>
          </cell>
          <cell r="CJ1987"/>
          <cell r="CK1987"/>
        </row>
        <row r="1988">
          <cell r="BO1988" t="str">
            <v/>
          </cell>
          <cell r="CJ1988"/>
          <cell r="CK1988"/>
        </row>
        <row r="1989">
          <cell r="BO1989" t="str">
            <v/>
          </cell>
          <cell r="CJ1989"/>
          <cell r="CK1989"/>
        </row>
        <row r="1990">
          <cell r="BO1990" t="str">
            <v/>
          </cell>
          <cell r="CJ1990"/>
          <cell r="CK1990"/>
        </row>
        <row r="1991">
          <cell r="BO1991" t="str">
            <v/>
          </cell>
          <cell r="CJ1991"/>
          <cell r="CK1991"/>
        </row>
        <row r="1992">
          <cell r="BO1992" t="str">
            <v/>
          </cell>
          <cell r="CJ1992"/>
          <cell r="CK1992"/>
        </row>
        <row r="1993">
          <cell r="BO1993" t="str">
            <v/>
          </cell>
          <cell r="CJ1993"/>
          <cell r="CK1993"/>
        </row>
        <row r="1994">
          <cell r="BO1994" t="str">
            <v/>
          </cell>
          <cell r="CJ1994"/>
          <cell r="CK1994"/>
        </row>
        <row r="1995">
          <cell r="BO1995" t="str">
            <v/>
          </cell>
          <cell r="CJ1995"/>
          <cell r="CK1995"/>
        </row>
        <row r="1996">
          <cell r="BO1996" t="str">
            <v/>
          </cell>
          <cell r="CJ1996"/>
          <cell r="CK1996"/>
        </row>
        <row r="1997">
          <cell r="BO1997" t="str">
            <v/>
          </cell>
          <cell r="CJ1997"/>
          <cell r="CK1997"/>
        </row>
        <row r="1998">
          <cell r="BO1998" t="str">
            <v/>
          </cell>
          <cell r="CJ1998"/>
          <cell r="CK1998"/>
        </row>
        <row r="1999">
          <cell r="BO1999" t="str">
            <v/>
          </cell>
          <cell r="CJ1999"/>
          <cell r="CK1999"/>
        </row>
        <row r="2000">
          <cell r="BO2000" t="str">
            <v/>
          </cell>
          <cell r="CJ2000"/>
          <cell r="CK2000"/>
        </row>
        <row r="2001">
          <cell r="BO2001" t="str">
            <v/>
          </cell>
          <cell r="CJ2001"/>
          <cell r="CK2001"/>
        </row>
        <row r="2002">
          <cell r="BO2002" t="str">
            <v/>
          </cell>
          <cell r="CJ2002"/>
          <cell r="CK2002"/>
        </row>
        <row r="2003">
          <cell r="BO2003" t="str">
            <v/>
          </cell>
          <cell r="CJ2003"/>
          <cell r="CK2003"/>
        </row>
        <row r="2004">
          <cell r="BO2004" t="str">
            <v/>
          </cell>
          <cell r="CJ2004"/>
          <cell r="CK2004"/>
        </row>
        <row r="2005">
          <cell r="BO2005" t="str">
            <v/>
          </cell>
          <cell r="CJ2005"/>
          <cell r="CK2005"/>
        </row>
        <row r="2006">
          <cell r="BO2006" t="str">
            <v/>
          </cell>
          <cell r="CJ2006"/>
          <cell r="CK2006"/>
        </row>
        <row r="2007">
          <cell r="BO2007" t="str">
            <v/>
          </cell>
          <cell r="CJ2007"/>
          <cell r="CK2007"/>
        </row>
        <row r="2008">
          <cell r="BO2008" t="str">
            <v/>
          </cell>
          <cell r="CJ2008"/>
          <cell r="CK2008"/>
        </row>
        <row r="2009">
          <cell r="BO2009" t="str">
            <v/>
          </cell>
          <cell r="CJ2009"/>
          <cell r="CK2009"/>
        </row>
        <row r="2010">
          <cell r="BO2010" t="str">
            <v/>
          </cell>
          <cell r="CJ2010"/>
          <cell r="CK2010"/>
        </row>
        <row r="2011">
          <cell r="BO2011" t="str">
            <v/>
          </cell>
          <cell r="CJ2011"/>
          <cell r="CK2011"/>
        </row>
        <row r="2012">
          <cell r="BO2012" t="str">
            <v/>
          </cell>
          <cell r="CJ2012"/>
          <cell r="CK2012"/>
        </row>
        <row r="2013">
          <cell r="BO2013" t="str">
            <v/>
          </cell>
          <cell r="CJ2013"/>
          <cell r="CK2013"/>
        </row>
        <row r="2014">
          <cell r="BO2014" t="str">
            <v/>
          </cell>
          <cell r="CJ2014"/>
          <cell r="CK2014"/>
        </row>
        <row r="2015">
          <cell r="BO2015" t="str">
            <v/>
          </cell>
          <cell r="CJ2015"/>
          <cell r="CK2015"/>
        </row>
        <row r="2016">
          <cell r="BO2016" t="str">
            <v/>
          </cell>
          <cell r="CJ2016"/>
          <cell r="CK2016"/>
        </row>
        <row r="2017">
          <cell r="BO2017" t="str">
            <v/>
          </cell>
          <cell r="CJ2017"/>
          <cell r="CK2017"/>
        </row>
        <row r="2018">
          <cell r="BO2018" t="str">
            <v/>
          </cell>
          <cell r="CJ2018"/>
          <cell r="CK2018"/>
        </row>
        <row r="2019">
          <cell r="BO2019" t="str">
            <v/>
          </cell>
          <cell r="CJ2019"/>
          <cell r="CK2019"/>
        </row>
        <row r="2020">
          <cell r="BO2020" t="str">
            <v/>
          </cell>
          <cell r="CJ2020"/>
          <cell r="CK2020"/>
        </row>
        <row r="2021">
          <cell r="BO2021" t="str">
            <v/>
          </cell>
          <cell r="CJ2021"/>
          <cell r="CK2021"/>
        </row>
        <row r="2022">
          <cell r="BO2022" t="str">
            <v/>
          </cell>
          <cell r="CJ2022"/>
          <cell r="CK2022"/>
        </row>
        <row r="2023">
          <cell r="BO2023" t="str">
            <v/>
          </cell>
          <cell r="CJ2023"/>
          <cell r="CK2023"/>
        </row>
        <row r="2024">
          <cell r="BO2024" t="str">
            <v/>
          </cell>
          <cell r="CJ2024"/>
          <cell r="CK2024"/>
        </row>
        <row r="2025">
          <cell r="BO2025" t="str">
            <v/>
          </cell>
          <cell r="CJ2025"/>
          <cell r="CK2025"/>
        </row>
        <row r="2026">
          <cell r="BO2026" t="str">
            <v/>
          </cell>
          <cell r="CJ2026"/>
          <cell r="CK2026"/>
        </row>
        <row r="2027">
          <cell r="BO2027" t="str">
            <v/>
          </cell>
          <cell r="CJ2027"/>
          <cell r="CK2027"/>
        </row>
        <row r="2028">
          <cell r="BO2028" t="str">
            <v/>
          </cell>
          <cell r="CJ2028"/>
          <cell r="CK2028"/>
        </row>
        <row r="2029">
          <cell r="BO2029" t="str">
            <v/>
          </cell>
          <cell r="CJ2029"/>
          <cell r="CK2029"/>
        </row>
        <row r="2030">
          <cell r="BO2030" t="str">
            <v/>
          </cell>
          <cell r="CJ2030"/>
          <cell r="CK2030"/>
        </row>
        <row r="2031">
          <cell r="BO2031" t="str">
            <v/>
          </cell>
          <cell r="CJ2031"/>
          <cell r="CK2031"/>
        </row>
        <row r="2032">
          <cell r="BO2032" t="str">
            <v/>
          </cell>
          <cell r="CJ2032"/>
          <cell r="CK2032"/>
        </row>
        <row r="2033">
          <cell r="BO2033" t="str">
            <v/>
          </cell>
          <cell r="CJ2033"/>
          <cell r="CK2033"/>
        </row>
        <row r="2034">
          <cell r="BO2034" t="str">
            <v/>
          </cell>
          <cell r="CJ2034"/>
          <cell r="CK2034"/>
        </row>
        <row r="2035">
          <cell r="BO2035" t="str">
            <v/>
          </cell>
          <cell r="CJ2035"/>
          <cell r="CK2035"/>
        </row>
        <row r="2036">
          <cell r="BO2036" t="str">
            <v/>
          </cell>
          <cell r="CJ2036"/>
          <cell r="CK2036"/>
        </row>
        <row r="2037">
          <cell r="BO2037" t="str">
            <v/>
          </cell>
          <cell r="CJ2037"/>
          <cell r="CK2037"/>
        </row>
        <row r="2038">
          <cell r="BO2038" t="str">
            <v/>
          </cell>
          <cell r="CJ2038"/>
          <cell r="CK2038"/>
        </row>
        <row r="2039">
          <cell r="BO2039" t="str">
            <v/>
          </cell>
          <cell r="CJ2039"/>
          <cell r="CK2039"/>
        </row>
        <row r="2040">
          <cell r="BO2040" t="str">
            <v/>
          </cell>
          <cell r="CJ2040"/>
          <cell r="CK2040"/>
        </row>
        <row r="2041">
          <cell r="BO2041" t="str">
            <v/>
          </cell>
          <cell r="CJ2041"/>
          <cell r="CK2041"/>
        </row>
        <row r="2042">
          <cell r="BO2042" t="str">
            <v/>
          </cell>
          <cell r="CJ2042"/>
          <cell r="CK2042"/>
        </row>
        <row r="2043">
          <cell r="BO2043" t="str">
            <v/>
          </cell>
          <cell r="CJ2043"/>
          <cell r="CK2043"/>
        </row>
        <row r="2044">
          <cell r="BO2044" t="str">
            <v/>
          </cell>
          <cell r="CJ2044"/>
          <cell r="CK2044"/>
        </row>
        <row r="2045">
          <cell r="BO2045" t="str">
            <v/>
          </cell>
          <cell r="CJ2045"/>
          <cell r="CK2045"/>
        </row>
        <row r="2046">
          <cell r="BO2046" t="str">
            <v/>
          </cell>
          <cell r="CJ2046"/>
          <cell r="CK2046"/>
        </row>
        <row r="2047">
          <cell r="BO2047" t="str">
            <v/>
          </cell>
          <cell r="CJ2047"/>
          <cell r="CK2047"/>
        </row>
        <row r="2048">
          <cell r="BO2048" t="str">
            <v/>
          </cell>
          <cell r="CJ2048"/>
          <cell r="CK2048"/>
        </row>
        <row r="2049">
          <cell r="BO2049" t="str">
            <v/>
          </cell>
          <cell r="CJ2049"/>
          <cell r="CK2049"/>
        </row>
        <row r="2050">
          <cell r="BO2050" t="str">
            <v/>
          </cell>
          <cell r="CJ2050"/>
          <cell r="CK2050"/>
        </row>
        <row r="2051">
          <cell r="BO2051" t="str">
            <v/>
          </cell>
          <cell r="CJ2051"/>
          <cell r="CK2051"/>
        </row>
        <row r="2052">
          <cell r="BO2052" t="str">
            <v/>
          </cell>
          <cell r="CJ2052"/>
          <cell r="CK2052"/>
        </row>
        <row r="2053">
          <cell r="BO2053" t="str">
            <v/>
          </cell>
          <cell r="CJ2053"/>
          <cell r="CK2053"/>
        </row>
        <row r="2054">
          <cell r="BO2054" t="str">
            <v/>
          </cell>
          <cell r="CJ2054"/>
          <cell r="CK2054"/>
        </row>
        <row r="2055">
          <cell r="BO2055" t="str">
            <v/>
          </cell>
          <cell r="CJ2055"/>
          <cell r="CK2055"/>
        </row>
        <row r="2056">
          <cell r="BO2056" t="str">
            <v/>
          </cell>
          <cell r="CJ2056"/>
          <cell r="CK2056"/>
        </row>
        <row r="2057">
          <cell r="BO2057" t="str">
            <v/>
          </cell>
          <cell r="CJ2057"/>
          <cell r="CK2057"/>
        </row>
        <row r="2058">
          <cell r="BO2058" t="str">
            <v/>
          </cell>
          <cell r="CJ2058"/>
          <cell r="CK2058"/>
        </row>
        <row r="2059">
          <cell r="BO2059" t="str">
            <v/>
          </cell>
          <cell r="CJ2059"/>
          <cell r="CK2059"/>
        </row>
        <row r="2060">
          <cell r="BO2060" t="str">
            <v/>
          </cell>
          <cell r="CJ2060"/>
          <cell r="CK2060"/>
        </row>
        <row r="2061">
          <cell r="BO2061" t="str">
            <v/>
          </cell>
          <cell r="CJ2061"/>
          <cell r="CK2061"/>
        </row>
        <row r="2062">
          <cell r="BO2062" t="str">
            <v/>
          </cell>
          <cell r="CJ2062"/>
          <cell r="CK2062"/>
        </row>
        <row r="2063">
          <cell r="BO2063" t="str">
            <v/>
          </cell>
          <cell r="CJ2063"/>
          <cell r="CK2063"/>
        </row>
        <row r="2064">
          <cell r="BO2064" t="str">
            <v/>
          </cell>
          <cell r="CJ2064"/>
          <cell r="CK2064"/>
        </row>
        <row r="2065">
          <cell r="BO2065" t="str">
            <v/>
          </cell>
          <cell r="CJ2065"/>
          <cell r="CK2065"/>
        </row>
        <row r="2066">
          <cell r="BO2066" t="str">
            <v/>
          </cell>
          <cell r="CJ2066"/>
          <cell r="CK2066"/>
        </row>
        <row r="2067">
          <cell r="BO2067" t="str">
            <v/>
          </cell>
          <cell r="CJ2067"/>
          <cell r="CK2067"/>
        </row>
        <row r="2068">
          <cell r="BO2068" t="str">
            <v/>
          </cell>
          <cell r="CJ2068"/>
          <cell r="CK2068"/>
        </row>
        <row r="2069">
          <cell r="BO2069" t="str">
            <v/>
          </cell>
          <cell r="CJ2069"/>
          <cell r="CK2069"/>
        </row>
        <row r="2070">
          <cell r="BO2070" t="str">
            <v/>
          </cell>
          <cell r="CJ2070"/>
          <cell r="CK2070"/>
        </row>
        <row r="2071">
          <cell r="BO2071" t="str">
            <v/>
          </cell>
          <cell r="CJ2071"/>
          <cell r="CK2071"/>
        </row>
        <row r="2072">
          <cell r="BO2072" t="str">
            <v/>
          </cell>
          <cell r="CJ2072"/>
          <cell r="CK2072"/>
        </row>
        <row r="2073">
          <cell r="BO2073" t="str">
            <v/>
          </cell>
          <cell r="CJ2073"/>
          <cell r="CK2073"/>
        </row>
        <row r="2074">
          <cell r="BO2074" t="str">
            <v/>
          </cell>
          <cell r="CJ2074"/>
          <cell r="CK2074"/>
        </row>
        <row r="2075">
          <cell r="BO2075" t="str">
            <v/>
          </cell>
          <cell r="CJ2075"/>
          <cell r="CK2075"/>
        </row>
        <row r="2076">
          <cell r="BO2076" t="str">
            <v/>
          </cell>
          <cell r="CJ2076"/>
          <cell r="CK2076"/>
        </row>
        <row r="2077">
          <cell r="BO2077" t="str">
            <v/>
          </cell>
          <cell r="CJ2077"/>
          <cell r="CK2077"/>
        </row>
        <row r="2078">
          <cell r="BO2078" t="str">
            <v/>
          </cell>
          <cell r="CJ2078"/>
          <cell r="CK2078"/>
        </row>
        <row r="2079">
          <cell r="BO2079" t="str">
            <v/>
          </cell>
          <cell r="CJ2079"/>
          <cell r="CK2079"/>
        </row>
        <row r="2080">
          <cell r="BO2080" t="str">
            <v/>
          </cell>
          <cell r="CJ2080"/>
          <cell r="CK2080"/>
        </row>
        <row r="2081">
          <cell r="BO2081" t="str">
            <v/>
          </cell>
          <cell r="CJ2081"/>
          <cell r="CK2081"/>
        </row>
        <row r="2082">
          <cell r="BO2082" t="str">
            <v/>
          </cell>
          <cell r="CJ2082"/>
          <cell r="CK2082"/>
        </row>
        <row r="2083">
          <cell r="BO2083" t="str">
            <v/>
          </cell>
          <cell r="CJ2083"/>
          <cell r="CK2083"/>
        </row>
        <row r="2084">
          <cell r="BO2084" t="str">
            <v/>
          </cell>
          <cell r="CJ2084"/>
          <cell r="CK2084"/>
        </row>
        <row r="2085">
          <cell r="BO2085" t="str">
            <v/>
          </cell>
          <cell r="CJ2085"/>
          <cell r="CK2085"/>
        </row>
        <row r="2086">
          <cell r="BO2086" t="str">
            <v/>
          </cell>
          <cell r="CJ2086"/>
          <cell r="CK2086"/>
        </row>
        <row r="2087">
          <cell r="BO2087" t="str">
            <v/>
          </cell>
          <cell r="CJ2087"/>
          <cell r="CK2087"/>
        </row>
        <row r="2088">
          <cell r="BO2088" t="str">
            <v/>
          </cell>
          <cell r="CJ2088"/>
          <cell r="CK2088"/>
        </row>
        <row r="2089">
          <cell r="BO2089" t="str">
            <v/>
          </cell>
          <cell r="CJ2089"/>
          <cell r="CK2089"/>
        </row>
        <row r="2090">
          <cell r="BO2090" t="str">
            <v/>
          </cell>
          <cell r="CJ2090"/>
          <cell r="CK2090"/>
        </row>
        <row r="2091">
          <cell r="BO2091" t="str">
            <v/>
          </cell>
          <cell r="CJ2091"/>
          <cell r="CK2091"/>
        </row>
        <row r="2092">
          <cell r="BO2092" t="str">
            <v/>
          </cell>
          <cell r="CJ2092"/>
          <cell r="CK2092"/>
        </row>
        <row r="2093">
          <cell r="BO2093" t="str">
            <v/>
          </cell>
          <cell r="CJ2093"/>
          <cell r="CK2093"/>
        </row>
        <row r="2094">
          <cell r="BO2094" t="str">
            <v/>
          </cell>
          <cell r="CJ2094"/>
          <cell r="CK2094"/>
        </row>
        <row r="2095">
          <cell r="BO2095" t="str">
            <v/>
          </cell>
          <cell r="CJ2095"/>
          <cell r="CK2095"/>
        </row>
        <row r="2096">
          <cell r="BO2096" t="str">
            <v/>
          </cell>
          <cell r="CJ2096"/>
          <cell r="CK2096"/>
        </row>
        <row r="2097">
          <cell r="BO2097" t="str">
            <v/>
          </cell>
          <cell r="CJ2097"/>
          <cell r="CK2097"/>
        </row>
        <row r="2098">
          <cell r="BO2098" t="str">
            <v/>
          </cell>
          <cell r="CJ2098"/>
          <cell r="CK2098"/>
        </row>
        <row r="2099">
          <cell r="BO2099" t="str">
            <v/>
          </cell>
          <cell r="CJ2099"/>
          <cell r="CK2099"/>
        </row>
        <row r="2100">
          <cell r="BO2100" t="str">
            <v/>
          </cell>
          <cell r="CJ2100"/>
          <cell r="CK2100"/>
        </row>
        <row r="2101">
          <cell r="BO2101" t="str">
            <v/>
          </cell>
          <cell r="CJ2101"/>
          <cell r="CK2101"/>
        </row>
        <row r="2102">
          <cell r="BO2102" t="str">
            <v/>
          </cell>
          <cell r="CJ2102"/>
          <cell r="CK2102"/>
        </row>
        <row r="2103">
          <cell r="BO2103" t="str">
            <v/>
          </cell>
          <cell r="CJ2103"/>
          <cell r="CK2103"/>
        </row>
        <row r="2104">
          <cell r="BO2104" t="str">
            <v/>
          </cell>
          <cell r="CJ2104"/>
          <cell r="CK2104"/>
        </row>
        <row r="2105">
          <cell r="BO2105" t="str">
            <v/>
          </cell>
          <cell r="CJ2105"/>
          <cell r="CK2105"/>
        </row>
        <row r="2106">
          <cell r="BO2106" t="str">
            <v/>
          </cell>
          <cell r="CJ2106"/>
          <cell r="CK2106"/>
        </row>
        <row r="2107">
          <cell r="BO2107" t="str">
            <v/>
          </cell>
          <cell r="CJ2107"/>
          <cell r="CK2107"/>
        </row>
        <row r="2108">
          <cell r="BO2108" t="str">
            <v/>
          </cell>
          <cell r="CJ2108"/>
          <cell r="CK2108"/>
        </row>
        <row r="2109">
          <cell r="BO2109" t="str">
            <v/>
          </cell>
          <cell r="CJ2109"/>
          <cell r="CK2109"/>
        </row>
        <row r="2110">
          <cell r="BO2110" t="str">
            <v/>
          </cell>
          <cell r="CJ2110"/>
          <cell r="CK2110"/>
        </row>
        <row r="2111">
          <cell r="BO2111" t="str">
            <v/>
          </cell>
          <cell r="CJ2111"/>
          <cell r="CK2111"/>
        </row>
        <row r="2112">
          <cell r="BO2112" t="str">
            <v/>
          </cell>
          <cell r="CJ2112"/>
          <cell r="CK2112"/>
        </row>
        <row r="2113">
          <cell r="BO2113" t="str">
            <v/>
          </cell>
          <cell r="CJ2113"/>
          <cell r="CK2113"/>
        </row>
        <row r="2114">
          <cell r="BO2114" t="str">
            <v/>
          </cell>
          <cell r="CJ2114"/>
          <cell r="CK2114"/>
        </row>
        <row r="2115">
          <cell r="BO2115" t="str">
            <v/>
          </cell>
          <cell r="CJ2115"/>
          <cell r="CK2115"/>
        </row>
        <row r="2116">
          <cell r="BO2116" t="str">
            <v/>
          </cell>
          <cell r="CJ2116"/>
          <cell r="CK2116"/>
        </row>
        <row r="2117">
          <cell r="BO2117" t="str">
            <v/>
          </cell>
          <cell r="CJ2117"/>
          <cell r="CK2117"/>
        </row>
        <row r="2118">
          <cell r="BO2118" t="str">
            <v/>
          </cell>
          <cell r="CJ2118"/>
          <cell r="CK2118"/>
        </row>
        <row r="2119">
          <cell r="BO2119" t="str">
            <v/>
          </cell>
          <cell r="CJ2119"/>
          <cell r="CK2119"/>
        </row>
        <row r="2120">
          <cell r="BO2120" t="str">
            <v/>
          </cell>
          <cell r="CJ2120"/>
          <cell r="CK2120"/>
        </row>
        <row r="2121">
          <cell r="BO2121" t="str">
            <v/>
          </cell>
          <cell r="CJ2121"/>
          <cell r="CK2121"/>
        </row>
        <row r="2122">
          <cell r="BO2122" t="str">
            <v/>
          </cell>
          <cell r="CJ2122"/>
          <cell r="CK2122"/>
        </row>
        <row r="2123">
          <cell r="BO2123" t="str">
            <v/>
          </cell>
          <cell r="CJ2123"/>
          <cell r="CK2123"/>
        </row>
        <row r="2124">
          <cell r="BO2124" t="str">
            <v/>
          </cell>
          <cell r="CJ2124"/>
          <cell r="CK2124"/>
        </row>
        <row r="2125">
          <cell r="BO2125" t="str">
            <v/>
          </cell>
          <cell r="CJ2125"/>
          <cell r="CK2125"/>
        </row>
        <row r="2126">
          <cell r="BO2126" t="str">
            <v/>
          </cell>
          <cell r="CJ2126"/>
          <cell r="CK2126"/>
        </row>
        <row r="2127">
          <cell r="BO2127" t="str">
            <v/>
          </cell>
          <cell r="CJ2127"/>
          <cell r="CK2127"/>
        </row>
        <row r="2128">
          <cell r="BO2128" t="str">
            <v/>
          </cell>
          <cell r="CJ2128"/>
          <cell r="CK2128"/>
        </row>
        <row r="2129">
          <cell r="BO2129" t="str">
            <v/>
          </cell>
          <cell r="CJ2129"/>
          <cell r="CK2129"/>
        </row>
        <row r="2130">
          <cell r="BO2130" t="str">
            <v/>
          </cell>
          <cell r="CJ2130"/>
          <cell r="CK2130"/>
        </row>
        <row r="2131">
          <cell r="BO2131" t="str">
            <v/>
          </cell>
          <cell r="CJ2131"/>
          <cell r="CK2131"/>
        </row>
        <row r="2132">
          <cell r="BO2132" t="str">
            <v/>
          </cell>
          <cell r="CJ2132"/>
          <cell r="CK2132"/>
        </row>
        <row r="2133">
          <cell r="BO2133" t="str">
            <v/>
          </cell>
          <cell r="CJ2133"/>
          <cell r="CK2133"/>
        </row>
        <row r="2134">
          <cell r="BO2134" t="str">
            <v/>
          </cell>
          <cell r="CJ2134"/>
          <cell r="CK2134"/>
        </row>
        <row r="2135">
          <cell r="BO2135" t="str">
            <v/>
          </cell>
          <cell r="CJ2135"/>
          <cell r="CK2135"/>
        </row>
        <row r="2136">
          <cell r="BO2136" t="str">
            <v/>
          </cell>
          <cell r="CJ2136"/>
          <cell r="CK2136"/>
        </row>
        <row r="2137">
          <cell r="BO2137" t="str">
            <v/>
          </cell>
          <cell r="CJ2137"/>
          <cell r="CK2137"/>
        </row>
        <row r="2138">
          <cell r="BO2138" t="str">
            <v/>
          </cell>
          <cell r="CJ2138"/>
          <cell r="CK2138"/>
        </row>
        <row r="2139">
          <cell r="BO2139" t="str">
            <v/>
          </cell>
          <cell r="CJ2139"/>
          <cell r="CK2139"/>
        </row>
        <row r="2140">
          <cell r="BO2140" t="str">
            <v/>
          </cell>
          <cell r="CJ2140"/>
          <cell r="CK2140"/>
        </row>
        <row r="2141">
          <cell r="BO2141" t="str">
            <v/>
          </cell>
          <cell r="CJ2141"/>
          <cell r="CK2141"/>
        </row>
        <row r="2142">
          <cell r="BO2142" t="str">
            <v/>
          </cell>
          <cell r="CJ2142"/>
          <cell r="CK2142"/>
        </row>
        <row r="2143">
          <cell r="BO2143" t="str">
            <v/>
          </cell>
          <cell r="CJ2143"/>
          <cell r="CK2143"/>
        </row>
        <row r="2144">
          <cell r="BO2144" t="str">
            <v/>
          </cell>
          <cell r="CJ2144"/>
          <cell r="CK2144"/>
        </row>
        <row r="2145">
          <cell r="BO2145" t="str">
            <v/>
          </cell>
          <cell r="CJ2145"/>
          <cell r="CK2145"/>
        </row>
        <row r="2146">
          <cell r="BO2146" t="str">
            <v/>
          </cell>
          <cell r="CJ2146"/>
          <cell r="CK2146"/>
        </row>
        <row r="2147">
          <cell r="BO2147" t="str">
            <v/>
          </cell>
          <cell r="CJ2147"/>
          <cell r="CK2147"/>
        </row>
        <row r="2148">
          <cell r="BO2148" t="str">
            <v/>
          </cell>
          <cell r="CJ2148"/>
          <cell r="CK2148"/>
        </row>
        <row r="2149">
          <cell r="BO2149" t="str">
            <v/>
          </cell>
          <cell r="CJ2149"/>
          <cell r="CK2149"/>
        </row>
        <row r="2150">
          <cell r="BO2150" t="str">
            <v/>
          </cell>
          <cell r="CJ2150"/>
          <cell r="CK2150"/>
        </row>
        <row r="2151">
          <cell r="BO2151" t="str">
            <v/>
          </cell>
          <cell r="CJ2151"/>
          <cell r="CK2151"/>
        </row>
        <row r="2152">
          <cell r="BO2152" t="str">
            <v/>
          </cell>
          <cell r="CJ2152"/>
          <cell r="CK2152"/>
        </row>
        <row r="2153">
          <cell r="BO2153" t="str">
            <v/>
          </cell>
          <cell r="CJ2153"/>
          <cell r="CK2153"/>
        </row>
        <row r="2154">
          <cell r="BO2154" t="str">
            <v/>
          </cell>
          <cell r="CJ2154"/>
          <cell r="CK2154"/>
        </row>
        <row r="2155">
          <cell r="BO2155" t="str">
            <v/>
          </cell>
          <cell r="CJ2155"/>
          <cell r="CK2155"/>
        </row>
        <row r="2156">
          <cell r="BO2156" t="str">
            <v/>
          </cell>
          <cell r="CJ2156"/>
          <cell r="CK2156"/>
        </row>
        <row r="2157">
          <cell r="BO2157" t="str">
            <v/>
          </cell>
          <cell r="CJ2157"/>
          <cell r="CK2157"/>
        </row>
        <row r="2158">
          <cell r="BO2158" t="str">
            <v/>
          </cell>
          <cell r="CJ2158"/>
          <cell r="CK2158"/>
        </row>
        <row r="2159">
          <cell r="BO2159" t="str">
            <v/>
          </cell>
          <cell r="CJ2159"/>
          <cell r="CK2159"/>
        </row>
        <row r="2160">
          <cell r="BO2160" t="str">
            <v/>
          </cell>
          <cell r="CJ2160"/>
          <cell r="CK2160"/>
        </row>
        <row r="2161">
          <cell r="BO2161" t="str">
            <v/>
          </cell>
          <cell r="CJ2161"/>
          <cell r="CK2161"/>
        </row>
        <row r="2162">
          <cell r="BO2162" t="str">
            <v/>
          </cell>
          <cell r="CJ2162"/>
          <cell r="CK2162"/>
        </row>
        <row r="2163">
          <cell r="BO2163" t="str">
            <v/>
          </cell>
          <cell r="CJ2163"/>
          <cell r="CK2163"/>
        </row>
        <row r="2164">
          <cell r="BO2164" t="str">
            <v/>
          </cell>
          <cell r="CJ2164"/>
          <cell r="CK2164"/>
        </row>
        <row r="2165">
          <cell r="BO2165" t="str">
            <v/>
          </cell>
          <cell r="CJ2165"/>
          <cell r="CK2165"/>
        </row>
        <row r="2166">
          <cell r="BO2166" t="str">
            <v/>
          </cell>
          <cell r="CJ2166"/>
          <cell r="CK2166"/>
        </row>
        <row r="2167">
          <cell r="BO2167" t="str">
            <v/>
          </cell>
          <cell r="CJ2167"/>
          <cell r="CK2167"/>
        </row>
        <row r="2168">
          <cell r="BO2168" t="str">
            <v/>
          </cell>
          <cell r="CJ2168"/>
          <cell r="CK2168"/>
        </row>
        <row r="2169">
          <cell r="BO2169" t="str">
            <v/>
          </cell>
          <cell r="CJ2169"/>
          <cell r="CK2169"/>
        </row>
        <row r="2170">
          <cell r="BO2170" t="str">
            <v/>
          </cell>
          <cell r="CJ2170"/>
          <cell r="CK2170"/>
        </row>
        <row r="2171">
          <cell r="BO2171" t="str">
            <v/>
          </cell>
          <cell r="CJ2171"/>
          <cell r="CK2171"/>
        </row>
        <row r="2172">
          <cell r="BO2172" t="str">
            <v/>
          </cell>
          <cell r="CJ2172"/>
          <cell r="CK2172"/>
        </row>
        <row r="2173">
          <cell r="BO2173" t="str">
            <v/>
          </cell>
          <cell r="CJ2173"/>
          <cell r="CK2173"/>
        </row>
        <row r="2174">
          <cell r="BO2174" t="str">
            <v/>
          </cell>
          <cell r="CJ2174"/>
          <cell r="CK2174"/>
        </row>
        <row r="2175">
          <cell r="BO2175" t="str">
            <v/>
          </cell>
          <cell r="CJ2175"/>
          <cell r="CK2175"/>
        </row>
        <row r="2176">
          <cell r="BO2176" t="str">
            <v/>
          </cell>
          <cell r="CJ2176"/>
          <cell r="CK2176"/>
        </row>
        <row r="2177">
          <cell r="BO2177" t="str">
            <v/>
          </cell>
          <cell r="CJ2177"/>
          <cell r="CK2177"/>
        </row>
        <row r="2178">
          <cell r="BO2178" t="str">
            <v/>
          </cell>
          <cell r="CJ2178"/>
          <cell r="CK2178"/>
        </row>
        <row r="2179">
          <cell r="BO2179" t="str">
            <v/>
          </cell>
          <cell r="CJ2179"/>
          <cell r="CK2179"/>
        </row>
        <row r="2180">
          <cell r="BO2180" t="str">
            <v/>
          </cell>
          <cell r="CJ2180"/>
          <cell r="CK2180"/>
        </row>
        <row r="2181">
          <cell r="BO2181" t="str">
            <v/>
          </cell>
          <cell r="CJ2181"/>
          <cell r="CK2181"/>
        </row>
        <row r="2182">
          <cell r="BO2182" t="str">
            <v/>
          </cell>
          <cell r="CJ2182"/>
          <cell r="CK2182"/>
        </row>
        <row r="2183">
          <cell r="BO2183" t="str">
            <v/>
          </cell>
          <cell r="CJ2183"/>
          <cell r="CK2183"/>
        </row>
        <row r="2184">
          <cell r="BO2184" t="str">
            <v/>
          </cell>
          <cell r="CJ2184"/>
          <cell r="CK2184"/>
        </row>
        <row r="2185">
          <cell r="BO2185" t="str">
            <v/>
          </cell>
          <cell r="CJ2185"/>
          <cell r="CK2185"/>
        </row>
        <row r="2186">
          <cell r="BO2186" t="str">
            <v/>
          </cell>
          <cell r="CJ2186"/>
          <cell r="CK2186"/>
        </row>
        <row r="2187">
          <cell r="BO2187" t="str">
            <v/>
          </cell>
          <cell r="CJ2187"/>
          <cell r="CK2187"/>
        </row>
        <row r="2188">
          <cell r="BO2188" t="str">
            <v/>
          </cell>
          <cell r="CJ2188"/>
          <cell r="CK2188"/>
        </row>
        <row r="2189">
          <cell r="BO2189" t="str">
            <v/>
          </cell>
          <cell r="CJ2189"/>
          <cell r="CK2189"/>
        </row>
        <row r="2190">
          <cell r="BO2190" t="str">
            <v/>
          </cell>
          <cell r="CJ2190"/>
          <cell r="CK2190"/>
        </row>
        <row r="2191">
          <cell r="BO2191" t="str">
            <v/>
          </cell>
          <cell r="CJ2191"/>
          <cell r="CK2191"/>
        </row>
        <row r="2192">
          <cell r="BO2192" t="str">
            <v/>
          </cell>
          <cell r="CJ2192"/>
          <cell r="CK2192"/>
        </row>
        <row r="2193">
          <cell r="BO2193" t="str">
            <v/>
          </cell>
          <cell r="CJ2193"/>
          <cell r="CK2193"/>
        </row>
        <row r="2194">
          <cell r="BO2194" t="str">
            <v/>
          </cell>
          <cell r="CJ2194"/>
          <cell r="CK2194"/>
        </row>
        <row r="2195">
          <cell r="BO2195" t="str">
            <v/>
          </cell>
          <cell r="CJ2195"/>
          <cell r="CK2195"/>
        </row>
        <row r="2196">
          <cell r="BO2196" t="str">
            <v/>
          </cell>
          <cell r="CJ2196"/>
          <cell r="CK2196"/>
        </row>
        <row r="2197">
          <cell r="BO2197" t="str">
            <v/>
          </cell>
          <cell r="CJ2197"/>
          <cell r="CK2197"/>
        </row>
        <row r="2198">
          <cell r="BO2198" t="str">
            <v/>
          </cell>
          <cell r="CJ2198"/>
          <cell r="CK2198"/>
        </row>
        <row r="2199">
          <cell r="BO2199" t="str">
            <v/>
          </cell>
          <cell r="CJ2199"/>
          <cell r="CK2199"/>
        </row>
        <row r="2200">
          <cell r="BO2200" t="str">
            <v/>
          </cell>
          <cell r="CJ2200"/>
          <cell r="CK2200"/>
        </row>
        <row r="2201">
          <cell r="BO2201" t="str">
            <v/>
          </cell>
          <cell r="CJ2201"/>
          <cell r="CK2201"/>
        </row>
        <row r="2202">
          <cell r="BO2202" t="str">
            <v/>
          </cell>
          <cell r="CJ2202"/>
          <cell r="CK2202"/>
        </row>
        <row r="2203">
          <cell r="BO2203" t="str">
            <v/>
          </cell>
          <cell r="CJ2203"/>
          <cell r="CK2203"/>
        </row>
        <row r="2204">
          <cell r="BO2204" t="str">
            <v/>
          </cell>
          <cell r="CJ2204"/>
          <cell r="CK2204"/>
        </row>
        <row r="2205">
          <cell r="BO2205" t="str">
            <v/>
          </cell>
          <cell r="CJ2205"/>
          <cell r="CK2205"/>
        </row>
        <row r="2206">
          <cell r="BO2206" t="str">
            <v/>
          </cell>
          <cell r="CJ2206"/>
          <cell r="CK2206"/>
        </row>
        <row r="2207">
          <cell r="BO2207" t="str">
            <v/>
          </cell>
          <cell r="CJ2207"/>
          <cell r="CK2207"/>
        </row>
        <row r="2208">
          <cell r="BO2208" t="str">
            <v/>
          </cell>
          <cell r="CJ2208"/>
          <cell r="CK2208"/>
        </row>
        <row r="2209">
          <cell r="BO2209" t="str">
            <v/>
          </cell>
          <cell r="CJ2209"/>
          <cell r="CK2209"/>
        </row>
        <row r="2210">
          <cell r="BO2210" t="str">
            <v/>
          </cell>
          <cell r="CJ2210"/>
          <cell r="CK2210"/>
        </row>
        <row r="2211">
          <cell r="BO2211" t="str">
            <v/>
          </cell>
          <cell r="CJ2211"/>
          <cell r="CK2211"/>
        </row>
        <row r="2212">
          <cell r="BO2212" t="str">
            <v/>
          </cell>
          <cell r="CJ2212"/>
          <cell r="CK2212"/>
        </row>
        <row r="2213">
          <cell r="BO2213" t="str">
            <v/>
          </cell>
          <cell r="CJ2213"/>
          <cell r="CK2213"/>
        </row>
        <row r="2214">
          <cell r="BO2214" t="str">
            <v/>
          </cell>
          <cell r="CJ2214"/>
          <cell r="CK2214"/>
        </row>
        <row r="2215">
          <cell r="BO2215" t="str">
            <v/>
          </cell>
          <cell r="CJ2215"/>
          <cell r="CK2215"/>
        </row>
        <row r="2216">
          <cell r="BO2216" t="str">
            <v/>
          </cell>
          <cell r="CJ2216"/>
          <cell r="CK2216"/>
        </row>
        <row r="2217">
          <cell r="BO2217" t="str">
            <v/>
          </cell>
          <cell r="CJ2217"/>
          <cell r="CK2217"/>
        </row>
        <row r="2218">
          <cell r="BO2218" t="str">
            <v/>
          </cell>
          <cell r="CJ2218"/>
          <cell r="CK2218"/>
        </row>
        <row r="2219">
          <cell r="BO2219" t="str">
            <v/>
          </cell>
          <cell r="CJ2219"/>
          <cell r="CK2219"/>
        </row>
        <row r="2220">
          <cell r="BO2220" t="str">
            <v/>
          </cell>
          <cell r="CJ2220"/>
          <cell r="CK2220"/>
        </row>
        <row r="2221">
          <cell r="BO2221" t="str">
            <v/>
          </cell>
          <cell r="CJ2221"/>
          <cell r="CK2221"/>
        </row>
        <row r="2222">
          <cell r="BO2222" t="str">
            <v/>
          </cell>
          <cell r="CJ2222"/>
          <cell r="CK2222"/>
        </row>
        <row r="2223">
          <cell r="BO2223" t="str">
            <v/>
          </cell>
          <cell r="CJ2223"/>
          <cell r="CK2223"/>
        </row>
        <row r="2224">
          <cell r="BO2224" t="str">
            <v/>
          </cell>
          <cell r="CJ2224"/>
          <cell r="CK2224"/>
        </row>
        <row r="2225">
          <cell r="BO2225" t="str">
            <v/>
          </cell>
          <cell r="CJ2225"/>
          <cell r="CK2225"/>
        </row>
        <row r="2226">
          <cell r="BO2226" t="str">
            <v/>
          </cell>
          <cell r="CJ2226"/>
          <cell r="CK2226"/>
        </row>
        <row r="2227">
          <cell r="BO2227" t="str">
            <v/>
          </cell>
          <cell r="CJ2227"/>
          <cell r="CK2227"/>
        </row>
        <row r="2228">
          <cell r="BO2228" t="str">
            <v/>
          </cell>
          <cell r="CJ2228"/>
          <cell r="CK2228"/>
        </row>
        <row r="2229">
          <cell r="BO2229" t="str">
            <v/>
          </cell>
          <cell r="CJ2229"/>
          <cell r="CK2229"/>
        </row>
        <row r="2230">
          <cell r="BO2230" t="str">
            <v/>
          </cell>
          <cell r="CJ2230"/>
          <cell r="CK2230"/>
        </row>
        <row r="2231">
          <cell r="BO2231" t="str">
            <v/>
          </cell>
          <cell r="CJ2231"/>
          <cell r="CK2231"/>
        </row>
        <row r="2232">
          <cell r="BO2232" t="str">
            <v/>
          </cell>
          <cell r="CJ2232"/>
          <cell r="CK2232"/>
        </row>
        <row r="2233">
          <cell r="BO2233" t="str">
            <v/>
          </cell>
          <cell r="CJ2233"/>
          <cell r="CK2233"/>
        </row>
        <row r="2234">
          <cell r="BO2234" t="str">
            <v/>
          </cell>
          <cell r="CJ2234"/>
          <cell r="CK2234"/>
        </row>
        <row r="2235">
          <cell r="BO2235" t="str">
            <v/>
          </cell>
          <cell r="CJ2235"/>
          <cell r="CK2235"/>
        </row>
        <row r="2236">
          <cell r="BO2236" t="str">
            <v/>
          </cell>
          <cell r="CJ2236"/>
          <cell r="CK2236"/>
        </row>
        <row r="2237">
          <cell r="BO2237" t="str">
            <v/>
          </cell>
          <cell r="CJ2237"/>
          <cell r="CK2237"/>
        </row>
        <row r="2238">
          <cell r="BO2238" t="str">
            <v/>
          </cell>
          <cell r="CJ2238"/>
          <cell r="CK2238"/>
        </row>
        <row r="2239">
          <cell r="BO2239" t="str">
            <v/>
          </cell>
          <cell r="CJ2239"/>
          <cell r="CK2239"/>
        </row>
        <row r="2240">
          <cell r="BO2240" t="str">
            <v/>
          </cell>
          <cell r="CJ2240"/>
          <cell r="CK2240"/>
        </row>
        <row r="2241">
          <cell r="BO2241" t="str">
            <v/>
          </cell>
          <cell r="CJ2241"/>
          <cell r="CK2241"/>
        </row>
        <row r="2242">
          <cell r="BO2242" t="str">
            <v/>
          </cell>
          <cell r="CJ2242"/>
          <cell r="CK2242"/>
        </row>
        <row r="2243">
          <cell r="BO2243" t="str">
            <v/>
          </cell>
          <cell r="CJ2243"/>
          <cell r="CK2243"/>
        </row>
        <row r="2244">
          <cell r="BO2244" t="str">
            <v/>
          </cell>
          <cell r="CJ2244"/>
          <cell r="CK2244"/>
        </row>
        <row r="2245">
          <cell r="BO2245" t="str">
            <v/>
          </cell>
          <cell r="CJ2245"/>
          <cell r="CK2245"/>
        </row>
        <row r="2246">
          <cell r="BO2246" t="str">
            <v/>
          </cell>
          <cell r="CJ2246"/>
          <cell r="CK2246"/>
        </row>
        <row r="2247">
          <cell r="BO2247" t="str">
            <v/>
          </cell>
          <cell r="CJ2247"/>
          <cell r="CK2247"/>
        </row>
        <row r="2248">
          <cell r="BO2248" t="str">
            <v/>
          </cell>
          <cell r="CJ2248"/>
          <cell r="CK2248"/>
        </row>
        <row r="2249">
          <cell r="BO2249" t="str">
            <v/>
          </cell>
          <cell r="CJ2249"/>
          <cell r="CK2249"/>
        </row>
        <row r="2250">
          <cell r="BO2250" t="str">
            <v/>
          </cell>
          <cell r="CJ2250"/>
          <cell r="CK2250"/>
        </row>
        <row r="2251">
          <cell r="BO2251" t="str">
            <v/>
          </cell>
          <cell r="CJ2251"/>
          <cell r="CK2251"/>
        </row>
        <row r="2252">
          <cell r="BO2252" t="str">
            <v/>
          </cell>
          <cell r="CJ2252"/>
          <cell r="CK2252"/>
        </row>
        <row r="2253">
          <cell r="BO2253" t="str">
            <v/>
          </cell>
          <cell r="CJ2253"/>
          <cell r="CK2253"/>
        </row>
        <row r="2254">
          <cell r="BO2254" t="str">
            <v/>
          </cell>
          <cell r="CJ2254"/>
          <cell r="CK2254"/>
        </row>
        <row r="2255">
          <cell r="BO2255" t="str">
            <v/>
          </cell>
          <cell r="CJ2255"/>
          <cell r="CK2255"/>
        </row>
        <row r="2256">
          <cell r="BO2256" t="str">
            <v/>
          </cell>
          <cell r="CJ2256"/>
          <cell r="CK2256"/>
        </row>
        <row r="2257">
          <cell r="BO2257" t="str">
            <v/>
          </cell>
          <cell r="CJ2257"/>
          <cell r="CK2257"/>
        </row>
        <row r="2258">
          <cell r="BO2258" t="str">
            <v/>
          </cell>
          <cell r="CJ2258"/>
          <cell r="CK2258"/>
        </row>
        <row r="2259">
          <cell r="BO2259" t="str">
            <v/>
          </cell>
          <cell r="CJ2259"/>
          <cell r="CK2259"/>
        </row>
        <row r="2260">
          <cell r="BO2260" t="str">
            <v/>
          </cell>
          <cell r="CJ2260"/>
          <cell r="CK2260"/>
        </row>
        <row r="2261">
          <cell r="BO2261" t="str">
            <v/>
          </cell>
          <cell r="CJ2261"/>
          <cell r="CK2261"/>
        </row>
        <row r="2262">
          <cell r="BO2262" t="str">
            <v/>
          </cell>
          <cell r="CJ2262"/>
          <cell r="CK2262"/>
        </row>
        <row r="2263">
          <cell r="BO2263" t="str">
            <v/>
          </cell>
          <cell r="CJ2263"/>
          <cell r="CK2263"/>
        </row>
        <row r="2264">
          <cell r="BO2264" t="str">
            <v/>
          </cell>
          <cell r="CJ2264"/>
          <cell r="CK2264"/>
        </row>
        <row r="2265">
          <cell r="BO2265" t="str">
            <v/>
          </cell>
          <cell r="CJ2265"/>
          <cell r="CK2265"/>
        </row>
        <row r="2266">
          <cell r="BO2266" t="str">
            <v/>
          </cell>
          <cell r="CJ2266"/>
          <cell r="CK2266"/>
        </row>
        <row r="2267">
          <cell r="BO2267" t="str">
            <v/>
          </cell>
          <cell r="CJ2267"/>
          <cell r="CK2267"/>
        </row>
        <row r="2268">
          <cell r="BO2268" t="str">
            <v/>
          </cell>
          <cell r="CJ2268"/>
          <cell r="CK2268"/>
        </row>
        <row r="2269">
          <cell r="BO2269" t="str">
            <v/>
          </cell>
          <cell r="CJ2269"/>
          <cell r="CK2269"/>
        </row>
        <row r="2270">
          <cell r="BO2270" t="str">
            <v/>
          </cell>
          <cell r="CJ2270"/>
          <cell r="CK2270"/>
        </row>
        <row r="2271">
          <cell r="BO2271" t="str">
            <v/>
          </cell>
          <cell r="CJ2271"/>
          <cell r="CK2271"/>
        </row>
        <row r="2272">
          <cell r="BO2272" t="str">
            <v/>
          </cell>
          <cell r="CJ2272"/>
          <cell r="CK2272"/>
        </row>
        <row r="2273">
          <cell r="BO2273" t="str">
            <v/>
          </cell>
          <cell r="CJ2273"/>
          <cell r="CK2273"/>
        </row>
        <row r="2274">
          <cell r="BO2274" t="str">
            <v/>
          </cell>
          <cell r="CJ2274"/>
          <cell r="CK2274"/>
        </row>
        <row r="2275">
          <cell r="BO2275" t="str">
            <v/>
          </cell>
          <cell r="CJ2275"/>
          <cell r="CK2275"/>
        </row>
        <row r="2276">
          <cell r="BO2276" t="str">
            <v/>
          </cell>
          <cell r="CJ2276"/>
          <cell r="CK2276"/>
        </row>
        <row r="2277">
          <cell r="BO2277" t="str">
            <v/>
          </cell>
          <cell r="CJ2277"/>
          <cell r="CK2277"/>
        </row>
        <row r="2278">
          <cell r="BO2278" t="str">
            <v/>
          </cell>
          <cell r="CJ2278"/>
          <cell r="CK2278"/>
        </row>
        <row r="2279">
          <cell r="BO2279" t="str">
            <v/>
          </cell>
          <cell r="CJ2279"/>
          <cell r="CK2279"/>
        </row>
        <row r="2280">
          <cell r="BO2280" t="str">
            <v/>
          </cell>
          <cell r="CJ2280"/>
          <cell r="CK2280"/>
        </row>
        <row r="2281">
          <cell r="BO2281" t="str">
            <v/>
          </cell>
          <cell r="CJ2281"/>
          <cell r="CK2281"/>
        </row>
        <row r="2282">
          <cell r="BO2282" t="str">
            <v/>
          </cell>
          <cell r="CJ2282"/>
          <cell r="CK2282"/>
        </row>
        <row r="2283">
          <cell r="BO2283" t="str">
            <v/>
          </cell>
          <cell r="CJ2283"/>
          <cell r="CK2283"/>
        </row>
        <row r="2284">
          <cell r="BO2284" t="str">
            <v/>
          </cell>
          <cell r="CJ2284"/>
          <cell r="CK2284"/>
        </row>
        <row r="2285">
          <cell r="BO2285" t="str">
            <v/>
          </cell>
          <cell r="CJ2285"/>
          <cell r="CK2285"/>
        </row>
        <row r="2286">
          <cell r="BO2286" t="str">
            <v/>
          </cell>
          <cell r="CJ2286"/>
          <cell r="CK2286"/>
        </row>
        <row r="2287">
          <cell r="BO2287" t="str">
            <v/>
          </cell>
          <cell r="CJ2287"/>
          <cell r="CK2287"/>
        </row>
        <row r="2288">
          <cell r="BO2288" t="str">
            <v/>
          </cell>
          <cell r="CJ2288"/>
          <cell r="CK2288"/>
        </row>
        <row r="2289">
          <cell r="BO2289" t="str">
            <v/>
          </cell>
          <cell r="CJ2289"/>
          <cell r="CK2289"/>
        </row>
        <row r="2290">
          <cell r="BO2290" t="str">
            <v/>
          </cell>
          <cell r="CJ2290"/>
          <cell r="CK2290"/>
        </row>
        <row r="2291">
          <cell r="BO2291" t="str">
            <v/>
          </cell>
          <cell r="CJ2291"/>
          <cell r="CK2291"/>
        </row>
        <row r="2292">
          <cell r="BO2292" t="str">
            <v/>
          </cell>
          <cell r="CJ2292"/>
          <cell r="CK2292"/>
        </row>
        <row r="2293">
          <cell r="BO2293" t="str">
            <v/>
          </cell>
          <cell r="CJ2293"/>
          <cell r="CK2293"/>
        </row>
        <row r="2294">
          <cell r="BO2294" t="str">
            <v/>
          </cell>
          <cell r="CJ2294"/>
          <cell r="CK2294"/>
        </row>
        <row r="2295">
          <cell r="BO2295" t="str">
            <v/>
          </cell>
          <cell r="CJ2295"/>
          <cell r="CK2295"/>
        </row>
        <row r="2296">
          <cell r="BO2296" t="str">
            <v/>
          </cell>
          <cell r="CJ2296"/>
          <cell r="CK2296"/>
        </row>
        <row r="2297">
          <cell r="BO2297" t="str">
            <v/>
          </cell>
          <cell r="CJ2297"/>
          <cell r="CK2297"/>
        </row>
        <row r="2298">
          <cell r="BO2298" t="str">
            <v/>
          </cell>
          <cell r="CJ2298"/>
          <cell r="CK2298"/>
        </row>
        <row r="2299">
          <cell r="BO2299" t="str">
            <v/>
          </cell>
          <cell r="CJ2299"/>
          <cell r="CK2299"/>
        </row>
        <row r="2300">
          <cell r="BO2300" t="str">
            <v/>
          </cell>
          <cell r="CJ2300"/>
          <cell r="CK2300"/>
        </row>
        <row r="2301">
          <cell r="BO2301" t="str">
            <v/>
          </cell>
          <cell r="CJ2301"/>
          <cell r="CK2301"/>
        </row>
        <row r="2302">
          <cell r="BO2302" t="str">
            <v/>
          </cell>
          <cell r="CJ2302"/>
          <cell r="CK2302"/>
        </row>
        <row r="2303">
          <cell r="BO2303" t="str">
            <v/>
          </cell>
          <cell r="CJ2303"/>
          <cell r="CK2303"/>
        </row>
        <row r="2304">
          <cell r="BO2304" t="str">
            <v/>
          </cell>
          <cell r="CJ2304"/>
          <cell r="CK2304"/>
        </row>
        <row r="2305">
          <cell r="BO2305" t="str">
            <v/>
          </cell>
          <cell r="CJ2305"/>
          <cell r="CK2305"/>
        </row>
        <row r="2306">
          <cell r="BO2306" t="str">
            <v/>
          </cell>
          <cell r="CJ2306"/>
          <cell r="CK2306"/>
        </row>
        <row r="2307">
          <cell r="BO2307" t="str">
            <v/>
          </cell>
          <cell r="CJ2307"/>
          <cell r="CK2307"/>
        </row>
        <row r="2308">
          <cell r="BO2308" t="str">
            <v/>
          </cell>
          <cell r="CJ2308"/>
          <cell r="CK2308"/>
        </row>
        <row r="2309">
          <cell r="BO2309" t="str">
            <v/>
          </cell>
          <cell r="CJ2309"/>
          <cell r="CK2309"/>
        </row>
        <row r="2310">
          <cell r="BO2310" t="str">
            <v/>
          </cell>
          <cell r="CJ2310"/>
          <cell r="CK2310"/>
        </row>
        <row r="2311">
          <cell r="BO2311" t="str">
            <v/>
          </cell>
          <cell r="CJ2311"/>
          <cell r="CK2311"/>
        </row>
        <row r="2312">
          <cell r="BO2312" t="str">
            <v/>
          </cell>
          <cell r="CJ2312"/>
          <cell r="CK2312"/>
        </row>
        <row r="2313">
          <cell r="BO2313" t="str">
            <v/>
          </cell>
          <cell r="CJ2313"/>
          <cell r="CK2313"/>
        </row>
        <row r="2314">
          <cell r="BO2314" t="str">
            <v/>
          </cell>
          <cell r="CJ2314"/>
          <cell r="CK2314"/>
        </row>
        <row r="2315">
          <cell r="BO2315" t="str">
            <v/>
          </cell>
          <cell r="CJ2315"/>
          <cell r="CK2315"/>
        </row>
        <row r="2316">
          <cell r="BO2316" t="str">
            <v/>
          </cell>
          <cell r="CJ2316"/>
          <cell r="CK2316"/>
        </row>
        <row r="2317">
          <cell r="BO2317" t="str">
            <v/>
          </cell>
          <cell r="CJ2317"/>
          <cell r="CK2317"/>
        </row>
        <row r="2318">
          <cell r="BO2318" t="str">
            <v/>
          </cell>
          <cell r="CJ2318"/>
          <cell r="CK2318"/>
        </row>
        <row r="2319">
          <cell r="BO2319" t="str">
            <v/>
          </cell>
          <cell r="CJ2319"/>
          <cell r="CK2319"/>
        </row>
        <row r="2320">
          <cell r="BO2320" t="str">
            <v/>
          </cell>
          <cell r="CJ2320"/>
          <cell r="CK2320"/>
        </row>
        <row r="2321">
          <cell r="BO2321" t="str">
            <v/>
          </cell>
          <cell r="CJ2321"/>
          <cell r="CK2321"/>
        </row>
        <row r="2322">
          <cell r="BO2322" t="str">
            <v/>
          </cell>
          <cell r="CJ2322"/>
          <cell r="CK2322"/>
        </row>
        <row r="2323">
          <cell r="BO2323" t="str">
            <v/>
          </cell>
          <cell r="CJ2323"/>
          <cell r="CK2323"/>
        </row>
        <row r="2324">
          <cell r="BO2324" t="str">
            <v/>
          </cell>
          <cell r="CJ2324"/>
          <cell r="CK2324"/>
        </row>
        <row r="2325">
          <cell r="BO2325" t="str">
            <v/>
          </cell>
          <cell r="CJ2325"/>
          <cell r="CK2325"/>
        </row>
        <row r="2326">
          <cell r="BO2326" t="str">
            <v/>
          </cell>
          <cell r="CJ2326"/>
          <cell r="CK2326"/>
        </row>
        <row r="2327">
          <cell r="BO2327" t="str">
            <v/>
          </cell>
          <cell r="CJ2327"/>
          <cell r="CK2327"/>
        </row>
        <row r="2328">
          <cell r="BO2328" t="str">
            <v/>
          </cell>
          <cell r="CJ2328"/>
          <cell r="CK2328"/>
        </row>
        <row r="2329">
          <cell r="BO2329" t="str">
            <v/>
          </cell>
          <cell r="CJ2329"/>
          <cell r="CK2329"/>
        </row>
        <row r="2330">
          <cell r="BO2330" t="str">
            <v/>
          </cell>
          <cell r="CJ2330"/>
          <cell r="CK2330"/>
        </row>
        <row r="2331">
          <cell r="BO2331" t="str">
            <v/>
          </cell>
          <cell r="CJ2331"/>
          <cell r="CK2331"/>
        </row>
        <row r="2332">
          <cell r="BO2332" t="str">
            <v/>
          </cell>
          <cell r="CJ2332"/>
          <cell r="CK2332"/>
        </row>
        <row r="2333">
          <cell r="BO2333" t="str">
            <v/>
          </cell>
          <cell r="CJ2333"/>
          <cell r="CK2333"/>
        </row>
        <row r="2334">
          <cell r="BO2334" t="str">
            <v/>
          </cell>
          <cell r="CJ2334"/>
          <cell r="CK2334"/>
        </row>
        <row r="2335">
          <cell r="BO2335" t="str">
            <v/>
          </cell>
          <cell r="CJ2335"/>
          <cell r="CK2335"/>
        </row>
        <row r="2336">
          <cell r="BO2336" t="str">
            <v/>
          </cell>
          <cell r="CJ2336"/>
          <cell r="CK2336"/>
        </row>
        <row r="2337">
          <cell r="BO2337" t="str">
            <v/>
          </cell>
          <cell r="CJ2337"/>
          <cell r="CK2337"/>
        </row>
        <row r="2338">
          <cell r="BO2338" t="str">
            <v/>
          </cell>
          <cell r="CJ2338"/>
          <cell r="CK2338"/>
        </row>
        <row r="2339">
          <cell r="BO2339" t="str">
            <v/>
          </cell>
          <cell r="CJ2339"/>
          <cell r="CK2339"/>
        </row>
        <row r="2340">
          <cell r="BO2340" t="str">
            <v/>
          </cell>
          <cell r="CJ2340"/>
          <cell r="CK2340"/>
        </row>
        <row r="2341">
          <cell r="BO2341" t="str">
            <v/>
          </cell>
          <cell r="CJ2341"/>
          <cell r="CK2341"/>
        </row>
        <row r="2342">
          <cell r="BO2342" t="str">
            <v/>
          </cell>
          <cell r="CJ2342"/>
          <cell r="CK2342"/>
        </row>
        <row r="2343">
          <cell r="BO2343" t="str">
            <v/>
          </cell>
          <cell r="CJ2343"/>
          <cell r="CK2343"/>
        </row>
        <row r="2344">
          <cell r="BO2344" t="str">
            <v/>
          </cell>
          <cell r="CJ2344"/>
          <cell r="CK2344"/>
        </row>
        <row r="2345">
          <cell r="BO2345" t="str">
            <v/>
          </cell>
          <cell r="CJ2345"/>
          <cell r="CK2345"/>
        </row>
        <row r="2346">
          <cell r="BO2346" t="str">
            <v/>
          </cell>
          <cell r="CJ2346"/>
          <cell r="CK2346"/>
        </row>
        <row r="2347">
          <cell r="BO2347" t="str">
            <v/>
          </cell>
          <cell r="CJ2347"/>
          <cell r="CK2347"/>
        </row>
        <row r="2348">
          <cell r="BO2348" t="str">
            <v/>
          </cell>
          <cell r="CJ2348"/>
          <cell r="CK2348"/>
        </row>
        <row r="2349">
          <cell r="BO2349" t="str">
            <v/>
          </cell>
          <cell r="CJ2349"/>
          <cell r="CK2349"/>
        </row>
        <row r="2350">
          <cell r="BO2350" t="str">
            <v/>
          </cell>
          <cell r="CJ2350"/>
          <cell r="CK2350"/>
        </row>
        <row r="2351">
          <cell r="BO2351" t="str">
            <v/>
          </cell>
          <cell r="CJ2351"/>
          <cell r="CK2351"/>
        </row>
        <row r="2352">
          <cell r="BO2352" t="str">
            <v/>
          </cell>
          <cell r="CJ2352"/>
          <cell r="CK2352"/>
        </row>
        <row r="2353">
          <cell r="BO2353" t="str">
            <v/>
          </cell>
          <cell r="CJ2353"/>
          <cell r="CK2353"/>
        </row>
        <row r="2354">
          <cell r="BO2354" t="str">
            <v/>
          </cell>
          <cell r="CJ2354"/>
          <cell r="CK2354"/>
        </row>
        <row r="2355">
          <cell r="BO2355" t="str">
            <v/>
          </cell>
          <cell r="CJ2355"/>
          <cell r="CK2355"/>
        </row>
        <row r="2356">
          <cell r="BO2356" t="str">
            <v/>
          </cell>
          <cell r="CJ2356"/>
          <cell r="CK2356"/>
        </row>
        <row r="2357">
          <cell r="BO2357" t="str">
            <v/>
          </cell>
          <cell r="CJ2357"/>
          <cell r="CK2357"/>
        </row>
        <row r="2358">
          <cell r="BO2358" t="str">
            <v/>
          </cell>
          <cell r="CJ2358"/>
          <cell r="CK2358"/>
        </row>
        <row r="2359">
          <cell r="BO2359" t="str">
            <v/>
          </cell>
          <cell r="CJ2359"/>
          <cell r="CK2359"/>
        </row>
        <row r="2360">
          <cell r="BO2360" t="str">
            <v/>
          </cell>
          <cell r="CJ2360"/>
          <cell r="CK2360"/>
        </row>
        <row r="2361">
          <cell r="BO2361" t="str">
            <v/>
          </cell>
          <cell r="CJ2361"/>
          <cell r="CK2361"/>
        </row>
        <row r="2362">
          <cell r="BO2362" t="str">
            <v/>
          </cell>
          <cell r="CJ2362"/>
          <cell r="CK2362"/>
        </row>
        <row r="2363">
          <cell r="BO2363" t="str">
            <v/>
          </cell>
          <cell r="CJ2363"/>
          <cell r="CK2363"/>
        </row>
        <row r="2364">
          <cell r="BO2364" t="str">
            <v/>
          </cell>
          <cell r="CJ2364"/>
          <cell r="CK2364"/>
        </row>
        <row r="2365">
          <cell r="BO2365" t="str">
            <v/>
          </cell>
          <cell r="CJ2365"/>
          <cell r="CK2365"/>
        </row>
        <row r="2366">
          <cell r="BO2366" t="str">
            <v/>
          </cell>
          <cell r="CJ2366"/>
          <cell r="CK2366"/>
        </row>
        <row r="2367">
          <cell r="BO2367" t="str">
            <v/>
          </cell>
          <cell r="CJ2367"/>
          <cell r="CK2367"/>
        </row>
        <row r="2368">
          <cell r="BO2368" t="str">
            <v/>
          </cell>
          <cell r="CJ2368"/>
          <cell r="CK2368"/>
        </row>
        <row r="2369">
          <cell r="BO2369" t="str">
            <v/>
          </cell>
          <cell r="CJ2369"/>
          <cell r="CK2369"/>
        </row>
        <row r="2370">
          <cell r="BO2370" t="str">
            <v/>
          </cell>
          <cell r="CJ2370"/>
          <cell r="CK2370"/>
        </row>
        <row r="2371">
          <cell r="BO2371" t="str">
            <v/>
          </cell>
          <cell r="CJ2371"/>
          <cell r="CK2371"/>
        </row>
        <row r="2372">
          <cell r="BO2372" t="str">
            <v/>
          </cell>
          <cell r="CJ2372"/>
          <cell r="CK2372"/>
        </row>
        <row r="2373">
          <cell r="BO2373" t="str">
            <v/>
          </cell>
          <cell r="CJ2373"/>
          <cell r="CK2373"/>
        </row>
        <row r="2374">
          <cell r="BO2374" t="str">
            <v/>
          </cell>
          <cell r="CJ2374"/>
          <cell r="CK2374"/>
        </row>
        <row r="2375">
          <cell r="BO2375" t="str">
            <v/>
          </cell>
          <cell r="CJ2375"/>
          <cell r="CK2375"/>
        </row>
        <row r="2376">
          <cell r="BO2376" t="str">
            <v/>
          </cell>
          <cell r="CJ2376"/>
          <cell r="CK2376"/>
        </row>
        <row r="2377">
          <cell r="BO2377" t="str">
            <v/>
          </cell>
          <cell r="CJ2377"/>
          <cell r="CK2377"/>
        </row>
        <row r="2378">
          <cell r="BO2378" t="str">
            <v/>
          </cell>
          <cell r="CJ2378"/>
          <cell r="CK2378"/>
        </row>
        <row r="2379">
          <cell r="BO2379" t="str">
            <v/>
          </cell>
          <cell r="CJ2379"/>
          <cell r="CK2379"/>
        </row>
        <row r="2380">
          <cell r="BO2380" t="str">
            <v/>
          </cell>
          <cell r="CJ2380"/>
          <cell r="CK2380"/>
        </row>
        <row r="2381">
          <cell r="BO2381" t="str">
            <v/>
          </cell>
          <cell r="CJ2381"/>
          <cell r="CK2381"/>
        </row>
        <row r="2382">
          <cell r="BO2382" t="str">
            <v/>
          </cell>
          <cell r="CJ2382"/>
          <cell r="CK2382"/>
        </row>
        <row r="2383">
          <cell r="BO2383" t="str">
            <v/>
          </cell>
          <cell r="CJ2383"/>
          <cell r="CK2383"/>
        </row>
        <row r="2384">
          <cell r="BO2384" t="str">
            <v/>
          </cell>
          <cell r="CJ2384"/>
          <cell r="CK2384"/>
        </row>
        <row r="2385">
          <cell r="BO2385" t="str">
            <v/>
          </cell>
          <cell r="CJ2385"/>
          <cell r="CK2385"/>
        </row>
        <row r="2386">
          <cell r="BO2386" t="str">
            <v/>
          </cell>
          <cell r="CJ2386"/>
          <cell r="CK2386"/>
        </row>
        <row r="2387">
          <cell r="BO2387" t="str">
            <v/>
          </cell>
          <cell r="CJ2387"/>
          <cell r="CK2387"/>
        </row>
        <row r="2388">
          <cell r="BO2388" t="str">
            <v/>
          </cell>
          <cell r="CJ2388"/>
          <cell r="CK2388"/>
        </row>
        <row r="2389">
          <cell r="BO2389" t="str">
            <v/>
          </cell>
          <cell r="CJ2389"/>
          <cell r="CK2389"/>
        </row>
        <row r="2390">
          <cell r="BO2390" t="str">
            <v/>
          </cell>
          <cell r="CJ2390"/>
          <cell r="CK2390"/>
        </row>
        <row r="2391">
          <cell r="BO2391" t="str">
            <v/>
          </cell>
          <cell r="CJ2391"/>
          <cell r="CK2391"/>
        </row>
        <row r="2392">
          <cell r="BO2392" t="str">
            <v/>
          </cell>
          <cell r="CJ2392"/>
          <cell r="CK2392"/>
        </row>
        <row r="2393">
          <cell r="BO2393" t="str">
            <v/>
          </cell>
          <cell r="CJ2393"/>
          <cell r="CK2393"/>
        </row>
        <row r="2394">
          <cell r="BO2394" t="str">
            <v/>
          </cell>
          <cell r="CJ2394"/>
          <cell r="CK2394"/>
        </row>
        <row r="2395">
          <cell r="BO2395" t="str">
            <v/>
          </cell>
          <cell r="CJ2395"/>
          <cell r="CK2395"/>
        </row>
        <row r="2396">
          <cell r="BO2396" t="str">
            <v/>
          </cell>
          <cell r="CJ2396"/>
          <cell r="CK2396"/>
        </row>
        <row r="2397">
          <cell r="BO2397" t="str">
            <v/>
          </cell>
          <cell r="CJ2397"/>
          <cell r="CK2397"/>
        </row>
        <row r="2398">
          <cell r="BO2398" t="str">
            <v/>
          </cell>
          <cell r="CJ2398"/>
          <cell r="CK2398"/>
        </row>
        <row r="2399">
          <cell r="BO2399" t="str">
            <v/>
          </cell>
          <cell r="CJ2399"/>
          <cell r="CK2399"/>
        </row>
        <row r="2400">
          <cell r="BO2400" t="str">
            <v/>
          </cell>
          <cell r="CJ2400"/>
          <cell r="CK2400"/>
        </row>
        <row r="2401">
          <cell r="BO2401" t="str">
            <v/>
          </cell>
          <cell r="CJ2401"/>
          <cell r="CK2401"/>
        </row>
        <row r="2402">
          <cell r="BO2402" t="str">
            <v/>
          </cell>
          <cell r="CJ2402"/>
          <cell r="CK2402"/>
        </row>
        <row r="2403">
          <cell r="BO2403" t="str">
            <v/>
          </cell>
          <cell r="CJ2403"/>
          <cell r="CK2403"/>
        </row>
        <row r="2404">
          <cell r="BO2404" t="str">
            <v/>
          </cell>
          <cell r="CJ2404"/>
          <cell r="CK2404"/>
        </row>
        <row r="2405">
          <cell r="BO2405" t="str">
            <v/>
          </cell>
          <cell r="CJ2405"/>
          <cell r="CK2405"/>
        </row>
        <row r="2406">
          <cell r="BO2406" t="str">
            <v/>
          </cell>
          <cell r="CJ2406"/>
          <cell r="CK2406"/>
        </row>
        <row r="2407">
          <cell r="BO2407" t="str">
            <v/>
          </cell>
          <cell r="CJ2407"/>
          <cell r="CK2407"/>
        </row>
        <row r="2408">
          <cell r="BO2408" t="str">
            <v/>
          </cell>
          <cell r="CJ2408"/>
          <cell r="CK2408"/>
        </row>
        <row r="2409">
          <cell r="BO2409" t="str">
            <v/>
          </cell>
          <cell r="CJ2409"/>
          <cell r="CK2409"/>
        </row>
        <row r="2410">
          <cell r="BO2410" t="str">
            <v/>
          </cell>
          <cell r="CJ2410"/>
          <cell r="CK2410"/>
        </row>
        <row r="2411">
          <cell r="BO2411" t="str">
            <v/>
          </cell>
          <cell r="CJ2411"/>
          <cell r="CK2411"/>
        </row>
        <row r="2412">
          <cell r="BO2412" t="str">
            <v/>
          </cell>
          <cell r="CJ2412"/>
          <cell r="CK2412"/>
        </row>
        <row r="2413">
          <cell r="BO2413" t="str">
            <v/>
          </cell>
          <cell r="CJ2413"/>
          <cell r="CK2413"/>
        </row>
        <row r="2414">
          <cell r="BO2414" t="str">
            <v/>
          </cell>
          <cell r="CJ2414"/>
          <cell r="CK2414"/>
        </row>
        <row r="2415">
          <cell r="BO2415" t="str">
            <v/>
          </cell>
          <cell r="CJ2415"/>
          <cell r="CK2415"/>
        </row>
        <row r="2416">
          <cell r="BO2416" t="str">
            <v/>
          </cell>
          <cell r="CJ2416"/>
          <cell r="CK2416"/>
        </row>
        <row r="2417">
          <cell r="BO2417" t="str">
            <v/>
          </cell>
          <cell r="CJ2417"/>
          <cell r="CK2417"/>
        </row>
        <row r="2418">
          <cell r="BO2418" t="str">
            <v/>
          </cell>
          <cell r="CJ2418"/>
          <cell r="CK2418"/>
        </row>
        <row r="2419">
          <cell r="BO2419" t="str">
            <v/>
          </cell>
          <cell r="CJ2419"/>
          <cell r="CK2419"/>
        </row>
        <row r="2420">
          <cell r="BO2420" t="str">
            <v/>
          </cell>
          <cell r="CJ2420"/>
          <cell r="CK2420"/>
        </row>
        <row r="2421">
          <cell r="BO2421" t="str">
            <v/>
          </cell>
          <cell r="CJ2421"/>
          <cell r="CK2421"/>
        </row>
        <row r="2422">
          <cell r="BO2422" t="str">
            <v/>
          </cell>
          <cell r="CJ2422"/>
          <cell r="CK2422"/>
        </row>
        <row r="2423">
          <cell r="BO2423" t="str">
            <v/>
          </cell>
          <cell r="CJ2423"/>
          <cell r="CK2423"/>
        </row>
        <row r="2424">
          <cell r="BO2424" t="str">
            <v/>
          </cell>
          <cell r="CJ2424"/>
          <cell r="CK2424"/>
        </row>
        <row r="2425">
          <cell r="BO2425" t="str">
            <v/>
          </cell>
          <cell r="CJ2425"/>
          <cell r="CK2425"/>
        </row>
        <row r="2426">
          <cell r="BO2426" t="str">
            <v/>
          </cell>
          <cell r="CJ2426"/>
          <cell r="CK2426"/>
        </row>
        <row r="2427">
          <cell r="BO2427" t="str">
            <v/>
          </cell>
          <cell r="CJ2427"/>
          <cell r="CK2427"/>
        </row>
        <row r="2428">
          <cell r="BO2428" t="str">
            <v/>
          </cell>
          <cell r="CJ2428"/>
          <cell r="CK2428"/>
        </row>
        <row r="2429">
          <cell r="BO2429" t="str">
            <v/>
          </cell>
          <cell r="CJ2429"/>
          <cell r="CK2429"/>
        </row>
        <row r="2430">
          <cell r="BO2430" t="str">
            <v/>
          </cell>
          <cell r="CJ2430"/>
          <cell r="CK2430"/>
        </row>
        <row r="2431">
          <cell r="BO2431" t="str">
            <v/>
          </cell>
          <cell r="CJ2431"/>
          <cell r="CK2431"/>
        </row>
        <row r="2432">
          <cell r="BO2432" t="str">
            <v/>
          </cell>
          <cell r="CJ2432"/>
          <cell r="CK2432"/>
        </row>
        <row r="2433">
          <cell r="BO2433" t="str">
            <v/>
          </cell>
          <cell r="CJ2433"/>
          <cell r="CK2433"/>
        </row>
        <row r="2434">
          <cell r="BO2434" t="str">
            <v/>
          </cell>
          <cell r="CJ2434"/>
          <cell r="CK2434"/>
        </row>
        <row r="2435">
          <cell r="BO2435" t="str">
            <v/>
          </cell>
          <cell r="CJ2435"/>
          <cell r="CK2435"/>
        </row>
        <row r="2436">
          <cell r="BO2436" t="str">
            <v/>
          </cell>
          <cell r="CJ2436"/>
          <cell r="CK2436"/>
        </row>
        <row r="2437">
          <cell r="BO2437" t="str">
            <v/>
          </cell>
          <cell r="CJ2437"/>
          <cell r="CK2437"/>
        </row>
        <row r="2438">
          <cell r="BO2438" t="str">
            <v/>
          </cell>
          <cell r="CJ2438"/>
          <cell r="CK2438"/>
        </row>
        <row r="2439">
          <cell r="BO2439" t="str">
            <v/>
          </cell>
          <cell r="CJ2439"/>
          <cell r="CK2439"/>
        </row>
        <row r="2440">
          <cell r="BO2440" t="str">
            <v/>
          </cell>
          <cell r="CJ2440"/>
          <cell r="CK2440"/>
        </row>
        <row r="2441">
          <cell r="BO2441" t="str">
            <v/>
          </cell>
          <cell r="CJ2441"/>
          <cell r="CK2441"/>
        </row>
        <row r="2442">
          <cell r="BO2442" t="str">
            <v/>
          </cell>
          <cell r="CJ2442"/>
          <cell r="CK2442"/>
        </row>
        <row r="2443">
          <cell r="BO2443" t="str">
            <v/>
          </cell>
          <cell r="CJ2443"/>
          <cell r="CK2443"/>
        </row>
        <row r="2444">
          <cell r="BO2444" t="str">
            <v/>
          </cell>
          <cell r="CJ2444"/>
          <cell r="CK2444"/>
        </row>
        <row r="2445">
          <cell r="BO2445" t="str">
            <v/>
          </cell>
          <cell r="CJ2445"/>
          <cell r="CK2445"/>
        </row>
        <row r="2446">
          <cell r="BO2446" t="str">
            <v/>
          </cell>
          <cell r="CJ2446"/>
          <cell r="CK2446"/>
        </row>
        <row r="2447">
          <cell r="BO2447" t="str">
            <v/>
          </cell>
          <cell r="CJ2447"/>
          <cell r="CK2447"/>
        </row>
        <row r="2448">
          <cell r="BO2448" t="str">
            <v/>
          </cell>
          <cell r="CJ2448"/>
          <cell r="CK2448"/>
        </row>
        <row r="2449">
          <cell r="BO2449" t="str">
            <v/>
          </cell>
          <cell r="CJ2449"/>
          <cell r="CK2449"/>
        </row>
        <row r="2450">
          <cell r="BO2450" t="str">
            <v/>
          </cell>
          <cell r="CJ2450"/>
          <cell r="CK2450"/>
        </row>
        <row r="2451">
          <cell r="BO2451" t="str">
            <v/>
          </cell>
          <cell r="CJ2451"/>
          <cell r="CK2451"/>
        </row>
        <row r="2452">
          <cell r="BO2452" t="str">
            <v/>
          </cell>
          <cell r="CJ2452"/>
          <cell r="CK2452"/>
        </row>
        <row r="2453">
          <cell r="BO2453" t="str">
            <v/>
          </cell>
          <cell r="CJ2453"/>
          <cell r="CK2453"/>
        </row>
        <row r="2454">
          <cell r="BO2454" t="str">
            <v/>
          </cell>
          <cell r="CJ2454"/>
          <cell r="CK2454"/>
        </row>
        <row r="2455">
          <cell r="BO2455" t="str">
            <v/>
          </cell>
          <cell r="CJ2455"/>
          <cell r="CK2455"/>
        </row>
        <row r="2456">
          <cell r="BO2456" t="str">
            <v/>
          </cell>
          <cell r="CJ2456"/>
          <cell r="CK2456"/>
        </row>
        <row r="2457">
          <cell r="BO2457" t="str">
            <v/>
          </cell>
          <cell r="CJ2457"/>
          <cell r="CK2457"/>
        </row>
        <row r="2458">
          <cell r="BO2458" t="str">
            <v/>
          </cell>
          <cell r="CJ2458"/>
          <cell r="CK2458"/>
        </row>
        <row r="2459">
          <cell r="BO2459" t="str">
            <v/>
          </cell>
          <cell r="CJ2459"/>
          <cell r="CK2459"/>
        </row>
        <row r="2460">
          <cell r="BO2460" t="str">
            <v/>
          </cell>
          <cell r="CJ2460"/>
          <cell r="CK2460"/>
        </row>
        <row r="2461">
          <cell r="BO2461" t="str">
            <v/>
          </cell>
          <cell r="CJ2461"/>
          <cell r="CK2461"/>
        </row>
        <row r="2462">
          <cell r="BO2462" t="str">
            <v/>
          </cell>
          <cell r="CJ2462"/>
          <cell r="CK2462"/>
        </row>
        <row r="2463">
          <cell r="BO2463" t="str">
            <v/>
          </cell>
          <cell r="CJ2463"/>
          <cell r="CK2463"/>
        </row>
        <row r="2464">
          <cell r="BO2464" t="str">
            <v/>
          </cell>
          <cell r="CJ2464"/>
          <cell r="CK2464"/>
        </row>
        <row r="2465">
          <cell r="BO2465" t="str">
            <v/>
          </cell>
          <cell r="CJ2465"/>
          <cell r="CK2465"/>
        </row>
        <row r="2466">
          <cell r="BO2466" t="str">
            <v/>
          </cell>
          <cell r="CJ2466"/>
          <cell r="CK2466"/>
        </row>
        <row r="2467">
          <cell r="BO2467" t="str">
            <v/>
          </cell>
          <cell r="CJ2467"/>
          <cell r="CK2467"/>
        </row>
        <row r="2468">
          <cell r="BO2468" t="str">
            <v/>
          </cell>
          <cell r="CJ2468"/>
          <cell r="CK2468"/>
        </row>
        <row r="2469">
          <cell r="BO2469" t="str">
            <v/>
          </cell>
          <cell r="CJ2469"/>
          <cell r="CK2469"/>
        </row>
        <row r="2470">
          <cell r="BO2470" t="str">
            <v/>
          </cell>
          <cell r="CJ2470"/>
          <cell r="CK2470"/>
        </row>
        <row r="2471">
          <cell r="BO2471" t="str">
            <v/>
          </cell>
          <cell r="CJ2471"/>
          <cell r="CK2471"/>
        </row>
        <row r="2472">
          <cell r="BO2472" t="str">
            <v/>
          </cell>
          <cell r="CJ2472"/>
          <cell r="CK2472"/>
        </row>
        <row r="2473">
          <cell r="BO2473" t="str">
            <v/>
          </cell>
          <cell r="CJ2473"/>
          <cell r="CK2473"/>
        </row>
        <row r="2474">
          <cell r="BO2474" t="str">
            <v/>
          </cell>
          <cell r="CJ2474"/>
          <cell r="CK2474"/>
        </row>
        <row r="2475">
          <cell r="BO2475" t="str">
            <v/>
          </cell>
          <cell r="CJ2475"/>
          <cell r="CK2475"/>
        </row>
        <row r="2476">
          <cell r="BO2476" t="str">
            <v/>
          </cell>
          <cell r="CJ2476"/>
          <cell r="CK2476"/>
        </row>
        <row r="2477">
          <cell r="BO2477" t="str">
            <v/>
          </cell>
          <cell r="CJ2477"/>
          <cell r="CK2477"/>
        </row>
        <row r="2478">
          <cell r="BO2478" t="str">
            <v/>
          </cell>
          <cell r="CJ2478"/>
          <cell r="CK2478"/>
        </row>
        <row r="2479">
          <cell r="BO2479" t="str">
            <v/>
          </cell>
          <cell r="CJ2479"/>
          <cell r="CK2479"/>
        </row>
        <row r="2480">
          <cell r="BO2480" t="str">
            <v/>
          </cell>
          <cell r="CJ2480"/>
          <cell r="CK2480"/>
        </row>
        <row r="2481">
          <cell r="BO2481" t="str">
            <v/>
          </cell>
          <cell r="CJ2481"/>
          <cell r="CK2481"/>
        </row>
        <row r="2482">
          <cell r="BO2482" t="str">
            <v/>
          </cell>
          <cell r="CJ2482"/>
          <cell r="CK2482"/>
        </row>
        <row r="2483">
          <cell r="BO2483" t="str">
            <v/>
          </cell>
          <cell r="CJ2483"/>
          <cell r="CK2483"/>
        </row>
        <row r="2484">
          <cell r="BO2484" t="str">
            <v/>
          </cell>
          <cell r="CJ2484"/>
          <cell r="CK2484"/>
        </row>
        <row r="2485">
          <cell r="BO2485" t="str">
            <v/>
          </cell>
          <cell r="CJ2485"/>
          <cell r="CK2485"/>
        </row>
        <row r="2486">
          <cell r="BO2486" t="str">
            <v/>
          </cell>
          <cell r="CJ2486"/>
          <cell r="CK2486"/>
        </row>
        <row r="2487">
          <cell r="BO2487" t="str">
            <v/>
          </cell>
          <cell r="CJ2487"/>
          <cell r="CK2487"/>
        </row>
        <row r="2488">
          <cell r="BO2488" t="str">
            <v/>
          </cell>
          <cell r="CJ2488"/>
          <cell r="CK2488"/>
        </row>
        <row r="2489">
          <cell r="BO2489" t="str">
            <v/>
          </cell>
          <cell r="CJ2489"/>
          <cell r="CK2489"/>
        </row>
        <row r="2490">
          <cell r="BO2490" t="str">
            <v/>
          </cell>
          <cell r="CJ2490"/>
          <cell r="CK2490"/>
        </row>
        <row r="2491">
          <cell r="BO2491" t="str">
            <v/>
          </cell>
          <cell r="CJ2491"/>
          <cell r="CK2491"/>
        </row>
        <row r="2492">
          <cell r="BO2492" t="str">
            <v/>
          </cell>
          <cell r="CJ2492"/>
          <cell r="CK2492"/>
        </row>
        <row r="2493">
          <cell r="BO2493" t="str">
            <v/>
          </cell>
          <cell r="CJ2493"/>
          <cell r="CK2493"/>
        </row>
        <row r="2494">
          <cell r="BO2494" t="str">
            <v/>
          </cell>
          <cell r="CJ2494"/>
          <cell r="CK2494"/>
        </row>
        <row r="2495">
          <cell r="BO2495" t="str">
            <v/>
          </cell>
          <cell r="CJ2495"/>
          <cell r="CK2495"/>
        </row>
        <row r="2496">
          <cell r="BO2496" t="str">
            <v/>
          </cell>
          <cell r="CJ2496"/>
          <cell r="CK2496"/>
        </row>
        <row r="2497">
          <cell r="BO2497" t="str">
            <v/>
          </cell>
          <cell r="CJ2497"/>
          <cell r="CK2497"/>
        </row>
        <row r="2498">
          <cell r="BO2498" t="str">
            <v/>
          </cell>
          <cell r="CJ2498"/>
          <cell r="CK2498"/>
        </row>
        <row r="2499">
          <cell r="BO2499" t="str">
            <v/>
          </cell>
          <cell r="CJ2499"/>
          <cell r="CK2499"/>
        </row>
        <row r="2500">
          <cell r="BO2500" t="str">
            <v/>
          </cell>
          <cell r="CJ2500"/>
          <cell r="CK2500"/>
        </row>
        <row r="2501">
          <cell r="BO2501" t="str">
            <v/>
          </cell>
          <cell r="CJ2501"/>
          <cell r="CK2501"/>
        </row>
        <row r="2502">
          <cell r="BO2502" t="str">
            <v/>
          </cell>
          <cell r="CJ2502"/>
          <cell r="CK2502"/>
        </row>
        <row r="2503">
          <cell r="BO2503" t="str">
            <v/>
          </cell>
          <cell r="CJ2503"/>
          <cell r="CK2503"/>
        </row>
        <row r="2504">
          <cell r="BO2504" t="str">
            <v/>
          </cell>
          <cell r="CJ2504"/>
          <cell r="CK2504"/>
        </row>
        <row r="2505">
          <cell r="BO2505" t="str">
            <v/>
          </cell>
          <cell r="CJ2505"/>
          <cell r="CK2505"/>
        </row>
        <row r="2506">
          <cell r="BO2506" t="str">
            <v/>
          </cell>
          <cell r="CJ2506"/>
          <cell r="CK2506"/>
        </row>
        <row r="2507">
          <cell r="BO2507" t="str">
            <v/>
          </cell>
          <cell r="CJ2507"/>
          <cell r="CK2507"/>
        </row>
        <row r="2508">
          <cell r="BO2508" t="str">
            <v/>
          </cell>
          <cell r="CJ2508"/>
          <cell r="CK2508"/>
        </row>
        <row r="2509">
          <cell r="BO2509" t="str">
            <v/>
          </cell>
          <cell r="CJ2509"/>
          <cell r="CK2509"/>
        </row>
        <row r="2510">
          <cell r="BO2510" t="str">
            <v/>
          </cell>
          <cell r="CJ2510"/>
          <cell r="CK2510"/>
        </row>
        <row r="2511">
          <cell r="BO2511" t="str">
            <v/>
          </cell>
          <cell r="CJ2511"/>
          <cell r="CK2511"/>
        </row>
        <row r="2512">
          <cell r="BO2512" t="str">
            <v/>
          </cell>
          <cell r="CJ2512"/>
          <cell r="CK2512"/>
        </row>
        <row r="2513">
          <cell r="BO2513" t="str">
            <v/>
          </cell>
          <cell r="CJ2513"/>
          <cell r="CK2513"/>
        </row>
        <row r="2514">
          <cell r="BO2514" t="str">
            <v/>
          </cell>
          <cell r="CJ2514"/>
          <cell r="CK2514"/>
        </row>
        <row r="2515">
          <cell r="BO2515" t="str">
            <v/>
          </cell>
          <cell r="CJ2515"/>
          <cell r="CK2515"/>
        </row>
        <row r="2516">
          <cell r="BO2516" t="str">
            <v/>
          </cell>
          <cell r="CJ2516"/>
          <cell r="CK2516"/>
        </row>
        <row r="2517">
          <cell r="BO2517" t="str">
            <v/>
          </cell>
          <cell r="CJ2517"/>
          <cell r="CK2517"/>
        </row>
        <row r="2518">
          <cell r="BO2518" t="str">
            <v/>
          </cell>
          <cell r="CJ2518"/>
          <cell r="CK2518"/>
        </row>
        <row r="2519">
          <cell r="BO2519" t="str">
            <v/>
          </cell>
          <cell r="CJ2519"/>
          <cell r="CK2519"/>
        </row>
        <row r="2520">
          <cell r="BO2520" t="str">
            <v/>
          </cell>
          <cell r="CJ2520"/>
          <cell r="CK2520"/>
        </row>
        <row r="2521">
          <cell r="BO2521" t="str">
            <v/>
          </cell>
          <cell r="CJ2521"/>
          <cell r="CK2521"/>
        </row>
        <row r="2522">
          <cell r="BO2522" t="str">
            <v/>
          </cell>
          <cell r="CJ2522"/>
          <cell r="CK2522"/>
        </row>
        <row r="2523">
          <cell r="BO2523" t="str">
            <v/>
          </cell>
          <cell r="CJ2523"/>
          <cell r="CK2523"/>
        </row>
        <row r="2524">
          <cell r="BO2524" t="str">
            <v/>
          </cell>
          <cell r="CJ2524"/>
          <cell r="CK2524"/>
        </row>
        <row r="2525">
          <cell r="BO2525" t="str">
            <v/>
          </cell>
          <cell r="CJ2525"/>
          <cell r="CK2525"/>
        </row>
        <row r="2526">
          <cell r="BO2526" t="str">
            <v/>
          </cell>
          <cell r="CJ2526"/>
          <cell r="CK2526"/>
        </row>
        <row r="2527">
          <cell r="BO2527" t="str">
            <v/>
          </cell>
          <cell r="CJ2527"/>
          <cell r="CK2527"/>
        </row>
        <row r="2528">
          <cell r="BO2528" t="str">
            <v/>
          </cell>
          <cell r="CJ2528"/>
          <cell r="CK2528"/>
        </row>
        <row r="2529">
          <cell r="BO2529" t="str">
            <v/>
          </cell>
          <cell r="CJ2529"/>
          <cell r="CK2529"/>
        </row>
        <row r="2530">
          <cell r="BO2530" t="str">
            <v/>
          </cell>
          <cell r="CJ2530"/>
          <cell r="CK2530"/>
        </row>
        <row r="2531">
          <cell r="BO2531" t="str">
            <v/>
          </cell>
          <cell r="CJ2531"/>
          <cell r="CK2531"/>
        </row>
        <row r="2532">
          <cell r="BO2532" t="str">
            <v/>
          </cell>
          <cell r="CJ2532"/>
          <cell r="CK2532"/>
        </row>
        <row r="2533">
          <cell r="BO2533" t="str">
            <v/>
          </cell>
          <cell r="CJ2533"/>
          <cell r="CK2533"/>
        </row>
        <row r="2534">
          <cell r="BO2534" t="str">
            <v/>
          </cell>
          <cell r="CJ2534"/>
          <cell r="CK2534"/>
        </row>
        <row r="2535">
          <cell r="BO2535" t="str">
            <v/>
          </cell>
          <cell r="CJ2535"/>
          <cell r="CK2535"/>
        </row>
        <row r="2536">
          <cell r="BO2536" t="str">
            <v/>
          </cell>
          <cell r="CJ2536"/>
          <cell r="CK2536"/>
        </row>
        <row r="2537">
          <cell r="BO2537" t="str">
            <v/>
          </cell>
          <cell r="CJ2537"/>
          <cell r="CK2537"/>
        </row>
        <row r="2538">
          <cell r="BO2538" t="str">
            <v/>
          </cell>
          <cell r="CJ2538"/>
          <cell r="CK2538"/>
        </row>
        <row r="2539">
          <cell r="BO2539" t="str">
            <v/>
          </cell>
          <cell r="CJ2539"/>
          <cell r="CK2539"/>
        </row>
        <row r="2540">
          <cell r="BO2540" t="str">
            <v/>
          </cell>
          <cell r="CJ2540"/>
          <cell r="CK2540"/>
        </row>
        <row r="2541">
          <cell r="BO2541" t="str">
            <v/>
          </cell>
          <cell r="CJ2541"/>
          <cell r="CK2541"/>
        </row>
        <row r="2542">
          <cell r="BO2542" t="str">
            <v/>
          </cell>
          <cell r="CJ2542"/>
          <cell r="CK2542"/>
        </row>
        <row r="2543">
          <cell r="BO2543" t="str">
            <v/>
          </cell>
          <cell r="CJ2543"/>
          <cell r="CK2543"/>
        </row>
        <row r="2544">
          <cell r="BO2544" t="str">
            <v/>
          </cell>
          <cell r="CJ2544"/>
          <cell r="CK2544"/>
        </row>
        <row r="2545">
          <cell r="BO2545" t="str">
            <v/>
          </cell>
          <cell r="CJ2545"/>
          <cell r="CK2545"/>
        </row>
        <row r="2546">
          <cell r="BO2546" t="str">
            <v/>
          </cell>
          <cell r="CJ2546"/>
          <cell r="CK2546"/>
        </row>
        <row r="2547">
          <cell r="BO2547" t="str">
            <v/>
          </cell>
          <cell r="CJ2547"/>
          <cell r="CK2547"/>
        </row>
        <row r="2548">
          <cell r="BO2548" t="str">
            <v/>
          </cell>
          <cell r="CJ2548"/>
          <cell r="CK2548"/>
        </row>
        <row r="2549">
          <cell r="BO2549" t="str">
            <v/>
          </cell>
          <cell r="CJ2549"/>
          <cell r="CK2549"/>
        </row>
        <row r="2550">
          <cell r="BO2550" t="str">
            <v/>
          </cell>
          <cell r="CJ2550"/>
          <cell r="CK2550"/>
        </row>
        <row r="2551">
          <cell r="BO2551" t="str">
            <v/>
          </cell>
          <cell r="CJ2551"/>
          <cell r="CK2551"/>
        </row>
        <row r="2552">
          <cell r="BO2552" t="str">
            <v/>
          </cell>
          <cell r="CJ2552"/>
          <cell r="CK2552"/>
        </row>
        <row r="2553">
          <cell r="BO2553" t="str">
            <v/>
          </cell>
          <cell r="CJ2553"/>
          <cell r="CK2553"/>
        </row>
        <row r="2554">
          <cell r="BO2554" t="str">
            <v/>
          </cell>
          <cell r="CJ2554"/>
          <cell r="CK2554"/>
        </row>
        <row r="2555">
          <cell r="BO2555" t="str">
            <v/>
          </cell>
          <cell r="CJ2555"/>
          <cell r="CK2555"/>
        </row>
        <row r="2556">
          <cell r="BO2556" t="str">
            <v/>
          </cell>
          <cell r="CJ2556"/>
          <cell r="CK2556"/>
        </row>
        <row r="2557">
          <cell r="BO2557" t="str">
            <v/>
          </cell>
          <cell r="CJ2557"/>
          <cell r="CK2557"/>
        </row>
        <row r="2558">
          <cell r="BO2558" t="str">
            <v/>
          </cell>
          <cell r="CJ2558"/>
          <cell r="CK2558"/>
        </row>
        <row r="2559">
          <cell r="BO2559" t="str">
            <v/>
          </cell>
          <cell r="CJ2559"/>
          <cell r="CK2559"/>
        </row>
        <row r="2560">
          <cell r="BO2560" t="str">
            <v/>
          </cell>
          <cell r="CJ2560"/>
          <cell r="CK2560"/>
        </row>
        <row r="2561">
          <cell r="BO2561" t="str">
            <v/>
          </cell>
          <cell r="CJ2561"/>
          <cell r="CK2561"/>
        </row>
        <row r="2562">
          <cell r="BO2562" t="str">
            <v/>
          </cell>
          <cell r="CJ2562"/>
          <cell r="CK2562"/>
        </row>
        <row r="2563">
          <cell r="BO2563" t="str">
            <v/>
          </cell>
          <cell r="CJ2563"/>
          <cell r="CK2563"/>
        </row>
        <row r="2564">
          <cell r="BO2564" t="str">
            <v/>
          </cell>
          <cell r="CJ2564"/>
          <cell r="CK2564"/>
        </row>
        <row r="2565">
          <cell r="BO2565" t="str">
            <v/>
          </cell>
          <cell r="CJ2565"/>
          <cell r="CK2565"/>
        </row>
        <row r="2566">
          <cell r="BO2566" t="str">
            <v/>
          </cell>
          <cell r="CJ2566"/>
          <cell r="CK2566"/>
        </row>
        <row r="2567">
          <cell r="BO2567" t="str">
            <v/>
          </cell>
          <cell r="CJ2567"/>
          <cell r="CK2567"/>
        </row>
        <row r="2568">
          <cell r="BO2568" t="str">
            <v/>
          </cell>
          <cell r="CJ2568"/>
          <cell r="CK2568"/>
        </row>
        <row r="2569">
          <cell r="BO2569" t="str">
            <v/>
          </cell>
          <cell r="CJ2569"/>
          <cell r="CK2569"/>
        </row>
        <row r="2570">
          <cell r="BO2570" t="str">
            <v/>
          </cell>
          <cell r="CJ2570"/>
          <cell r="CK2570"/>
        </row>
        <row r="2571">
          <cell r="BO2571" t="str">
            <v/>
          </cell>
          <cell r="CJ2571"/>
          <cell r="CK2571"/>
        </row>
        <row r="2572">
          <cell r="BO2572" t="str">
            <v/>
          </cell>
          <cell r="CJ2572"/>
          <cell r="CK2572"/>
        </row>
        <row r="2573">
          <cell r="BO2573" t="str">
            <v/>
          </cell>
          <cell r="CJ2573"/>
          <cell r="CK2573"/>
        </row>
        <row r="2574">
          <cell r="BO2574" t="str">
            <v/>
          </cell>
          <cell r="CJ2574"/>
          <cell r="CK2574"/>
        </row>
        <row r="2575">
          <cell r="BO2575" t="str">
            <v/>
          </cell>
          <cell r="CJ2575"/>
          <cell r="CK2575"/>
        </row>
        <row r="2576">
          <cell r="BO2576" t="str">
            <v/>
          </cell>
          <cell r="CJ2576"/>
          <cell r="CK2576"/>
        </row>
        <row r="2577">
          <cell r="BO2577" t="str">
            <v/>
          </cell>
          <cell r="CJ2577"/>
          <cell r="CK2577"/>
        </row>
        <row r="2578">
          <cell r="BO2578" t="str">
            <v/>
          </cell>
          <cell r="CJ2578"/>
          <cell r="CK2578"/>
        </row>
        <row r="2579">
          <cell r="BO2579" t="str">
            <v/>
          </cell>
          <cell r="CJ2579"/>
          <cell r="CK2579"/>
        </row>
        <row r="2580">
          <cell r="BO2580" t="str">
            <v/>
          </cell>
          <cell r="CJ2580"/>
          <cell r="CK2580"/>
        </row>
        <row r="2581">
          <cell r="BO2581" t="str">
            <v/>
          </cell>
          <cell r="CJ2581"/>
          <cell r="CK2581"/>
        </row>
        <row r="2582">
          <cell r="BO2582" t="str">
            <v/>
          </cell>
          <cell r="CJ2582"/>
          <cell r="CK2582"/>
        </row>
        <row r="2583">
          <cell r="BO2583" t="str">
            <v/>
          </cell>
          <cell r="CJ2583"/>
          <cell r="CK2583"/>
        </row>
        <row r="2584">
          <cell r="BO2584" t="str">
            <v/>
          </cell>
          <cell r="CJ2584"/>
          <cell r="CK2584"/>
        </row>
        <row r="2585">
          <cell r="BO2585" t="str">
            <v/>
          </cell>
          <cell r="CJ2585"/>
          <cell r="CK2585"/>
        </row>
        <row r="2586">
          <cell r="BO2586" t="str">
            <v/>
          </cell>
          <cell r="CJ2586"/>
          <cell r="CK2586"/>
        </row>
        <row r="2587">
          <cell r="BO2587" t="str">
            <v/>
          </cell>
          <cell r="CJ2587"/>
          <cell r="CK2587"/>
        </row>
        <row r="2588">
          <cell r="BO2588" t="str">
            <v/>
          </cell>
          <cell r="CJ2588"/>
          <cell r="CK2588"/>
        </row>
        <row r="2589">
          <cell r="BO2589" t="str">
            <v/>
          </cell>
          <cell r="CJ2589"/>
          <cell r="CK2589"/>
        </row>
        <row r="2590">
          <cell r="BO2590" t="str">
            <v/>
          </cell>
          <cell r="CJ2590"/>
          <cell r="CK2590"/>
        </row>
        <row r="2591">
          <cell r="BO2591" t="str">
            <v/>
          </cell>
          <cell r="CJ2591"/>
          <cell r="CK2591"/>
        </row>
        <row r="2592">
          <cell r="BO2592" t="str">
            <v/>
          </cell>
          <cell r="CJ2592"/>
          <cell r="CK2592"/>
        </row>
        <row r="2593">
          <cell r="BO2593" t="str">
            <v/>
          </cell>
          <cell r="CJ2593"/>
          <cell r="CK2593"/>
        </row>
        <row r="2594">
          <cell r="BO2594" t="str">
            <v/>
          </cell>
          <cell r="CJ2594"/>
          <cell r="CK2594"/>
        </row>
        <row r="2595">
          <cell r="BO2595" t="str">
            <v/>
          </cell>
          <cell r="CJ2595"/>
          <cell r="CK2595"/>
        </row>
        <row r="2596">
          <cell r="BO2596" t="str">
            <v/>
          </cell>
          <cell r="CJ2596"/>
          <cell r="CK2596"/>
        </row>
        <row r="2597">
          <cell r="BO2597" t="str">
            <v/>
          </cell>
          <cell r="CJ2597"/>
          <cell r="CK2597"/>
        </row>
        <row r="2598">
          <cell r="BO2598" t="str">
            <v/>
          </cell>
          <cell r="CJ2598"/>
          <cell r="CK2598"/>
        </row>
        <row r="2599">
          <cell r="BO2599" t="str">
            <v/>
          </cell>
          <cell r="CJ2599"/>
          <cell r="CK2599"/>
        </row>
        <row r="2600">
          <cell r="BO2600" t="str">
            <v/>
          </cell>
          <cell r="CJ2600"/>
          <cell r="CK2600"/>
        </row>
        <row r="2601">
          <cell r="BO2601" t="str">
            <v/>
          </cell>
          <cell r="CJ2601"/>
          <cell r="CK2601"/>
        </row>
        <row r="2602">
          <cell r="BO2602" t="str">
            <v/>
          </cell>
          <cell r="CJ2602"/>
          <cell r="CK2602"/>
        </row>
        <row r="2603">
          <cell r="BO2603" t="str">
            <v/>
          </cell>
          <cell r="CJ2603"/>
          <cell r="CK2603"/>
        </row>
        <row r="2604">
          <cell r="BO2604" t="str">
            <v/>
          </cell>
          <cell r="CJ2604"/>
          <cell r="CK2604"/>
        </row>
        <row r="2605">
          <cell r="BO2605" t="str">
            <v/>
          </cell>
          <cell r="CJ2605"/>
          <cell r="CK2605"/>
        </row>
        <row r="2606">
          <cell r="BO2606" t="str">
            <v/>
          </cell>
          <cell r="CJ2606"/>
          <cell r="CK2606"/>
        </row>
        <row r="2607">
          <cell r="BO2607" t="str">
            <v/>
          </cell>
          <cell r="CJ2607"/>
          <cell r="CK2607"/>
        </row>
        <row r="2608">
          <cell r="BO2608" t="str">
            <v/>
          </cell>
          <cell r="CJ2608"/>
          <cell r="CK2608"/>
        </row>
        <row r="2609">
          <cell r="BO2609" t="str">
            <v/>
          </cell>
          <cell r="CJ2609"/>
          <cell r="CK2609"/>
        </row>
        <row r="2610">
          <cell r="BO2610" t="str">
            <v/>
          </cell>
          <cell r="CJ2610"/>
          <cell r="CK2610"/>
        </row>
        <row r="2611">
          <cell r="BO2611" t="str">
            <v/>
          </cell>
          <cell r="CJ2611"/>
          <cell r="CK2611"/>
        </row>
        <row r="2612">
          <cell r="BO2612" t="str">
            <v/>
          </cell>
          <cell r="CJ2612"/>
          <cell r="CK2612"/>
        </row>
        <row r="2613">
          <cell r="BO2613" t="str">
            <v/>
          </cell>
          <cell r="CJ2613"/>
          <cell r="CK2613"/>
        </row>
        <row r="2614">
          <cell r="BO2614" t="str">
            <v/>
          </cell>
          <cell r="CJ2614"/>
          <cell r="CK2614"/>
        </row>
        <row r="2615">
          <cell r="BO2615" t="str">
            <v/>
          </cell>
          <cell r="CJ2615"/>
          <cell r="CK2615"/>
        </row>
        <row r="2616">
          <cell r="BO2616" t="str">
            <v/>
          </cell>
          <cell r="CJ2616"/>
          <cell r="CK2616"/>
        </row>
        <row r="2617">
          <cell r="BO2617" t="str">
            <v/>
          </cell>
          <cell r="CJ2617"/>
          <cell r="CK2617"/>
        </row>
        <row r="2618">
          <cell r="BO2618" t="str">
            <v/>
          </cell>
          <cell r="CJ2618"/>
          <cell r="CK2618"/>
        </row>
        <row r="2619">
          <cell r="BO2619" t="str">
            <v/>
          </cell>
          <cell r="CJ2619"/>
          <cell r="CK2619"/>
        </row>
        <row r="2620">
          <cell r="BO2620" t="str">
            <v/>
          </cell>
          <cell r="CJ2620"/>
          <cell r="CK2620"/>
        </row>
        <row r="2621">
          <cell r="BO2621" t="str">
            <v/>
          </cell>
          <cell r="CJ2621"/>
          <cell r="CK2621"/>
        </row>
        <row r="2622">
          <cell r="BO2622" t="str">
            <v/>
          </cell>
          <cell r="CJ2622"/>
          <cell r="CK2622"/>
        </row>
        <row r="2623">
          <cell r="BO2623" t="str">
            <v/>
          </cell>
          <cell r="CJ2623"/>
          <cell r="CK2623"/>
        </row>
        <row r="2624">
          <cell r="BO2624" t="str">
            <v/>
          </cell>
          <cell r="CJ2624"/>
          <cell r="CK2624"/>
        </row>
        <row r="2625">
          <cell r="BO2625" t="str">
            <v/>
          </cell>
          <cell r="CJ2625"/>
          <cell r="CK2625"/>
        </row>
        <row r="2626">
          <cell r="BO2626" t="str">
            <v/>
          </cell>
          <cell r="CJ2626"/>
          <cell r="CK2626"/>
        </row>
        <row r="2627">
          <cell r="BO2627" t="str">
            <v/>
          </cell>
          <cell r="CJ2627"/>
          <cell r="CK2627"/>
        </row>
        <row r="2628">
          <cell r="BO2628" t="str">
            <v/>
          </cell>
          <cell r="CJ2628"/>
          <cell r="CK2628"/>
        </row>
        <row r="2629">
          <cell r="BO2629" t="str">
            <v/>
          </cell>
          <cell r="CJ2629"/>
          <cell r="CK2629"/>
        </row>
        <row r="2630">
          <cell r="BO2630" t="str">
            <v/>
          </cell>
          <cell r="CJ2630"/>
          <cell r="CK2630"/>
        </row>
        <row r="2631">
          <cell r="BO2631" t="str">
            <v/>
          </cell>
          <cell r="CJ2631"/>
          <cell r="CK2631"/>
        </row>
        <row r="2632">
          <cell r="BO2632" t="str">
            <v/>
          </cell>
          <cell r="CJ2632"/>
          <cell r="CK2632"/>
        </row>
        <row r="2633">
          <cell r="BO2633" t="str">
            <v/>
          </cell>
          <cell r="CJ2633"/>
          <cell r="CK2633"/>
        </row>
        <row r="2634">
          <cell r="BO2634" t="str">
            <v/>
          </cell>
          <cell r="CJ2634"/>
          <cell r="CK2634"/>
        </row>
        <row r="2635">
          <cell r="BO2635" t="str">
            <v/>
          </cell>
          <cell r="CJ2635"/>
          <cell r="CK2635"/>
        </row>
        <row r="2636">
          <cell r="BO2636" t="str">
            <v/>
          </cell>
          <cell r="CJ2636"/>
          <cell r="CK2636"/>
        </row>
        <row r="2637">
          <cell r="BO2637" t="str">
            <v/>
          </cell>
          <cell r="CJ2637"/>
          <cell r="CK2637"/>
        </row>
        <row r="2638">
          <cell r="BO2638" t="str">
            <v/>
          </cell>
          <cell r="CJ2638"/>
          <cell r="CK2638"/>
        </row>
        <row r="2639">
          <cell r="BO2639" t="str">
            <v/>
          </cell>
          <cell r="CJ2639"/>
          <cell r="CK2639"/>
        </row>
        <row r="2640">
          <cell r="BO2640" t="str">
            <v/>
          </cell>
          <cell r="CJ2640"/>
          <cell r="CK2640"/>
        </row>
        <row r="2641">
          <cell r="BO2641" t="str">
            <v/>
          </cell>
          <cell r="CJ2641"/>
          <cell r="CK2641"/>
        </row>
        <row r="2642">
          <cell r="BO2642" t="str">
            <v/>
          </cell>
          <cell r="CJ2642"/>
          <cell r="CK2642"/>
        </row>
        <row r="2643">
          <cell r="BO2643" t="str">
            <v/>
          </cell>
          <cell r="CJ2643"/>
          <cell r="CK2643"/>
        </row>
        <row r="2644">
          <cell r="BO2644" t="str">
            <v/>
          </cell>
          <cell r="CJ2644"/>
          <cell r="CK2644"/>
        </row>
        <row r="2645">
          <cell r="BO2645" t="str">
            <v/>
          </cell>
          <cell r="CJ2645"/>
          <cell r="CK2645"/>
        </row>
        <row r="2646">
          <cell r="BO2646" t="str">
            <v/>
          </cell>
          <cell r="CJ2646"/>
          <cell r="CK2646"/>
        </row>
        <row r="2647">
          <cell r="BO2647" t="str">
            <v/>
          </cell>
          <cell r="CJ2647"/>
          <cell r="CK2647"/>
        </row>
        <row r="2648">
          <cell r="BO2648" t="str">
            <v/>
          </cell>
          <cell r="CJ2648"/>
          <cell r="CK2648"/>
        </row>
        <row r="2649">
          <cell r="BO2649" t="str">
            <v/>
          </cell>
          <cell r="CJ2649"/>
          <cell r="CK2649"/>
        </row>
        <row r="2650">
          <cell r="BO2650" t="str">
            <v/>
          </cell>
          <cell r="CJ2650"/>
          <cell r="CK2650"/>
        </row>
        <row r="2651">
          <cell r="BO2651" t="str">
            <v/>
          </cell>
          <cell r="CJ2651"/>
          <cell r="CK2651"/>
        </row>
        <row r="2652">
          <cell r="BO2652" t="str">
            <v/>
          </cell>
          <cell r="CJ2652"/>
          <cell r="CK2652"/>
        </row>
        <row r="2653">
          <cell r="BO2653" t="str">
            <v/>
          </cell>
          <cell r="CJ2653"/>
          <cell r="CK2653"/>
        </row>
        <row r="2654">
          <cell r="BO2654" t="str">
            <v/>
          </cell>
          <cell r="CJ2654"/>
          <cell r="CK2654"/>
        </row>
        <row r="2655">
          <cell r="BO2655" t="str">
            <v/>
          </cell>
          <cell r="CJ2655"/>
          <cell r="CK2655"/>
        </row>
        <row r="2656">
          <cell r="BO2656" t="str">
            <v/>
          </cell>
          <cell r="CJ2656"/>
          <cell r="CK2656"/>
        </row>
        <row r="2657">
          <cell r="BO2657" t="str">
            <v/>
          </cell>
          <cell r="CJ2657"/>
          <cell r="CK2657"/>
        </row>
        <row r="2658">
          <cell r="BO2658" t="str">
            <v/>
          </cell>
          <cell r="CJ2658"/>
          <cell r="CK2658"/>
        </row>
        <row r="2659">
          <cell r="BO2659" t="str">
            <v/>
          </cell>
          <cell r="CJ2659"/>
          <cell r="CK2659"/>
        </row>
        <row r="2660">
          <cell r="BO2660" t="str">
            <v/>
          </cell>
          <cell r="CJ2660"/>
          <cell r="CK2660"/>
        </row>
        <row r="2661">
          <cell r="BO2661" t="str">
            <v/>
          </cell>
          <cell r="CJ2661"/>
          <cell r="CK2661"/>
        </row>
        <row r="2662">
          <cell r="BO2662" t="str">
            <v/>
          </cell>
          <cell r="CJ2662"/>
          <cell r="CK2662"/>
        </row>
        <row r="2663">
          <cell r="BO2663" t="str">
            <v/>
          </cell>
          <cell r="CJ2663"/>
          <cell r="CK2663"/>
        </row>
        <row r="2664">
          <cell r="BO2664" t="str">
            <v/>
          </cell>
          <cell r="CJ2664"/>
          <cell r="CK2664"/>
        </row>
        <row r="2665">
          <cell r="BO2665" t="str">
            <v/>
          </cell>
          <cell r="CJ2665"/>
          <cell r="CK2665"/>
        </row>
        <row r="2666">
          <cell r="BO2666" t="str">
            <v/>
          </cell>
          <cell r="CJ2666"/>
          <cell r="CK2666"/>
        </row>
        <row r="2667">
          <cell r="BO2667" t="str">
            <v/>
          </cell>
          <cell r="CJ2667"/>
          <cell r="CK2667"/>
        </row>
        <row r="2668">
          <cell r="BO2668" t="str">
            <v/>
          </cell>
          <cell r="CJ2668"/>
          <cell r="CK2668"/>
        </row>
        <row r="2669">
          <cell r="BO2669" t="str">
            <v/>
          </cell>
          <cell r="CJ2669"/>
          <cell r="CK2669"/>
        </row>
        <row r="2670">
          <cell r="BO2670" t="str">
            <v/>
          </cell>
          <cell r="CJ2670"/>
          <cell r="CK2670"/>
        </row>
        <row r="2671">
          <cell r="BO2671" t="str">
            <v/>
          </cell>
          <cell r="CJ2671"/>
          <cell r="CK2671"/>
        </row>
        <row r="2672">
          <cell r="BO2672" t="str">
            <v/>
          </cell>
          <cell r="CJ2672"/>
          <cell r="CK2672"/>
        </row>
        <row r="2673">
          <cell r="BO2673" t="str">
            <v/>
          </cell>
          <cell r="CJ2673"/>
          <cell r="CK2673"/>
        </row>
        <row r="2674">
          <cell r="BO2674" t="str">
            <v/>
          </cell>
          <cell r="CJ2674"/>
          <cell r="CK2674"/>
        </row>
        <row r="2675">
          <cell r="BO2675" t="str">
            <v/>
          </cell>
          <cell r="CJ2675"/>
          <cell r="CK2675"/>
        </row>
        <row r="2676">
          <cell r="BO2676" t="str">
            <v/>
          </cell>
          <cell r="CJ2676"/>
          <cell r="CK2676"/>
        </row>
        <row r="2677">
          <cell r="BO2677" t="str">
            <v/>
          </cell>
          <cell r="CJ2677"/>
          <cell r="CK2677"/>
        </row>
        <row r="2678">
          <cell r="BO2678" t="str">
            <v/>
          </cell>
          <cell r="CJ2678"/>
          <cell r="CK2678"/>
        </row>
        <row r="2679">
          <cell r="BO2679" t="str">
            <v/>
          </cell>
          <cell r="CJ2679"/>
          <cell r="CK2679"/>
        </row>
        <row r="2680">
          <cell r="BO2680" t="str">
            <v/>
          </cell>
          <cell r="CJ2680"/>
          <cell r="CK2680"/>
        </row>
        <row r="2681">
          <cell r="BO2681" t="str">
            <v/>
          </cell>
          <cell r="CJ2681"/>
          <cell r="CK2681"/>
        </row>
        <row r="2682">
          <cell r="BO2682" t="str">
            <v/>
          </cell>
          <cell r="CJ2682"/>
          <cell r="CK2682"/>
        </row>
        <row r="2683">
          <cell r="BO2683" t="str">
            <v/>
          </cell>
          <cell r="CJ2683"/>
          <cell r="CK2683"/>
        </row>
        <row r="2684">
          <cell r="BO2684" t="str">
            <v/>
          </cell>
          <cell r="CJ2684"/>
          <cell r="CK2684"/>
        </row>
        <row r="2685">
          <cell r="BO2685" t="str">
            <v/>
          </cell>
          <cell r="CJ2685"/>
          <cell r="CK2685"/>
        </row>
        <row r="2686">
          <cell r="BO2686" t="str">
            <v/>
          </cell>
          <cell r="CJ2686"/>
          <cell r="CK2686"/>
        </row>
        <row r="2687">
          <cell r="BO2687" t="str">
            <v/>
          </cell>
          <cell r="CJ2687"/>
          <cell r="CK2687"/>
        </row>
        <row r="2688">
          <cell r="BO2688" t="str">
            <v/>
          </cell>
          <cell r="CJ2688"/>
          <cell r="CK2688"/>
        </row>
        <row r="2689">
          <cell r="BO2689" t="str">
            <v/>
          </cell>
          <cell r="CJ2689"/>
          <cell r="CK2689"/>
        </row>
        <row r="2690">
          <cell r="BO2690" t="str">
            <v/>
          </cell>
          <cell r="CJ2690"/>
          <cell r="CK2690"/>
        </row>
        <row r="2691">
          <cell r="BO2691" t="str">
            <v/>
          </cell>
          <cell r="CJ2691"/>
          <cell r="CK2691"/>
        </row>
        <row r="2692">
          <cell r="BO2692" t="str">
            <v/>
          </cell>
          <cell r="CJ2692"/>
          <cell r="CK2692"/>
        </row>
        <row r="2693">
          <cell r="BO2693" t="str">
            <v/>
          </cell>
          <cell r="CJ2693"/>
          <cell r="CK2693"/>
        </row>
        <row r="2694">
          <cell r="BO2694" t="str">
            <v/>
          </cell>
          <cell r="CJ2694"/>
          <cell r="CK2694"/>
        </row>
        <row r="2695">
          <cell r="BO2695" t="str">
            <v/>
          </cell>
          <cell r="CJ2695"/>
          <cell r="CK2695"/>
        </row>
        <row r="2696">
          <cell r="BO2696" t="str">
            <v/>
          </cell>
          <cell r="CJ2696"/>
          <cell r="CK2696"/>
        </row>
        <row r="2697">
          <cell r="BO2697" t="str">
            <v/>
          </cell>
          <cell r="CJ2697"/>
          <cell r="CK2697"/>
        </row>
        <row r="2698">
          <cell r="BO2698" t="str">
            <v/>
          </cell>
          <cell r="CJ2698"/>
          <cell r="CK2698"/>
        </row>
        <row r="2699">
          <cell r="BO2699" t="str">
            <v/>
          </cell>
          <cell r="CJ2699"/>
          <cell r="CK2699"/>
        </row>
        <row r="2700">
          <cell r="BO2700" t="str">
            <v/>
          </cell>
          <cell r="CJ2700"/>
          <cell r="CK2700"/>
        </row>
        <row r="2701">
          <cell r="BO2701" t="str">
            <v/>
          </cell>
          <cell r="CJ2701"/>
          <cell r="CK2701"/>
        </row>
        <row r="2702">
          <cell r="BO2702" t="str">
            <v/>
          </cell>
          <cell r="CJ2702"/>
          <cell r="CK2702"/>
        </row>
        <row r="2703">
          <cell r="BO2703" t="str">
            <v/>
          </cell>
          <cell r="CJ2703"/>
          <cell r="CK2703"/>
        </row>
        <row r="2704">
          <cell r="BO2704" t="str">
            <v/>
          </cell>
          <cell r="CJ2704"/>
          <cell r="CK2704"/>
        </row>
        <row r="2705">
          <cell r="BO2705" t="str">
            <v/>
          </cell>
          <cell r="CJ2705"/>
          <cell r="CK2705"/>
        </row>
        <row r="2706">
          <cell r="BO2706" t="str">
            <v/>
          </cell>
          <cell r="CJ2706"/>
          <cell r="CK2706"/>
        </row>
        <row r="2707">
          <cell r="BO2707" t="str">
            <v/>
          </cell>
          <cell r="CJ2707"/>
          <cell r="CK2707"/>
        </row>
        <row r="2708">
          <cell r="BO2708" t="str">
            <v/>
          </cell>
          <cell r="CJ2708"/>
          <cell r="CK2708"/>
        </row>
        <row r="2709">
          <cell r="BO2709" t="str">
            <v/>
          </cell>
          <cell r="CJ2709"/>
          <cell r="CK2709"/>
        </row>
        <row r="2710">
          <cell r="BO2710" t="str">
            <v/>
          </cell>
          <cell r="CJ2710"/>
          <cell r="CK2710"/>
        </row>
        <row r="2711">
          <cell r="BO2711" t="str">
            <v/>
          </cell>
          <cell r="CJ2711"/>
          <cell r="CK2711"/>
        </row>
        <row r="2712">
          <cell r="BO2712" t="str">
            <v/>
          </cell>
          <cell r="CJ2712"/>
          <cell r="CK2712"/>
        </row>
        <row r="2713">
          <cell r="BO2713" t="str">
            <v/>
          </cell>
          <cell r="CJ2713"/>
          <cell r="CK2713"/>
        </row>
        <row r="2714">
          <cell r="BO2714" t="str">
            <v/>
          </cell>
          <cell r="CJ2714"/>
          <cell r="CK2714"/>
        </row>
        <row r="2715">
          <cell r="BO2715" t="str">
            <v/>
          </cell>
          <cell r="CJ2715"/>
          <cell r="CK2715"/>
        </row>
        <row r="2716">
          <cell r="BO2716" t="str">
            <v/>
          </cell>
          <cell r="CJ2716"/>
          <cell r="CK2716"/>
        </row>
        <row r="2717">
          <cell r="BO2717" t="str">
            <v/>
          </cell>
          <cell r="CJ2717"/>
          <cell r="CK2717"/>
        </row>
        <row r="2718">
          <cell r="BO2718" t="str">
            <v/>
          </cell>
          <cell r="CJ2718"/>
          <cell r="CK2718"/>
        </row>
        <row r="2719">
          <cell r="BO2719" t="str">
            <v/>
          </cell>
          <cell r="CJ2719"/>
          <cell r="CK2719"/>
        </row>
        <row r="2720">
          <cell r="BO2720" t="str">
            <v/>
          </cell>
          <cell r="CJ2720"/>
          <cell r="CK2720"/>
        </row>
        <row r="2721">
          <cell r="BO2721" t="str">
            <v/>
          </cell>
          <cell r="CJ2721"/>
          <cell r="CK2721"/>
        </row>
        <row r="2722">
          <cell r="BO2722" t="str">
            <v/>
          </cell>
          <cell r="CJ2722"/>
          <cell r="CK2722"/>
        </row>
        <row r="2723">
          <cell r="BO2723" t="str">
            <v/>
          </cell>
          <cell r="CJ2723"/>
          <cell r="CK2723"/>
        </row>
        <row r="2724">
          <cell r="BO2724" t="str">
            <v/>
          </cell>
          <cell r="CJ2724"/>
          <cell r="CK2724"/>
        </row>
        <row r="2725">
          <cell r="BO2725" t="str">
            <v/>
          </cell>
          <cell r="CJ2725"/>
          <cell r="CK2725"/>
        </row>
        <row r="2726">
          <cell r="BO2726" t="str">
            <v/>
          </cell>
          <cell r="CJ2726"/>
          <cell r="CK2726"/>
        </row>
        <row r="2727">
          <cell r="BO2727" t="str">
            <v/>
          </cell>
          <cell r="CJ2727"/>
          <cell r="CK2727"/>
        </row>
        <row r="2728">
          <cell r="BO2728" t="str">
            <v/>
          </cell>
          <cell r="CJ2728"/>
          <cell r="CK2728"/>
        </row>
        <row r="2729">
          <cell r="BO2729" t="str">
            <v/>
          </cell>
          <cell r="CJ2729"/>
          <cell r="CK2729"/>
        </row>
        <row r="2730">
          <cell r="BO2730" t="str">
            <v/>
          </cell>
          <cell r="CJ2730"/>
          <cell r="CK2730"/>
        </row>
        <row r="2731">
          <cell r="BO2731" t="str">
            <v/>
          </cell>
          <cell r="CJ2731"/>
          <cell r="CK2731"/>
        </row>
        <row r="2732">
          <cell r="BO2732" t="str">
            <v/>
          </cell>
          <cell r="CJ2732"/>
          <cell r="CK2732"/>
        </row>
        <row r="2733">
          <cell r="BO2733" t="str">
            <v/>
          </cell>
          <cell r="CJ2733"/>
          <cell r="CK2733"/>
        </row>
        <row r="2734">
          <cell r="BO2734" t="str">
            <v/>
          </cell>
          <cell r="CJ2734"/>
          <cell r="CK2734"/>
        </row>
        <row r="2735">
          <cell r="BO2735" t="str">
            <v/>
          </cell>
          <cell r="CJ2735"/>
          <cell r="CK2735"/>
        </row>
        <row r="2736">
          <cell r="BO2736" t="str">
            <v/>
          </cell>
          <cell r="CJ2736"/>
          <cell r="CK2736"/>
        </row>
        <row r="2737">
          <cell r="BO2737" t="str">
            <v/>
          </cell>
          <cell r="CJ2737"/>
          <cell r="CK2737"/>
        </row>
        <row r="2738">
          <cell r="BO2738" t="str">
            <v/>
          </cell>
          <cell r="CJ2738"/>
          <cell r="CK2738"/>
        </row>
        <row r="2739">
          <cell r="BO2739" t="str">
            <v/>
          </cell>
          <cell r="CJ2739"/>
          <cell r="CK2739"/>
        </row>
        <row r="2740">
          <cell r="BO2740" t="str">
            <v/>
          </cell>
          <cell r="CJ2740"/>
          <cell r="CK2740"/>
        </row>
        <row r="2741">
          <cell r="BO2741" t="str">
            <v/>
          </cell>
          <cell r="CJ2741"/>
          <cell r="CK2741"/>
        </row>
        <row r="2742">
          <cell r="BO2742" t="str">
            <v/>
          </cell>
          <cell r="CJ2742"/>
          <cell r="CK2742"/>
        </row>
        <row r="2743">
          <cell r="BO2743" t="str">
            <v/>
          </cell>
          <cell r="CJ2743"/>
          <cell r="CK2743"/>
        </row>
        <row r="2744">
          <cell r="BO2744" t="str">
            <v/>
          </cell>
          <cell r="CJ2744"/>
          <cell r="CK2744"/>
        </row>
        <row r="2745">
          <cell r="BO2745" t="str">
            <v/>
          </cell>
          <cell r="CJ2745"/>
          <cell r="CK2745"/>
        </row>
        <row r="2746">
          <cell r="BO2746" t="str">
            <v/>
          </cell>
          <cell r="CJ2746"/>
          <cell r="CK2746"/>
        </row>
        <row r="2747">
          <cell r="BO2747" t="str">
            <v/>
          </cell>
          <cell r="CJ2747"/>
          <cell r="CK2747"/>
        </row>
        <row r="2748">
          <cell r="BO2748" t="str">
            <v/>
          </cell>
          <cell r="CJ2748"/>
          <cell r="CK2748"/>
        </row>
        <row r="2749">
          <cell r="BO2749" t="str">
            <v/>
          </cell>
          <cell r="CJ2749"/>
          <cell r="CK2749"/>
        </row>
        <row r="2750">
          <cell r="BO2750" t="str">
            <v/>
          </cell>
          <cell r="CJ2750"/>
          <cell r="CK2750"/>
        </row>
        <row r="2751">
          <cell r="BO2751" t="str">
            <v/>
          </cell>
          <cell r="CJ2751"/>
          <cell r="CK2751"/>
        </row>
        <row r="2752">
          <cell r="BO2752" t="str">
            <v/>
          </cell>
          <cell r="CJ2752"/>
          <cell r="CK2752"/>
        </row>
        <row r="2753">
          <cell r="BO2753" t="str">
            <v/>
          </cell>
          <cell r="CJ2753"/>
          <cell r="CK2753"/>
        </row>
        <row r="2754">
          <cell r="BO2754" t="str">
            <v/>
          </cell>
          <cell r="CJ2754"/>
          <cell r="CK2754"/>
        </row>
        <row r="2755">
          <cell r="BO2755" t="str">
            <v/>
          </cell>
          <cell r="CJ2755"/>
          <cell r="CK2755"/>
        </row>
        <row r="2756">
          <cell r="BO2756" t="str">
            <v/>
          </cell>
          <cell r="CJ2756"/>
          <cell r="CK2756"/>
        </row>
        <row r="2757">
          <cell r="BO2757" t="str">
            <v/>
          </cell>
          <cell r="CJ2757"/>
          <cell r="CK2757"/>
        </row>
        <row r="2758">
          <cell r="BO2758" t="str">
            <v/>
          </cell>
          <cell r="CJ2758"/>
          <cell r="CK2758"/>
        </row>
        <row r="2759">
          <cell r="BO2759" t="str">
            <v/>
          </cell>
          <cell r="CJ2759"/>
          <cell r="CK2759"/>
        </row>
        <row r="2760">
          <cell r="BO2760" t="str">
            <v/>
          </cell>
          <cell r="CJ2760"/>
          <cell r="CK2760"/>
        </row>
        <row r="2761">
          <cell r="BO2761" t="str">
            <v/>
          </cell>
          <cell r="CJ2761"/>
          <cell r="CK2761"/>
        </row>
        <row r="2762">
          <cell r="BO2762" t="str">
            <v/>
          </cell>
          <cell r="CJ2762"/>
          <cell r="CK2762"/>
        </row>
        <row r="2763">
          <cell r="BO2763" t="str">
            <v/>
          </cell>
          <cell r="CJ2763"/>
          <cell r="CK2763"/>
        </row>
        <row r="2764">
          <cell r="BO2764" t="str">
            <v/>
          </cell>
          <cell r="CJ2764"/>
          <cell r="CK2764"/>
        </row>
        <row r="2765">
          <cell r="BO2765" t="str">
            <v/>
          </cell>
          <cell r="CJ2765"/>
          <cell r="CK2765"/>
        </row>
        <row r="2766">
          <cell r="BO2766" t="str">
            <v/>
          </cell>
          <cell r="CJ2766"/>
          <cell r="CK2766"/>
        </row>
        <row r="2767">
          <cell r="BO2767" t="str">
            <v/>
          </cell>
          <cell r="CJ2767"/>
          <cell r="CK2767"/>
        </row>
        <row r="2768">
          <cell r="BO2768" t="str">
            <v/>
          </cell>
          <cell r="CJ2768"/>
          <cell r="CK2768"/>
        </row>
        <row r="2769">
          <cell r="BO2769" t="str">
            <v/>
          </cell>
          <cell r="CJ2769"/>
          <cell r="CK2769"/>
        </row>
        <row r="2770">
          <cell r="BO2770" t="str">
            <v/>
          </cell>
          <cell r="CJ2770"/>
          <cell r="CK2770"/>
        </row>
        <row r="2771">
          <cell r="BO2771" t="str">
            <v/>
          </cell>
          <cell r="CJ2771"/>
          <cell r="CK2771"/>
        </row>
        <row r="2772">
          <cell r="BO2772" t="str">
            <v/>
          </cell>
          <cell r="CJ2772"/>
          <cell r="CK2772"/>
        </row>
        <row r="2773">
          <cell r="BO2773" t="str">
            <v/>
          </cell>
          <cell r="CJ2773"/>
          <cell r="CK2773"/>
        </row>
        <row r="2774">
          <cell r="BO2774" t="str">
            <v/>
          </cell>
          <cell r="CJ2774"/>
          <cell r="CK2774"/>
        </row>
        <row r="2775">
          <cell r="BO2775" t="str">
            <v/>
          </cell>
          <cell r="CJ2775"/>
          <cell r="CK2775"/>
        </row>
        <row r="2776">
          <cell r="BO2776" t="str">
            <v/>
          </cell>
          <cell r="CJ2776"/>
          <cell r="CK2776"/>
        </row>
        <row r="2777">
          <cell r="BO2777" t="str">
            <v/>
          </cell>
          <cell r="CJ2777"/>
          <cell r="CK2777"/>
        </row>
        <row r="2778">
          <cell r="BO2778" t="str">
            <v/>
          </cell>
          <cell r="CJ2778"/>
          <cell r="CK2778"/>
        </row>
        <row r="2779">
          <cell r="BO2779" t="str">
            <v/>
          </cell>
          <cell r="CJ2779"/>
          <cell r="CK2779"/>
        </row>
        <row r="2780">
          <cell r="BO2780" t="str">
            <v/>
          </cell>
          <cell r="CJ2780"/>
          <cell r="CK2780"/>
        </row>
        <row r="2781">
          <cell r="BO2781" t="str">
            <v/>
          </cell>
          <cell r="CJ2781"/>
          <cell r="CK2781"/>
        </row>
        <row r="2782">
          <cell r="BO2782" t="str">
            <v/>
          </cell>
          <cell r="CJ2782"/>
          <cell r="CK2782"/>
        </row>
        <row r="2783">
          <cell r="BO2783" t="str">
            <v/>
          </cell>
          <cell r="CJ2783"/>
          <cell r="CK2783"/>
        </row>
        <row r="2784">
          <cell r="BO2784" t="str">
            <v/>
          </cell>
          <cell r="CJ2784"/>
          <cell r="CK2784"/>
        </row>
        <row r="2785">
          <cell r="BO2785" t="str">
            <v/>
          </cell>
          <cell r="CJ2785"/>
          <cell r="CK2785"/>
        </row>
        <row r="2786">
          <cell r="BO2786" t="str">
            <v/>
          </cell>
          <cell r="CJ2786"/>
          <cell r="CK2786"/>
        </row>
        <row r="2787">
          <cell r="BO2787" t="str">
            <v/>
          </cell>
          <cell r="CJ2787"/>
          <cell r="CK2787"/>
        </row>
        <row r="2788">
          <cell r="BO2788" t="str">
            <v/>
          </cell>
          <cell r="CJ2788"/>
          <cell r="CK2788"/>
        </row>
        <row r="2789">
          <cell r="BO2789" t="str">
            <v/>
          </cell>
          <cell r="CJ2789"/>
          <cell r="CK2789"/>
        </row>
        <row r="2790">
          <cell r="BO2790" t="str">
            <v/>
          </cell>
          <cell r="CJ2790"/>
          <cell r="CK2790"/>
        </row>
        <row r="2791">
          <cell r="BO2791" t="str">
            <v/>
          </cell>
          <cell r="CJ2791"/>
          <cell r="CK2791"/>
        </row>
        <row r="2792">
          <cell r="BO2792" t="str">
            <v/>
          </cell>
          <cell r="CJ2792"/>
          <cell r="CK2792"/>
        </row>
        <row r="2793">
          <cell r="BO2793" t="str">
            <v/>
          </cell>
          <cell r="CJ2793"/>
          <cell r="CK2793"/>
        </row>
        <row r="2794">
          <cell r="BO2794" t="str">
            <v/>
          </cell>
          <cell r="CJ2794"/>
          <cell r="CK2794"/>
        </row>
        <row r="2795">
          <cell r="BO2795" t="str">
            <v/>
          </cell>
          <cell r="CJ2795"/>
          <cell r="CK2795"/>
        </row>
        <row r="2796">
          <cell r="BO2796" t="str">
            <v/>
          </cell>
          <cell r="CJ2796"/>
          <cell r="CK2796"/>
        </row>
        <row r="2797">
          <cell r="BO2797" t="str">
            <v/>
          </cell>
          <cell r="CJ2797"/>
          <cell r="CK2797"/>
        </row>
        <row r="2798">
          <cell r="BO2798" t="str">
            <v/>
          </cell>
          <cell r="CJ2798"/>
          <cell r="CK2798"/>
        </row>
        <row r="2799">
          <cell r="BO2799" t="str">
            <v/>
          </cell>
          <cell r="CJ2799"/>
          <cell r="CK2799"/>
        </row>
        <row r="2800">
          <cell r="BO2800" t="str">
            <v/>
          </cell>
          <cell r="CJ2800"/>
          <cell r="CK2800"/>
        </row>
        <row r="2801">
          <cell r="BO2801" t="str">
            <v/>
          </cell>
          <cell r="CJ2801"/>
          <cell r="CK2801"/>
        </row>
        <row r="2802">
          <cell r="BO2802" t="str">
            <v/>
          </cell>
          <cell r="CJ2802"/>
          <cell r="CK2802"/>
        </row>
        <row r="2803">
          <cell r="BO2803" t="str">
            <v/>
          </cell>
          <cell r="CJ2803"/>
          <cell r="CK2803"/>
        </row>
        <row r="2804">
          <cell r="BO2804" t="str">
            <v/>
          </cell>
          <cell r="CJ2804"/>
          <cell r="CK2804"/>
        </row>
        <row r="2805">
          <cell r="BO2805" t="str">
            <v/>
          </cell>
          <cell r="CJ2805"/>
          <cell r="CK2805"/>
        </row>
        <row r="2806">
          <cell r="BO2806" t="str">
            <v/>
          </cell>
          <cell r="CJ2806"/>
          <cell r="CK2806"/>
        </row>
        <row r="2807">
          <cell r="BO2807" t="str">
            <v/>
          </cell>
          <cell r="CJ2807"/>
          <cell r="CK2807"/>
        </row>
        <row r="2808">
          <cell r="BO2808" t="str">
            <v/>
          </cell>
          <cell r="CJ2808"/>
          <cell r="CK2808"/>
        </row>
        <row r="2809">
          <cell r="BO2809" t="str">
            <v/>
          </cell>
          <cell r="CJ2809"/>
          <cell r="CK2809"/>
        </row>
        <row r="2810">
          <cell r="BO2810" t="str">
            <v/>
          </cell>
          <cell r="CJ2810"/>
          <cell r="CK2810"/>
        </row>
        <row r="2811">
          <cell r="BO2811" t="str">
            <v/>
          </cell>
          <cell r="CJ2811"/>
          <cell r="CK2811"/>
        </row>
        <row r="2812">
          <cell r="BO2812" t="str">
            <v/>
          </cell>
          <cell r="CJ2812"/>
          <cell r="CK2812"/>
        </row>
        <row r="2813">
          <cell r="BO2813" t="str">
            <v/>
          </cell>
          <cell r="CJ2813"/>
          <cell r="CK2813"/>
        </row>
        <row r="2814">
          <cell r="BO2814" t="str">
            <v/>
          </cell>
          <cell r="CJ2814"/>
          <cell r="CK2814"/>
        </row>
        <row r="2815">
          <cell r="BO2815" t="str">
            <v/>
          </cell>
          <cell r="CJ2815"/>
          <cell r="CK2815"/>
        </row>
        <row r="2816">
          <cell r="BO2816" t="str">
            <v/>
          </cell>
          <cell r="CJ2816"/>
          <cell r="CK2816"/>
        </row>
        <row r="2817">
          <cell r="BO2817" t="str">
            <v/>
          </cell>
          <cell r="CJ2817"/>
          <cell r="CK2817"/>
        </row>
        <row r="2818">
          <cell r="BO2818" t="str">
            <v/>
          </cell>
          <cell r="CJ2818"/>
          <cell r="CK2818"/>
        </row>
        <row r="2819">
          <cell r="BO2819" t="str">
            <v/>
          </cell>
          <cell r="CJ2819"/>
          <cell r="CK2819"/>
        </row>
        <row r="2820">
          <cell r="BO2820" t="str">
            <v/>
          </cell>
          <cell r="CJ2820"/>
          <cell r="CK2820"/>
        </row>
        <row r="2821">
          <cell r="BO2821" t="str">
            <v/>
          </cell>
          <cell r="CJ2821"/>
          <cell r="CK2821"/>
        </row>
        <row r="2822">
          <cell r="BO2822" t="str">
            <v/>
          </cell>
          <cell r="CJ2822"/>
          <cell r="CK2822"/>
        </row>
        <row r="2823">
          <cell r="BO2823" t="str">
            <v/>
          </cell>
          <cell r="CJ2823"/>
          <cell r="CK2823"/>
        </row>
        <row r="2824">
          <cell r="BO2824" t="str">
            <v/>
          </cell>
          <cell r="CJ2824"/>
          <cell r="CK2824"/>
        </row>
        <row r="2825">
          <cell r="BO2825" t="str">
            <v/>
          </cell>
          <cell r="CJ2825"/>
          <cell r="CK2825"/>
        </row>
        <row r="2826">
          <cell r="BO2826" t="str">
            <v/>
          </cell>
          <cell r="CJ2826"/>
          <cell r="CK2826"/>
        </row>
        <row r="2827">
          <cell r="BO2827" t="str">
            <v/>
          </cell>
          <cell r="CJ2827"/>
          <cell r="CK2827"/>
        </row>
        <row r="2828">
          <cell r="BO2828" t="str">
            <v/>
          </cell>
          <cell r="CJ2828"/>
          <cell r="CK2828"/>
        </row>
        <row r="2829">
          <cell r="BO2829" t="str">
            <v/>
          </cell>
          <cell r="CJ2829"/>
          <cell r="CK2829"/>
        </row>
        <row r="2830">
          <cell r="BO2830" t="str">
            <v/>
          </cell>
          <cell r="CJ2830"/>
          <cell r="CK2830"/>
        </row>
        <row r="2831">
          <cell r="BO2831" t="str">
            <v/>
          </cell>
          <cell r="CJ2831"/>
          <cell r="CK2831"/>
        </row>
        <row r="2832">
          <cell r="BO2832" t="str">
            <v/>
          </cell>
          <cell r="CJ2832"/>
          <cell r="CK2832"/>
        </row>
        <row r="2833">
          <cell r="BO2833" t="str">
            <v/>
          </cell>
          <cell r="CJ2833"/>
          <cell r="CK2833"/>
        </row>
        <row r="2834">
          <cell r="BO2834" t="str">
            <v/>
          </cell>
          <cell r="CJ2834"/>
          <cell r="CK2834"/>
        </row>
        <row r="2835">
          <cell r="BO2835" t="str">
            <v/>
          </cell>
          <cell r="CJ2835"/>
          <cell r="CK2835"/>
        </row>
        <row r="2836">
          <cell r="BO2836" t="str">
            <v/>
          </cell>
          <cell r="CJ2836"/>
          <cell r="CK2836"/>
        </row>
        <row r="2837">
          <cell r="BO2837" t="str">
            <v/>
          </cell>
          <cell r="CJ2837"/>
          <cell r="CK2837"/>
        </row>
        <row r="2838">
          <cell r="BO2838" t="str">
            <v/>
          </cell>
          <cell r="CJ2838"/>
          <cell r="CK2838"/>
        </row>
        <row r="2839">
          <cell r="BO2839" t="str">
            <v/>
          </cell>
          <cell r="CJ2839"/>
          <cell r="CK2839"/>
        </row>
        <row r="2840">
          <cell r="BO2840" t="str">
            <v/>
          </cell>
          <cell r="CJ2840"/>
          <cell r="CK2840"/>
        </row>
        <row r="2841">
          <cell r="BO2841" t="str">
            <v/>
          </cell>
          <cell r="CJ2841"/>
          <cell r="CK2841"/>
        </row>
        <row r="2842">
          <cell r="BO2842" t="str">
            <v/>
          </cell>
          <cell r="CJ2842"/>
          <cell r="CK2842"/>
        </row>
        <row r="2843">
          <cell r="BO2843" t="str">
            <v/>
          </cell>
          <cell r="CJ2843"/>
          <cell r="CK2843"/>
        </row>
        <row r="2844">
          <cell r="BO2844" t="str">
            <v/>
          </cell>
          <cell r="CJ2844"/>
          <cell r="CK2844"/>
        </row>
        <row r="2845">
          <cell r="BO2845" t="str">
            <v/>
          </cell>
          <cell r="CJ2845"/>
          <cell r="CK2845"/>
        </row>
        <row r="2846">
          <cell r="BO2846" t="str">
            <v/>
          </cell>
          <cell r="CJ2846"/>
          <cell r="CK2846"/>
        </row>
        <row r="2847">
          <cell r="BO2847" t="str">
            <v/>
          </cell>
          <cell r="CJ2847"/>
          <cell r="CK2847"/>
        </row>
        <row r="2848">
          <cell r="BO2848" t="str">
            <v/>
          </cell>
          <cell r="CJ2848"/>
          <cell r="CK2848"/>
        </row>
        <row r="2849">
          <cell r="BO2849" t="str">
            <v/>
          </cell>
          <cell r="CJ2849"/>
          <cell r="CK2849"/>
        </row>
        <row r="2850">
          <cell r="BO2850" t="str">
            <v/>
          </cell>
          <cell r="CJ2850"/>
          <cell r="CK2850"/>
        </row>
        <row r="2851">
          <cell r="BO2851" t="str">
            <v/>
          </cell>
          <cell r="CJ2851"/>
          <cell r="CK2851"/>
        </row>
        <row r="2852">
          <cell r="BO2852" t="str">
            <v/>
          </cell>
          <cell r="CJ2852"/>
          <cell r="CK2852"/>
        </row>
        <row r="2853">
          <cell r="BO2853" t="str">
            <v/>
          </cell>
          <cell r="CJ2853"/>
          <cell r="CK2853"/>
        </row>
        <row r="2854">
          <cell r="BO2854" t="str">
            <v/>
          </cell>
          <cell r="CJ2854"/>
          <cell r="CK2854"/>
        </row>
        <row r="2855">
          <cell r="BO2855" t="str">
            <v/>
          </cell>
          <cell r="CJ2855"/>
          <cell r="CK2855"/>
        </row>
        <row r="2856">
          <cell r="BO2856" t="str">
            <v/>
          </cell>
          <cell r="CJ2856"/>
          <cell r="CK2856"/>
        </row>
        <row r="2857">
          <cell r="BO2857" t="str">
            <v/>
          </cell>
          <cell r="CJ2857"/>
          <cell r="CK2857"/>
        </row>
        <row r="2858">
          <cell r="BO2858" t="str">
            <v/>
          </cell>
          <cell r="CJ2858"/>
          <cell r="CK2858"/>
        </row>
        <row r="2859">
          <cell r="BO2859" t="str">
            <v/>
          </cell>
          <cell r="CJ2859"/>
          <cell r="CK2859"/>
        </row>
        <row r="2860">
          <cell r="BO2860" t="str">
            <v/>
          </cell>
          <cell r="CJ2860"/>
          <cell r="CK2860"/>
        </row>
        <row r="2861">
          <cell r="BO2861" t="str">
            <v/>
          </cell>
          <cell r="CJ2861"/>
          <cell r="CK2861"/>
        </row>
        <row r="2862">
          <cell r="BO2862" t="str">
            <v/>
          </cell>
          <cell r="CJ2862"/>
          <cell r="CK2862"/>
        </row>
        <row r="2863">
          <cell r="BO2863" t="str">
            <v/>
          </cell>
          <cell r="CJ2863"/>
          <cell r="CK2863"/>
        </row>
        <row r="2864">
          <cell r="BO2864" t="str">
            <v/>
          </cell>
          <cell r="CJ2864"/>
          <cell r="CK2864"/>
        </row>
        <row r="2865">
          <cell r="BO2865" t="str">
            <v/>
          </cell>
          <cell r="CJ2865"/>
          <cell r="CK2865"/>
        </row>
        <row r="2866">
          <cell r="BO2866" t="str">
            <v/>
          </cell>
          <cell r="CJ2866"/>
          <cell r="CK2866"/>
        </row>
        <row r="2867">
          <cell r="BO2867" t="str">
            <v/>
          </cell>
          <cell r="CJ2867"/>
          <cell r="CK2867"/>
        </row>
        <row r="2868">
          <cell r="BO2868" t="str">
            <v/>
          </cell>
          <cell r="CJ2868"/>
          <cell r="CK2868"/>
        </row>
        <row r="2869">
          <cell r="BO2869" t="str">
            <v/>
          </cell>
          <cell r="CJ2869"/>
          <cell r="CK2869"/>
        </row>
        <row r="2870">
          <cell r="BO2870" t="str">
            <v/>
          </cell>
          <cell r="CJ2870"/>
          <cell r="CK2870"/>
        </row>
        <row r="2871">
          <cell r="BO2871" t="str">
            <v/>
          </cell>
          <cell r="CJ2871"/>
          <cell r="CK2871"/>
        </row>
        <row r="2872">
          <cell r="BO2872" t="str">
            <v/>
          </cell>
          <cell r="CJ2872"/>
          <cell r="CK2872"/>
        </row>
        <row r="2873">
          <cell r="BO2873" t="str">
            <v/>
          </cell>
          <cell r="CJ2873"/>
          <cell r="CK2873"/>
        </row>
        <row r="2874">
          <cell r="BO2874" t="str">
            <v/>
          </cell>
          <cell r="CJ2874"/>
          <cell r="CK2874"/>
        </row>
        <row r="2875">
          <cell r="BO2875" t="str">
            <v/>
          </cell>
          <cell r="CJ2875"/>
          <cell r="CK2875"/>
        </row>
        <row r="2876">
          <cell r="BO2876" t="str">
            <v/>
          </cell>
          <cell r="CJ2876"/>
          <cell r="CK2876"/>
        </row>
        <row r="2877">
          <cell r="BO2877" t="str">
            <v/>
          </cell>
          <cell r="CJ2877"/>
          <cell r="CK2877"/>
        </row>
        <row r="2878">
          <cell r="BO2878" t="str">
            <v/>
          </cell>
          <cell r="CJ2878"/>
          <cell r="CK2878"/>
        </row>
        <row r="2879">
          <cell r="BO2879" t="str">
            <v/>
          </cell>
          <cell r="CJ2879"/>
          <cell r="CK2879"/>
        </row>
        <row r="2880">
          <cell r="BO2880" t="str">
            <v/>
          </cell>
          <cell r="CJ2880"/>
          <cell r="CK2880"/>
        </row>
        <row r="2881">
          <cell r="BO2881" t="str">
            <v/>
          </cell>
          <cell r="CJ2881"/>
          <cell r="CK2881"/>
        </row>
        <row r="2882">
          <cell r="BO2882" t="str">
            <v/>
          </cell>
          <cell r="CJ2882"/>
          <cell r="CK2882"/>
        </row>
        <row r="2883">
          <cell r="BO2883" t="str">
            <v/>
          </cell>
          <cell r="CJ2883"/>
          <cell r="CK2883"/>
        </row>
        <row r="2884">
          <cell r="BO2884" t="str">
            <v/>
          </cell>
          <cell r="CJ2884"/>
          <cell r="CK2884"/>
        </row>
        <row r="2885">
          <cell r="BO2885" t="str">
            <v/>
          </cell>
          <cell r="CJ2885"/>
          <cell r="CK2885"/>
        </row>
        <row r="2886">
          <cell r="BO2886" t="str">
            <v/>
          </cell>
          <cell r="CJ2886"/>
          <cell r="CK2886"/>
        </row>
        <row r="2887">
          <cell r="BO2887" t="str">
            <v/>
          </cell>
          <cell r="CJ2887"/>
          <cell r="CK2887"/>
        </row>
        <row r="2888">
          <cell r="BO2888" t="str">
            <v/>
          </cell>
          <cell r="CJ2888"/>
          <cell r="CK2888"/>
        </row>
        <row r="2889">
          <cell r="BO2889" t="str">
            <v/>
          </cell>
          <cell r="CJ2889"/>
          <cell r="CK2889"/>
        </row>
        <row r="2890">
          <cell r="BO2890" t="str">
            <v/>
          </cell>
          <cell r="CJ2890"/>
          <cell r="CK2890"/>
        </row>
        <row r="2891">
          <cell r="BO2891" t="str">
            <v/>
          </cell>
          <cell r="CJ2891"/>
          <cell r="CK2891"/>
        </row>
        <row r="2892">
          <cell r="BO2892" t="str">
            <v/>
          </cell>
          <cell r="CJ2892"/>
          <cell r="CK2892"/>
        </row>
        <row r="2893">
          <cell r="BO2893" t="str">
            <v/>
          </cell>
          <cell r="CJ2893"/>
          <cell r="CK2893"/>
        </row>
        <row r="2894">
          <cell r="BO2894" t="str">
            <v/>
          </cell>
          <cell r="CJ2894"/>
          <cell r="CK2894"/>
        </row>
        <row r="2895">
          <cell r="BO2895" t="str">
            <v/>
          </cell>
          <cell r="CJ2895"/>
          <cell r="CK2895"/>
        </row>
        <row r="2896">
          <cell r="BO2896" t="str">
            <v/>
          </cell>
          <cell r="CJ2896"/>
          <cell r="CK2896"/>
        </row>
        <row r="2897">
          <cell r="BO2897" t="str">
            <v/>
          </cell>
          <cell r="CJ2897"/>
          <cell r="CK2897"/>
        </row>
        <row r="2898">
          <cell r="BO2898" t="str">
            <v/>
          </cell>
          <cell r="CJ2898"/>
          <cell r="CK2898"/>
        </row>
        <row r="2899">
          <cell r="BO2899" t="str">
            <v/>
          </cell>
          <cell r="CJ2899"/>
          <cell r="CK2899"/>
        </row>
        <row r="2900">
          <cell r="BO2900" t="str">
            <v/>
          </cell>
          <cell r="CJ2900"/>
          <cell r="CK2900"/>
        </row>
        <row r="2901">
          <cell r="BO2901" t="str">
            <v/>
          </cell>
          <cell r="CJ2901"/>
          <cell r="CK2901"/>
        </row>
        <row r="2902">
          <cell r="BO2902" t="str">
            <v/>
          </cell>
          <cell r="CJ2902"/>
          <cell r="CK2902"/>
        </row>
        <row r="2903">
          <cell r="BO2903" t="str">
            <v/>
          </cell>
          <cell r="CJ2903"/>
          <cell r="CK2903"/>
        </row>
        <row r="2904">
          <cell r="BO2904" t="str">
            <v/>
          </cell>
          <cell r="CJ2904"/>
          <cell r="CK2904"/>
        </row>
        <row r="2905">
          <cell r="BO2905" t="str">
            <v/>
          </cell>
          <cell r="CJ2905"/>
          <cell r="CK2905"/>
        </row>
        <row r="2906">
          <cell r="BO2906" t="str">
            <v/>
          </cell>
          <cell r="CJ2906"/>
          <cell r="CK2906"/>
        </row>
        <row r="2907">
          <cell r="BO2907" t="str">
            <v/>
          </cell>
          <cell r="CJ2907"/>
          <cell r="CK2907"/>
        </row>
        <row r="2908">
          <cell r="BO2908" t="str">
            <v/>
          </cell>
          <cell r="CJ2908"/>
          <cell r="CK2908"/>
        </row>
        <row r="2909">
          <cell r="BO2909" t="str">
            <v/>
          </cell>
          <cell r="CJ2909"/>
          <cell r="CK2909"/>
        </row>
        <row r="2910">
          <cell r="BO2910" t="str">
            <v/>
          </cell>
          <cell r="CJ2910"/>
          <cell r="CK2910"/>
        </row>
        <row r="2911">
          <cell r="BO2911" t="str">
            <v/>
          </cell>
          <cell r="CJ2911"/>
          <cell r="CK2911"/>
        </row>
        <row r="2912">
          <cell r="BO2912" t="str">
            <v/>
          </cell>
          <cell r="CJ2912"/>
          <cell r="CK2912"/>
        </row>
        <row r="2913">
          <cell r="BO2913" t="str">
            <v/>
          </cell>
          <cell r="CJ2913"/>
          <cell r="CK2913"/>
        </row>
        <row r="2914">
          <cell r="BO2914" t="str">
            <v/>
          </cell>
          <cell r="CJ2914"/>
          <cell r="CK2914"/>
        </row>
        <row r="2915">
          <cell r="BO2915" t="str">
            <v/>
          </cell>
          <cell r="CJ2915"/>
          <cell r="CK2915"/>
        </row>
        <row r="2916">
          <cell r="BO2916" t="str">
            <v/>
          </cell>
          <cell r="CJ2916"/>
          <cell r="CK2916"/>
        </row>
        <row r="2917">
          <cell r="BO2917" t="str">
            <v/>
          </cell>
          <cell r="CJ2917"/>
          <cell r="CK2917"/>
        </row>
        <row r="2918">
          <cell r="BO2918" t="str">
            <v/>
          </cell>
          <cell r="CJ2918"/>
          <cell r="CK2918"/>
        </row>
        <row r="2919">
          <cell r="BO2919" t="str">
            <v/>
          </cell>
          <cell r="CJ2919"/>
          <cell r="CK2919"/>
        </row>
        <row r="2920">
          <cell r="BO2920" t="str">
            <v/>
          </cell>
          <cell r="CJ2920"/>
          <cell r="CK2920"/>
        </row>
        <row r="2921">
          <cell r="BO2921" t="str">
            <v/>
          </cell>
          <cell r="CJ2921"/>
          <cell r="CK2921"/>
        </row>
        <row r="2922">
          <cell r="BO2922" t="str">
            <v/>
          </cell>
          <cell r="CJ2922"/>
          <cell r="CK2922"/>
        </row>
        <row r="2923">
          <cell r="BO2923" t="str">
            <v/>
          </cell>
          <cell r="CJ2923"/>
          <cell r="CK2923"/>
        </row>
        <row r="2924">
          <cell r="BO2924" t="str">
            <v/>
          </cell>
          <cell r="CJ2924"/>
          <cell r="CK2924"/>
        </row>
        <row r="2925">
          <cell r="BO2925" t="str">
            <v/>
          </cell>
          <cell r="CJ2925"/>
          <cell r="CK2925"/>
        </row>
        <row r="2926">
          <cell r="BO2926" t="str">
            <v/>
          </cell>
          <cell r="CJ2926"/>
          <cell r="CK2926"/>
        </row>
        <row r="2927">
          <cell r="BO2927" t="str">
            <v/>
          </cell>
          <cell r="CJ2927"/>
          <cell r="CK2927"/>
        </row>
        <row r="2928">
          <cell r="BO2928" t="str">
            <v/>
          </cell>
          <cell r="CJ2928"/>
          <cell r="CK2928"/>
        </row>
        <row r="2929">
          <cell r="BO2929" t="str">
            <v/>
          </cell>
          <cell r="CJ2929"/>
          <cell r="CK2929"/>
        </row>
        <row r="2930">
          <cell r="BO2930" t="str">
            <v/>
          </cell>
          <cell r="CJ2930"/>
          <cell r="CK2930"/>
        </row>
        <row r="2931">
          <cell r="BO2931" t="str">
            <v/>
          </cell>
          <cell r="CJ2931"/>
          <cell r="CK2931"/>
        </row>
        <row r="2932">
          <cell r="BO2932" t="str">
            <v/>
          </cell>
          <cell r="CJ2932"/>
          <cell r="CK2932"/>
        </row>
        <row r="2933">
          <cell r="BO2933" t="str">
            <v/>
          </cell>
          <cell r="CJ2933"/>
          <cell r="CK2933"/>
        </row>
        <row r="2934">
          <cell r="BO2934" t="str">
            <v/>
          </cell>
          <cell r="CJ2934"/>
          <cell r="CK2934"/>
        </row>
        <row r="2935">
          <cell r="BO2935" t="str">
            <v/>
          </cell>
          <cell r="CJ2935"/>
          <cell r="CK2935"/>
        </row>
        <row r="2936">
          <cell r="BO2936" t="str">
            <v/>
          </cell>
          <cell r="CJ2936"/>
          <cell r="CK2936"/>
        </row>
        <row r="2937">
          <cell r="BO2937" t="str">
            <v/>
          </cell>
          <cell r="CJ2937"/>
          <cell r="CK2937"/>
        </row>
        <row r="2938">
          <cell r="BO2938" t="str">
            <v/>
          </cell>
          <cell r="CJ2938"/>
          <cell r="CK2938"/>
        </row>
        <row r="2939">
          <cell r="BO2939" t="str">
            <v/>
          </cell>
          <cell r="CJ2939"/>
          <cell r="CK2939"/>
        </row>
        <row r="2940">
          <cell r="BO2940" t="str">
            <v/>
          </cell>
          <cell r="CJ2940"/>
          <cell r="CK2940"/>
        </row>
        <row r="2941">
          <cell r="BO2941" t="str">
            <v/>
          </cell>
          <cell r="CJ2941"/>
          <cell r="CK2941"/>
        </row>
        <row r="2942">
          <cell r="BO2942" t="str">
            <v/>
          </cell>
          <cell r="CJ2942"/>
          <cell r="CK2942"/>
        </row>
        <row r="2943">
          <cell r="BO2943" t="str">
            <v/>
          </cell>
          <cell r="CJ2943"/>
          <cell r="CK2943"/>
        </row>
        <row r="2944">
          <cell r="BO2944" t="str">
            <v/>
          </cell>
          <cell r="CJ2944"/>
          <cell r="CK2944"/>
        </row>
        <row r="2945">
          <cell r="BO2945" t="str">
            <v/>
          </cell>
          <cell r="CJ2945"/>
          <cell r="CK2945"/>
        </row>
        <row r="2946">
          <cell r="BO2946" t="str">
            <v/>
          </cell>
          <cell r="CJ2946"/>
          <cell r="CK2946"/>
        </row>
        <row r="2947">
          <cell r="BO2947" t="str">
            <v/>
          </cell>
          <cell r="CJ2947"/>
          <cell r="CK2947"/>
        </row>
        <row r="2948">
          <cell r="BO2948" t="str">
            <v/>
          </cell>
          <cell r="CJ2948"/>
          <cell r="CK2948"/>
        </row>
        <row r="2949">
          <cell r="BO2949" t="str">
            <v/>
          </cell>
          <cell r="CJ2949"/>
          <cell r="CK2949"/>
        </row>
        <row r="2950">
          <cell r="BO2950" t="str">
            <v/>
          </cell>
          <cell r="CJ2950"/>
          <cell r="CK2950"/>
        </row>
        <row r="2951">
          <cell r="BO2951" t="str">
            <v/>
          </cell>
          <cell r="CJ2951"/>
          <cell r="CK2951"/>
        </row>
        <row r="2952">
          <cell r="BO2952" t="str">
            <v/>
          </cell>
          <cell r="CJ2952"/>
          <cell r="CK2952"/>
        </row>
        <row r="2953">
          <cell r="BO2953" t="str">
            <v/>
          </cell>
          <cell r="CJ2953"/>
          <cell r="CK2953"/>
        </row>
        <row r="2954">
          <cell r="BO2954" t="str">
            <v/>
          </cell>
          <cell r="CJ2954"/>
          <cell r="CK2954"/>
        </row>
        <row r="2955">
          <cell r="BO2955" t="str">
            <v/>
          </cell>
          <cell r="CJ2955"/>
          <cell r="CK2955"/>
        </row>
        <row r="2956">
          <cell r="BO2956" t="str">
            <v/>
          </cell>
          <cell r="CJ2956"/>
          <cell r="CK2956"/>
        </row>
        <row r="2957">
          <cell r="BO2957" t="str">
            <v/>
          </cell>
          <cell r="CJ2957"/>
          <cell r="CK2957"/>
        </row>
        <row r="2958">
          <cell r="BO2958" t="str">
            <v/>
          </cell>
          <cell r="CJ2958"/>
          <cell r="CK2958"/>
        </row>
        <row r="2959">
          <cell r="BO2959" t="str">
            <v/>
          </cell>
          <cell r="CJ2959"/>
          <cell r="CK2959"/>
        </row>
        <row r="2960">
          <cell r="BO2960" t="str">
            <v/>
          </cell>
          <cell r="CJ2960"/>
          <cell r="CK2960"/>
        </row>
        <row r="2961">
          <cell r="BO2961" t="str">
            <v/>
          </cell>
          <cell r="CJ2961"/>
          <cell r="CK2961"/>
        </row>
        <row r="2962">
          <cell r="BO2962" t="str">
            <v/>
          </cell>
          <cell r="CJ2962"/>
          <cell r="CK2962"/>
        </row>
        <row r="2963">
          <cell r="BO2963" t="str">
            <v/>
          </cell>
          <cell r="CJ2963"/>
          <cell r="CK2963"/>
        </row>
        <row r="2964">
          <cell r="BO2964" t="str">
            <v/>
          </cell>
          <cell r="CJ2964"/>
          <cell r="CK2964"/>
        </row>
        <row r="2965">
          <cell r="BO2965" t="str">
            <v/>
          </cell>
          <cell r="CJ2965"/>
          <cell r="CK2965"/>
        </row>
        <row r="2966">
          <cell r="BO2966" t="str">
            <v/>
          </cell>
          <cell r="CJ2966"/>
          <cell r="CK2966"/>
        </row>
        <row r="2967">
          <cell r="BO2967" t="str">
            <v/>
          </cell>
          <cell r="CJ2967"/>
          <cell r="CK2967"/>
        </row>
        <row r="2968">
          <cell r="BO2968" t="str">
            <v/>
          </cell>
          <cell r="CJ2968"/>
          <cell r="CK2968"/>
        </row>
        <row r="2969">
          <cell r="BO2969" t="str">
            <v/>
          </cell>
          <cell r="CJ2969"/>
          <cell r="CK2969"/>
        </row>
        <row r="2970">
          <cell r="BO2970" t="str">
            <v/>
          </cell>
          <cell r="CJ2970"/>
          <cell r="CK2970"/>
        </row>
        <row r="2971">
          <cell r="BO2971" t="str">
            <v/>
          </cell>
          <cell r="CJ2971"/>
          <cell r="CK2971"/>
        </row>
        <row r="2972">
          <cell r="BO2972" t="str">
            <v/>
          </cell>
          <cell r="CJ2972"/>
          <cell r="CK2972"/>
        </row>
        <row r="2973">
          <cell r="BO2973" t="str">
            <v/>
          </cell>
          <cell r="CJ2973"/>
          <cell r="CK2973"/>
        </row>
        <row r="2974">
          <cell r="BO2974" t="str">
            <v/>
          </cell>
          <cell r="CJ2974"/>
          <cell r="CK2974"/>
        </row>
        <row r="2975">
          <cell r="BO2975" t="str">
            <v/>
          </cell>
          <cell r="CJ2975"/>
          <cell r="CK2975"/>
        </row>
        <row r="2976">
          <cell r="BO2976" t="str">
            <v/>
          </cell>
          <cell r="CJ2976"/>
          <cell r="CK2976"/>
        </row>
        <row r="2977">
          <cell r="BO2977" t="str">
            <v/>
          </cell>
          <cell r="CJ2977"/>
          <cell r="CK2977"/>
        </row>
        <row r="2978">
          <cell r="BO2978" t="str">
            <v/>
          </cell>
          <cell r="CJ2978"/>
          <cell r="CK2978"/>
        </row>
        <row r="2979">
          <cell r="BO2979" t="str">
            <v/>
          </cell>
          <cell r="CJ2979"/>
          <cell r="CK2979"/>
        </row>
        <row r="2980">
          <cell r="BO2980" t="str">
            <v/>
          </cell>
          <cell r="CJ2980"/>
          <cell r="CK2980"/>
        </row>
        <row r="2981">
          <cell r="BO2981" t="str">
            <v/>
          </cell>
          <cell r="CJ2981"/>
          <cell r="CK2981"/>
        </row>
        <row r="2982">
          <cell r="BO2982" t="str">
            <v/>
          </cell>
          <cell r="CJ2982"/>
          <cell r="CK2982"/>
        </row>
        <row r="2983">
          <cell r="BO2983" t="str">
            <v/>
          </cell>
          <cell r="CJ2983"/>
          <cell r="CK2983"/>
        </row>
        <row r="2984">
          <cell r="BO2984" t="str">
            <v/>
          </cell>
          <cell r="CJ2984"/>
          <cell r="CK2984"/>
        </row>
        <row r="2985">
          <cell r="BO2985" t="str">
            <v/>
          </cell>
          <cell r="CJ2985"/>
          <cell r="CK2985"/>
        </row>
        <row r="2986">
          <cell r="BO2986" t="str">
            <v/>
          </cell>
          <cell r="CJ2986"/>
          <cell r="CK2986"/>
        </row>
        <row r="2987">
          <cell r="BO2987" t="str">
            <v/>
          </cell>
          <cell r="CJ2987"/>
          <cell r="CK2987"/>
        </row>
        <row r="2988">
          <cell r="BO2988" t="str">
            <v/>
          </cell>
          <cell r="CJ2988"/>
          <cell r="CK2988"/>
        </row>
        <row r="2989">
          <cell r="BO2989" t="str">
            <v/>
          </cell>
          <cell r="CJ2989"/>
          <cell r="CK2989"/>
        </row>
        <row r="2990">
          <cell r="BO2990" t="str">
            <v/>
          </cell>
          <cell r="CJ2990"/>
          <cell r="CK2990"/>
        </row>
        <row r="2991">
          <cell r="BO2991" t="str">
            <v/>
          </cell>
          <cell r="CJ2991"/>
          <cell r="CK2991"/>
        </row>
        <row r="2992">
          <cell r="BO2992" t="str">
            <v/>
          </cell>
          <cell r="CJ2992"/>
          <cell r="CK2992"/>
        </row>
        <row r="2993">
          <cell r="BO2993" t="str">
            <v/>
          </cell>
          <cell r="CJ2993"/>
          <cell r="CK2993"/>
        </row>
        <row r="2994">
          <cell r="BO2994" t="str">
            <v/>
          </cell>
          <cell r="CJ2994"/>
          <cell r="CK2994"/>
        </row>
        <row r="2995">
          <cell r="BO2995" t="str">
            <v/>
          </cell>
          <cell r="CJ2995"/>
          <cell r="CK2995"/>
        </row>
        <row r="2996">
          <cell r="BO2996" t="str">
            <v/>
          </cell>
          <cell r="CJ2996"/>
          <cell r="CK2996"/>
        </row>
        <row r="2997">
          <cell r="BO2997" t="str">
            <v/>
          </cell>
          <cell r="CJ2997"/>
          <cell r="CK2997"/>
        </row>
        <row r="2998">
          <cell r="BO2998" t="str">
            <v/>
          </cell>
          <cell r="CJ2998"/>
          <cell r="CK2998"/>
        </row>
        <row r="2999">
          <cell r="BO2999" t="str">
            <v/>
          </cell>
          <cell r="CJ2999"/>
          <cell r="CK2999"/>
        </row>
        <row r="3000">
          <cell r="BO3000" t="str">
            <v/>
          </cell>
          <cell r="CJ3000"/>
          <cell r="CK3000"/>
        </row>
        <row r="3001">
          <cell r="BO3001" t="str">
            <v/>
          </cell>
          <cell r="CJ3001"/>
          <cell r="CK3001"/>
        </row>
        <row r="3002">
          <cell r="BO3002" t="str">
            <v/>
          </cell>
          <cell r="CJ3002"/>
          <cell r="CK3002"/>
        </row>
        <row r="3003">
          <cell r="BO3003" t="str">
            <v/>
          </cell>
          <cell r="CJ3003"/>
          <cell r="CK3003"/>
        </row>
        <row r="3004">
          <cell r="BO3004" t="str">
            <v/>
          </cell>
          <cell r="CJ3004"/>
          <cell r="CK3004"/>
        </row>
        <row r="3005">
          <cell r="BO3005" t="str">
            <v/>
          </cell>
          <cell r="CJ3005"/>
          <cell r="CK3005"/>
        </row>
        <row r="3006">
          <cell r="BO3006" t="str">
            <v/>
          </cell>
          <cell r="CJ3006"/>
          <cell r="CK3006"/>
        </row>
        <row r="3007">
          <cell r="BO3007" t="str">
            <v/>
          </cell>
          <cell r="CJ3007"/>
          <cell r="CK3007"/>
        </row>
        <row r="3008">
          <cell r="BO3008" t="str">
            <v/>
          </cell>
          <cell r="CJ3008"/>
          <cell r="CK3008"/>
        </row>
        <row r="3009">
          <cell r="BO3009" t="str">
            <v/>
          </cell>
          <cell r="CJ3009"/>
          <cell r="CK3009"/>
        </row>
        <row r="3010">
          <cell r="BO3010" t="str">
            <v/>
          </cell>
          <cell r="CJ3010"/>
          <cell r="CK3010"/>
        </row>
        <row r="3011">
          <cell r="BO3011" t="str">
            <v/>
          </cell>
          <cell r="CJ3011"/>
          <cell r="CK3011"/>
        </row>
        <row r="3012">
          <cell r="BO3012" t="str">
            <v/>
          </cell>
          <cell r="CJ3012"/>
          <cell r="CK3012"/>
        </row>
        <row r="3013">
          <cell r="BO3013" t="str">
            <v/>
          </cell>
          <cell r="CJ3013"/>
          <cell r="CK3013"/>
        </row>
        <row r="3014">
          <cell r="BO3014" t="str">
            <v/>
          </cell>
          <cell r="CJ3014"/>
          <cell r="CK3014"/>
        </row>
        <row r="3015">
          <cell r="BO3015" t="str">
            <v/>
          </cell>
          <cell r="CJ3015"/>
          <cell r="CK3015"/>
        </row>
        <row r="3016">
          <cell r="BO3016" t="str">
            <v/>
          </cell>
          <cell r="CJ3016"/>
          <cell r="CK3016"/>
        </row>
        <row r="3017">
          <cell r="BO3017" t="str">
            <v/>
          </cell>
          <cell r="CJ3017"/>
          <cell r="CK3017"/>
        </row>
        <row r="3018">
          <cell r="BO3018" t="str">
            <v/>
          </cell>
          <cell r="CJ3018"/>
          <cell r="CK3018"/>
        </row>
        <row r="3019">
          <cell r="BO3019" t="str">
            <v/>
          </cell>
          <cell r="CJ3019"/>
          <cell r="CK3019"/>
        </row>
        <row r="3020">
          <cell r="BO3020" t="str">
            <v/>
          </cell>
          <cell r="CJ3020"/>
          <cell r="CK3020"/>
        </row>
        <row r="3021">
          <cell r="BO3021" t="str">
            <v/>
          </cell>
          <cell r="CJ3021"/>
          <cell r="CK3021"/>
        </row>
        <row r="3022">
          <cell r="BO3022" t="str">
            <v/>
          </cell>
          <cell r="CJ3022"/>
          <cell r="CK3022"/>
        </row>
        <row r="3023">
          <cell r="BO3023" t="str">
            <v/>
          </cell>
          <cell r="CJ3023"/>
          <cell r="CK3023"/>
        </row>
        <row r="3024">
          <cell r="BO3024" t="str">
            <v/>
          </cell>
          <cell r="CJ3024"/>
          <cell r="CK3024"/>
        </row>
        <row r="3025">
          <cell r="BO3025" t="str">
            <v/>
          </cell>
          <cell r="CJ3025"/>
          <cell r="CK3025"/>
        </row>
        <row r="3026">
          <cell r="BO3026" t="str">
            <v/>
          </cell>
          <cell r="CJ3026"/>
          <cell r="CK3026"/>
        </row>
        <row r="3027">
          <cell r="BO3027" t="str">
            <v/>
          </cell>
          <cell r="CJ3027"/>
          <cell r="CK3027"/>
        </row>
        <row r="3028">
          <cell r="BO3028" t="str">
            <v/>
          </cell>
          <cell r="CJ3028"/>
          <cell r="CK3028"/>
        </row>
        <row r="3029">
          <cell r="BO3029" t="str">
            <v/>
          </cell>
          <cell r="CJ3029"/>
          <cell r="CK3029"/>
        </row>
        <row r="3030">
          <cell r="BO3030" t="str">
            <v/>
          </cell>
          <cell r="CJ3030"/>
          <cell r="CK3030"/>
        </row>
        <row r="3031">
          <cell r="BO3031" t="str">
            <v/>
          </cell>
          <cell r="CJ3031"/>
          <cell r="CK3031"/>
        </row>
        <row r="3032">
          <cell r="BO3032" t="str">
            <v/>
          </cell>
          <cell r="CJ3032"/>
          <cell r="CK3032"/>
        </row>
        <row r="3033">
          <cell r="BO3033" t="str">
            <v/>
          </cell>
          <cell r="CJ3033"/>
          <cell r="CK3033"/>
        </row>
        <row r="3034">
          <cell r="BO3034" t="str">
            <v/>
          </cell>
          <cell r="CJ3034"/>
          <cell r="CK3034"/>
        </row>
        <row r="3035">
          <cell r="BO3035" t="str">
            <v/>
          </cell>
          <cell r="CJ3035"/>
          <cell r="CK3035"/>
        </row>
        <row r="3036">
          <cell r="BO3036" t="str">
            <v/>
          </cell>
          <cell r="CJ3036"/>
          <cell r="CK3036"/>
        </row>
        <row r="3037">
          <cell r="BO3037" t="str">
            <v/>
          </cell>
          <cell r="CJ3037"/>
          <cell r="CK3037"/>
        </row>
        <row r="3038">
          <cell r="BO3038" t="str">
            <v/>
          </cell>
          <cell r="CJ3038"/>
          <cell r="CK3038"/>
        </row>
        <row r="3039">
          <cell r="BO3039" t="str">
            <v/>
          </cell>
          <cell r="CJ3039"/>
          <cell r="CK3039"/>
        </row>
        <row r="3040">
          <cell r="BO3040" t="str">
            <v/>
          </cell>
          <cell r="CJ3040"/>
          <cell r="CK3040"/>
        </row>
        <row r="3041">
          <cell r="BO3041" t="str">
            <v/>
          </cell>
          <cell r="CJ3041"/>
          <cell r="CK3041"/>
        </row>
        <row r="3042">
          <cell r="BO3042" t="str">
            <v/>
          </cell>
          <cell r="CJ3042"/>
          <cell r="CK3042"/>
        </row>
        <row r="3043">
          <cell r="BO3043" t="str">
            <v/>
          </cell>
          <cell r="CJ3043"/>
          <cell r="CK3043"/>
        </row>
        <row r="3044">
          <cell r="BO3044" t="str">
            <v/>
          </cell>
          <cell r="CJ3044"/>
          <cell r="CK3044"/>
        </row>
        <row r="3045">
          <cell r="BO3045" t="str">
            <v/>
          </cell>
          <cell r="CJ3045"/>
          <cell r="CK3045"/>
        </row>
        <row r="3046">
          <cell r="BO3046" t="str">
            <v/>
          </cell>
          <cell r="CJ3046"/>
          <cell r="CK3046"/>
        </row>
        <row r="3047">
          <cell r="BO3047" t="str">
            <v/>
          </cell>
          <cell r="CJ3047"/>
          <cell r="CK3047"/>
        </row>
        <row r="3048">
          <cell r="BO3048" t="str">
            <v/>
          </cell>
          <cell r="CJ3048"/>
          <cell r="CK3048"/>
        </row>
        <row r="3049">
          <cell r="BO3049" t="str">
            <v/>
          </cell>
          <cell r="CJ3049"/>
          <cell r="CK3049"/>
        </row>
        <row r="3050">
          <cell r="BO3050" t="str">
            <v/>
          </cell>
          <cell r="CJ3050"/>
          <cell r="CK3050"/>
        </row>
        <row r="3051">
          <cell r="BO3051" t="str">
            <v/>
          </cell>
          <cell r="CJ3051"/>
          <cell r="CK3051"/>
        </row>
        <row r="3052">
          <cell r="BO3052" t="str">
            <v/>
          </cell>
          <cell r="CJ3052"/>
          <cell r="CK3052"/>
        </row>
        <row r="3053">
          <cell r="BO3053" t="str">
            <v/>
          </cell>
          <cell r="CJ3053"/>
          <cell r="CK3053"/>
        </row>
        <row r="3054">
          <cell r="BO3054" t="str">
            <v/>
          </cell>
          <cell r="CJ3054"/>
          <cell r="CK3054"/>
        </row>
        <row r="3055">
          <cell r="BO3055" t="str">
            <v/>
          </cell>
          <cell r="CJ3055"/>
          <cell r="CK3055"/>
        </row>
        <row r="3056">
          <cell r="BO3056" t="str">
            <v/>
          </cell>
          <cell r="CJ3056"/>
          <cell r="CK3056"/>
        </row>
        <row r="3057">
          <cell r="BO3057" t="str">
            <v/>
          </cell>
          <cell r="CJ3057"/>
          <cell r="CK3057"/>
        </row>
        <row r="3058">
          <cell r="BO3058" t="str">
            <v/>
          </cell>
          <cell r="CJ3058"/>
          <cell r="CK3058"/>
        </row>
        <row r="3059">
          <cell r="BO3059" t="str">
            <v/>
          </cell>
          <cell r="CJ3059"/>
          <cell r="CK3059"/>
        </row>
        <row r="3060">
          <cell r="BO3060" t="str">
            <v/>
          </cell>
          <cell r="CJ3060"/>
          <cell r="CK3060"/>
        </row>
        <row r="3061">
          <cell r="BO3061" t="str">
            <v/>
          </cell>
          <cell r="CJ3061"/>
          <cell r="CK3061"/>
        </row>
        <row r="3062">
          <cell r="BO3062" t="str">
            <v/>
          </cell>
          <cell r="CJ3062"/>
          <cell r="CK3062"/>
        </row>
        <row r="3063">
          <cell r="BO3063" t="str">
            <v/>
          </cell>
          <cell r="CJ3063"/>
          <cell r="CK3063"/>
        </row>
        <row r="3064">
          <cell r="BO3064" t="str">
            <v/>
          </cell>
          <cell r="CJ3064"/>
          <cell r="CK3064"/>
        </row>
        <row r="3065">
          <cell r="BO3065" t="str">
            <v/>
          </cell>
          <cell r="CJ3065"/>
          <cell r="CK3065"/>
        </row>
        <row r="3066">
          <cell r="BO3066" t="str">
            <v/>
          </cell>
          <cell r="CJ3066"/>
          <cell r="CK3066"/>
        </row>
        <row r="3067">
          <cell r="BO3067" t="str">
            <v/>
          </cell>
          <cell r="CJ3067"/>
          <cell r="CK3067"/>
        </row>
        <row r="3068">
          <cell r="BO3068" t="str">
            <v/>
          </cell>
          <cell r="CJ3068"/>
          <cell r="CK3068"/>
        </row>
        <row r="3069">
          <cell r="BO3069" t="str">
            <v/>
          </cell>
          <cell r="CJ3069"/>
          <cell r="CK3069"/>
        </row>
        <row r="3070">
          <cell r="BO3070" t="str">
            <v/>
          </cell>
          <cell r="CJ3070"/>
          <cell r="CK3070"/>
        </row>
        <row r="3071">
          <cell r="BO3071" t="str">
            <v/>
          </cell>
          <cell r="CJ3071"/>
          <cell r="CK3071"/>
        </row>
        <row r="3072">
          <cell r="BO3072" t="str">
            <v/>
          </cell>
          <cell r="CJ3072"/>
          <cell r="CK3072"/>
        </row>
        <row r="3073">
          <cell r="BO3073" t="str">
            <v/>
          </cell>
          <cell r="CJ3073"/>
          <cell r="CK3073"/>
        </row>
        <row r="3074">
          <cell r="BO3074" t="str">
            <v/>
          </cell>
          <cell r="CJ3074"/>
          <cell r="CK3074"/>
        </row>
        <row r="3075">
          <cell r="BO3075" t="str">
            <v/>
          </cell>
          <cell r="CJ3075"/>
          <cell r="CK3075"/>
        </row>
        <row r="3076">
          <cell r="BO3076" t="str">
            <v/>
          </cell>
          <cell r="CJ3076"/>
          <cell r="CK3076"/>
        </row>
        <row r="3077">
          <cell r="BO3077" t="str">
            <v/>
          </cell>
          <cell r="CJ3077"/>
          <cell r="CK3077"/>
        </row>
        <row r="3078">
          <cell r="BO3078" t="str">
            <v/>
          </cell>
          <cell r="CJ3078"/>
          <cell r="CK3078"/>
        </row>
        <row r="3079">
          <cell r="BO3079" t="str">
            <v/>
          </cell>
          <cell r="CJ3079"/>
          <cell r="CK3079"/>
        </row>
        <row r="3080">
          <cell r="BO3080" t="str">
            <v/>
          </cell>
          <cell r="CJ3080"/>
          <cell r="CK3080"/>
        </row>
        <row r="3081">
          <cell r="BO3081" t="str">
            <v/>
          </cell>
          <cell r="CJ3081"/>
          <cell r="CK3081"/>
        </row>
        <row r="3082">
          <cell r="BO3082" t="str">
            <v/>
          </cell>
          <cell r="CJ3082"/>
          <cell r="CK3082"/>
        </row>
        <row r="3083">
          <cell r="BO3083" t="str">
            <v/>
          </cell>
          <cell r="CJ3083"/>
          <cell r="CK3083"/>
        </row>
        <row r="3084">
          <cell r="BO3084" t="str">
            <v/>
          </cell>
          <cell r="CJ3084"/>
          <cell r="CK3084"/>
        </row>
        <row r="3085">
          <cell r="BO3085" t="str">
            <v/>
          </cell>
          <cell r="CJ3085"/>
          <cell r="CK3085"/>
        </row>
        <row r="3086">
          <cell r="BO3086" t="str">
            <v/>
          </cell>
          <cell r="CJ3086"/>
          <cell r="CK3086"/>
        </row>
        <row r="3087">
          <cell r="BO3087" t="str">
            <v/>
          </cell>
          <cell r="CJ3087"/>
          <cell r="CK3087"/>
        </row>
        <row r="3088">
          <cell r="BO3088" t="str">
            <v/>
          </cell>
          <cell r="CJ3088"/>
          <cell r="CK3088"/>
        </row>
        <row r="3089">
          <cell r="BO3089" t="str">
            <v/>
          </cell>
          <cell r="CJ3089"/>
          <cell r="CK3089"/>
        </row>
        <row r="3090">
          <cell r="BO3090" t="str">
            <v/>
          </cell>
          <cell r="CJ3090"/>
          <cell r="CK3090"/>
        </row>
        <row r="3091">
          <cell r="BO3091" t="str">
            <v/>
          </cell>
          <cell r="CJ3091"/>
          <cell r="CK3091"/>
        </row>
        <row r="3092">
          <cell r="BO3092" t="str">
            <v/>
          </cell>
          <cell r="CJ3092"/>
          <cell r="CK3092"/>
        </row>
        <row r="3093">
          <cell r="BO3093" t="str">
            <v/>
          </cell>
          <cell r="CJ3093"/>
          <cell r="CK3093"/>
        </row>
        <row r="3094">
          <cell r="BO3094" t="str">
            <v/>
          </cell>
          <cell r="CJ3094"/>
          <cell r="CK3094"/>
        </row>
        <row r="3095">
          <cell r="BO3095" t="str">
            <v/>
          </cell>
          <cell r="CJ3095"/>
          <cell r="CK3095"/>
        </row>
        <row r="3096">
          <cell r="BO3096" t="str">
            <v/>
          </cell>
          <cell r="CJ3096"/>
          <cell r="CK3096"/>
        </row>
        <row r="3097">
          <cell r="BO3097" t="str">
            <v/>
          </cell>
          <cell r="CJ3097"/>
          <cell r="CK3097"/>
        </row>
        <row r="3098">
          <cell r="BO3098" t="str">
            <v/>
          </cell>
          <cell r="CJ3098"/>
          <cell r="CK3098"/>
        </row>
        <row r="3099">
          <cell r="BO3099" t="str">
            <v/>
          </cell>
          <cell r="CJ3099"/>
          <cell r="CK3099"/>
        </row>
        <row r="3100">
          <cell r="BO3100" t="str">
            <v/>
          </cell>
          <cell r="CJ3100"/>
          <cell r="CK3100"/>
        </row>
        <row r="3101">
          <cell r="BO3101" t="str">
            <v/>
          </cell>
          <cell r="CJ3101"/>
          <cell r="CK3101"/>
        </row>
        <row r="3102">
          <cell r="BO3102" t="str">
            <v/>
          </cell>
          <cell r="CJ3102"/>
          <cell r="CK3102"/>
        </row>
        <row r="3103">
          <cell r="BO3103" t="str">
            <v/>
          </cell>
          <cell r="CJ3103"/>
          <cell r="CK3103"/>
        </row>
        <row r="3104">
          <cell r="BO3104" t="str">
            <v/>
          </cell>
          <cell r="CJ3104"/>
          <cell r="CK3104"/>
        </row>
        <row r="3105">
          <cell r="BO3105" t="str">
            <v/>
          </cell>
          <cell r="CJ3105"/>
          <cell r="CK3105"/>
        </row>
        <row r="3106">
          <cell r="BO3106" t="str">
            <v/>
          </cell>
          <cell r="CJ3106"/>
          <cell r="CK3106"/>
        </row>
        <row r="3107">
          <cell r="BO3107" t="str">
            <v/>
          </cell>
          <cell r="CJ3107"/>
          <cell r="CK3107"/>
        </row>
        <row r="3108">
          <cell r="BO3108" t="str">
            <v/>
          </cell>
          <cell r="CJ3108"/>
          <cell r="CK3108"/>
        </row>
        <row r="3109">
          <cell r="BO3109" t="str">
            <v/>
          </cell>
          <cell r="CJ3109"/>
          <cell r="CK3109"/>
        </row>
        <row r="3110">
          <cell r="BO3110" t="str">
            <v/>
          </cell>
          <cell r="CJ3110"/>
          <cell r="CK3110"/>
        </row>
        <row r="3111">
          <cell r="BO3111" t="str">
            <v/>
          </cell>
          <cell r="CJ3111"/>
          <cell r="CK3111"/>
        </row>
        <row r="3112">
          <cell r="BO3112" t="str">
            <v/>
          </cell>
          <cell r="CJ3112"/>
          <cell r="CK3112"/>
        </row>
        <row r="3113">
          <cell r="BO3113" t="str">
            <v/>
          </cell>
          <cell r="CJ3113"/>
          <cell r="CK3113"/>
        </row>
        <row r="3114">
          <cell r="BO3114" t="str">
            <v/>
          </cell>
          <cell r="CJ3114"/>
          <cell r="CK3114"/>
        </row>
        <row r="3115">
          <cell r="BO3115" t="str">
            <v/>
          </cell>
          <cell r="CJ3115"/>
          <cell r="CK3115"/>
        </row>
        <row r="3116">
          <cell r="BO3116" t="str">
            <v/>
          </cell>
          <cell r="CJ3116"/>
          <cell r="CK3116"/>
        </row>
        <row r="3117">
          <cell r="BO3117" t="str">
            <v/>
          </cell>
          <cell r="CJ3117"/>
          <cell r="CK3117"/>
        </row>
        <row r="3118">
          <cell r="BO3118" t="str">
            <v/>
          </cell>
          <cell r="CJ3118"/>
          <cell r="CK3118"/>
        </row>
        <row r="3119">
          <cell r="BO3119" t="str">
            <v/>
          </cell>
          <cell r="CJ3119"/>
          <cell r="CK3119"/>
        </row>
        <row r="3120">
          <cell r="BO3120" t="str">
            <v/>
          </cell>
          <cell r="CJ3120"/>
          <cell r="CK3120"/>
        </row>
        <row r="3121">
          <cell r="BO3121" t="str">
            <v/>
          </cell>
          <cell r="CJ3121"/>
          <cell r="CK3121"/>
        </row>
        <row r="3122">
          <cell r="BO3122" t="str">
            <v/>
          </cell>
          <cell r="CJ3122"/>
          <cell r="CK3122"/>
        </row>
        <row r="3123">
          <cell r="BO3123" t="str">
            <v/>
          </cell>
          <cell r="CJ3123"/>
          <cell r="CK3123"/>
        </row>
        <row r="3124">
          <cell r="BO3124" t="str">
            <v/>
          </cell>
          <cell r="CJ3124"/>
          <cell r="CK3124"/>
        </row>
        <row r="3125">
          <cell r="BO3125" t="str">
            <v/>
          </cell>
          <cell r="CJ3125"/>
          <cell r="CK3125"/>
        </row>
        <row r="3126">
          <cell r="BO3126" t="str">
            <v/>
          </cell>
          <cell r="CJ3126"/>
          <cell r="CK3126"/>
        </row>
        <row r="3127">
          <cell r="BO3127" t="str">
            <v/>
          </cell>
          <cell r="CJ3127"/>
          <cell r="CK3127"/>
        </row>
        <row r="3128">
          <cell r="BO3128" t="str">
            <v/>
          </cell>
          <cell r="CJ3128"/>
          <cell r="CK3128"/>
        </row>
        <row r="3129">
          <cell r="BO3129" t="str">
            <v/>
          </cell>
          <cell r="CJ3129"/>
          <cell r="CK3129"/>
        </row>
        <row r="3130">
          <cell r="BO3130" t="str">
            <v/>
          </cell>
          <cell r="CJ3130"/>
          <cell r="CK3130"/>
        </row>
        <row r="3131">
          <cell r="BO3131" t="str">
            <v/>
          </cell>
          <cell r="CJ3131"/>
          <cell r="CK3131"/>
        </row>
        <row r="3132">
          <cell r="BO3132" t="str">
            <v/>
          </cell>
          <cell r="CJ3132"/>
          <cell r="CK3132"/>
        </row>
        <row r="3133">
          <cell r="BO3133" t="str">
            <v/>
          </cell>
          <cell r="CJ3133"/>
          <cell r="CK3133"/>
        </row>
        <row r="3134">
          <cell r="BO3134" t="str">
            <v/>
          </cell>
          <cell r="CJ3134"/>
          <cell r="CK3134"/>
        </row>
        <row r="3135">
          <cell r="BO3135" t="str">
            <v/>
          </cell>
          <cell r="CJ3135"/>
          <cell r="CK3135"/>
        </row>
        <row r="3136">
          <cell r="BO3136" t="str">
            <v/>
          </cell>
          <cell r="CJ3136"/>
          <cell r="CK3136"/>
        </row>
        <row r="3137">
          <cell r="BO3137" t="str">
            <v/>
          </cell>
          <cell r="CJ3137"/>
          <cell r="CK3137"/>
        </row>
        <row r="3138">
          <cell r="BO3138" t="str">
            <v/>
          </cell>
          <cell r="CJ3138"/>
          <cell r="CK3138"/>
        </row>
        <row r="3139">
          <cell r="BO3139" t="str">
            <v/>
          </cell>
          <cell r="CJ3139"/>
          <cell r="CK3139"/>
        </row>
        <row r="3140">
          <cell r="BO3140" t="str">
            <v/>
          </cell>
          <cell r="CJ3140"/>
          <cell r="CK3140"/>
        </row>
        <row r="3141">
          <cell r="BO3141" t="str">
            <v/>
          </cell>
          <cell r="CJ3141"/>
          <cell r="CK3141"/>
        </row>
        <row r="3142">
          <cell r="BO3142" t="str">
            <v/>
          </cell>
          <cell r="CJ3142"/>
          <cell r="CK3142"/>
        </row>
        <row r="3143">
          <cell r="BO3143" t="str">
            <v/>
          </cell>
          <cell r="CJ3143"/>
          <cell r="CK3143"/>
        </row>
        <row r="3144">
          <cell r="BO3144" t="str">
            <v/>
          </cell>
          <cell r="CJ3144"/>
          <cell r="CK3144"/>
        </row>
        <row r="3145">
          <cell r="BO3145" t="str">
            <v/>
          </cell>
          <cell r="CJ3145"/>
          <cell r="CK3145"/>
        </row>
        <row r="3146">
          <cell r="BO3146" t="str">
            <v/>
          </cell>
          <cell r="CJ3146"/>
          <cell r="CK3146"/>
        </row>
        <row r="3147">
          <cell r="BO3147" t="str">
            <v/>
          </cell>
          <cell r="CJ3147"/>
          <cell r="CK3147"/>
        </row>
        <row r="3148">
          <cell r="BO3148" t="str">
            <v/>
          </cell>
          <cell r="CJ3148"/>
          <cell r="CK3148"/>
        </row>
        <row r="3149">
          <cell r="BO3149" t="str">
            <v/>
          </cell>
          <cell r="CJ3149"/>
          <cell r="CK3149"/>
        </row>
        <row r="3150">
          <cell r="BO3150" t="str">
            <v/>
          </cell>
          <cell r="CJ3150"/>
          <cell r="CK3150"/>
        </row>
        <row r="3151">
          <cell r="BO3151" t="str">
            <v/>
          </cell>
          <cell r="CJ3151"/>
          <cell r="CK3151"/>
        </row>
        <row r="3152">
          <cell r="BO3152" t="str">
            <v/>
          </cell>
          <cell r="CJ3152"/>
          <cell r="CK3152"/>
        </row>
        <row r="3153">
          <cell r="BO3153" t="str">
            <v/>
          </cell>
          <cell r="CJ3153"/>
          <cell r="CK3153"/>
        </row>
        <row r="3154">
          <cell r="BO3154" t="str">
            <v/>
          </cell>
          <cell r="CJ3154"/>
          <cell r="CK3154"/>
        </row>
        <row r="3155">
          <cell r="BO3155" t="str">
            <v/>
          </cell>
          <cell r="CJ3155"/>
          <cell r="CK3155"/>
        </row>
        <row r="3156">
          <cell r="BO3156" t="str">
            <v/>
          </cell>
          <cell r="CJ3156"/>
          <cell r="CK3156"/>
        </row>
        <row r="3157">
          <cell r="BO3157" t="str">
            <v/>
          </cell>
          <cell r="CJ3157"/>
          <cell r="CK3157"/>
        </row>
        <row r="3158">
          <cell r="BO3158" t="str">
            <v/>
          </cell>
          <cell r="CJ3158"/>
          <cell r="CK3158"/>
        </row>
        <row r="3159">
          <cell r="BO3159" t="str">
            <v/>
          </cell>
          <cell r="CJ3159"/>
          <cell r="CK3159"/>
        </row>
        <row r="3160">
          <cell r="BO3160" t="str">
            <v/>
          </cell>
          <cell r="CJ3160"/>
          <cell r="CK3160"/>
        </row>
        <row r="3161">
          <cell r="BO3161" t="str">
            <v/>
          </cell>
          <cell r="CJ3161"/>
          <cell r="CK3161"/>
        </row>
        <row r="3162">
          <cell r="BO3162" t="str">
            <v/>
          </cell>
          <cell r="CJ3162"/>
          <cell r="CK3162"/>
        </row>
        <row r="3163">
          <cell r="BO3163" t="str">
            <v/>
          </cell>
          <cell r="CJ3163"/>
          <cell r="CK3163"/>
        </row>
        <row r="3164">
          <cell r="BO3164" t="str">
            <v/>
          </cell>
          <cell r="CJ3164"/>
          <cell r="CK3164"/>
        </row>
        <row r="3165">
          <cell r="BO3165" t="str">
            <v/>
          </cell>
          <cell r="CJ3165"/>
          <cell r="CK3165"/>
        </row>
        <row r="3166">
          <cell r="BO3166" t="str">
            <v/>
          </cell>
          <cell r="CJ3166"/>
          <cell r="CK3166"/>
        </row>
        <row r="3167">
          <cell r="BO3167" t="str">
            <v/>
          </cell>
          <cell r="CJ3167"/>
          <cell r="CK3167"/>
        </row>
        <row r="3168">
          <cell r="BO3168" t="str">
            <v/>
          </cell>
          <cell r="CJ3168"/>
          <cell r="CK3168"/>
        </row>
        <row r="3169">
          <cell r="BO3169" t="str">
            <v/>
          </cell>
          <cell r="CJ3169"/>
          <cell r="CK3169"/>
        </row>
        <row r="3170">
          <cell r="BO3170" t="str">
            <v/>
          </cell>
          <cell r="CJ3170"/>
          <cell r="CK3170"/>
        </row>
        <row r="3171">
          <cell r="BO3171" t="str">
            <v/>
          </cell>
          <cell r="CJ3171"/>
          <cell r="CK3171"/>
        </row>
        <row r="3172">
          <cell r="BO3172" t="str">
            <v/>
          </cell>
          <cell r="CJ3172"/>
          <cell r="CK3172"/>
        </row>
        <row r="3173">
          <cell r="BO3173" t="str">
            <v/>
          </cell>
          <cell r="CJ3173"/>
          <cell r="CK3173"/>
        </row>
        <row r="3174">
          <cell r="BO3174" t="str">
            <v/>
          </cell>
          <cell r="CJ3174"/>
          <cell r="CK3174"/>
        </row>
        <row r="3175">
          <cell r="BO3175" t="str">
            <v/>
          </cell>
          <cell r="CJ3175"/>
          <cell r="CK3175"/>
        </row>
        <row r="3176">
          <cell r="BO3176" t="str">
            <v/>
          </cell>
          <cell r="CJ3176"/>
          <cell r="CK3176"/>
        </row>
        <row r="3177">
          <cell r="BO3177" t="str">
            <v/>
          </cell>
          <cell r="CJ3177"/>
          <cell r="CK3177"/>
        </row>
        <row r="3178">
          <cell r="BO3178" t="str">
            <v/>
          </cell>
          <cell r="CJ3178"/>
          <cell r="CK3178"/>
        </row>
        <row r="3179">
          <cell r="BO3179" t="str">
            <v/>
          </cell>
          <cell r="CJ3179"/>
          <cell r="CK3179"/>
        </row>
        <row r="3180">
          <cell r="BO3180" t="str">
            <v/>
          </cell>
          <cell r="CJ3180"/>
          <cell r="CK3180"/>
        </row>
        <row r="3181">
          <cell r="BO3181" t="str">
            <v/>
          </cell>
          <cell r="CJ3181"/>
          <cell r="CK3181"/>
        </row>
        <row r="3182">
          <cell r="BO3182" t="str">
            <v/>
          </cell>
          <cell r="CJ3182"/>
          <cell r="CK3182"/>
        </row>
        <row r="3183">
          <cell r="BO3183" t="str">
            <v/>
          </cell>
          <cell r="CJ3183"/>
          <cell r="CK3183"/>
        </row>
        <row r="3184">
          <cell r="BO3184" t="str">
            <v/>
          </cell>
          <cell r="CJ3184"/>
          <cell r="CK3184"/>
        </row>
        <row r="3185">
          <cell r="BO3185" t="str">
            <v/>
          </cell>
          <cell r="CJ3185"/>
          <cell r="CK3185"/>
        </row>
        <row r="3186">
          <cell r="BO3186" t="str">
            <v/>
          </cell>
          <cell r="CJ3186"/>
          <cell r="CK3186"/>
        </row>
        <row r="3187">
          <cell r="BO3187" t="str">
            <v/>
          </cell>
          <cell r="CJ3187"/>
          <cell r="CK3187"/>
        </row>
        <row r="3188">
          <cell r="BO3188" t="str">
            <v/>
          </cell>
          <cell r="CJ3188"/>
          <cell r="CK3188"/>
        </row>
        <row r="3189">
          <cell r="BO3189" t="str">
            <v/>
          </cell>
          <cell r="CJ3189"/>
          <cell r="CK3189"/>
        </row>
        <row r="3190">
          <cell r="BO3190" t="str">
            <v/>
          </cell>
          <cell r="CJ3190"/>
          <cell r="CK3190"/>
        </row>
        <row r="3191">
          <cell r="BO3191" t="str">
            <v/>
          </cell>
          <cell r="CJ3191"/>
          <cell r="CK3191"/>
        </row>
        <row r="3192">
          <cell r="BO3192" t="str">
            <v/>
          </cell>
          <cell r="CJ3192"/>
          <cell r="CK3192"/>
        </row>
        <row r="3193">
          <cell r="BO3193" t="str">
            <v/>
          </cell>
          <cell r="CJ3193"/>
          <cell r="CK3193"/>
        </row>
        <row r="3194">
          <cell r="BO3194" t="str">
            <v/>
          </cell>
          <cell r="CJ3194"/>
          <cell r="CK3194"/>
        </row>
        <row r="3195">
          <cell r="BO3195" t="str">
            <v/>
          </cell>
          <cell r="CJ3195"/>
          <cell r="CK3195"/>
        </row>
        <row r="3196">
          <cell r="BO3196" t="str">
            <v/>
          </cell>
          <cell r="CJ3196"/>
          <cell r="CK3196"/>
        </row>
        <row r="3197">
          <cell r="BO3197" t="str">
            <v/>
          </cell>
          <cell r="CJ3197"/>
          <cell r="CK3197"/>
        </row>
        <row r="3198">
          <cell r="BO3198" t="str">
            <v/>
          </cell>
          <cell r="CJ3198"/>
          <cell r="CK3198"/>
        </row>
        <row r="3199">
          <cell r="BO3199" t="str">
            <v/>
          </cell>
          <cell r="CJ3199"/>
          <cell r="CK3199"/>
        </row>
        <row r="3200">
          <cell r="BO3200" t="str">
            <v/>
          </cell>
          <cell r="CJ3200"/>
          <cell r="CK3200"/>
        </row>
        <row r="3201">
          <cell r="BO3201" t="str">
            <v/>
          </cell>
          <cell r="CJ3201"/>
          <cell r="CK3201"/>
        </row>
        <row r="3202">
          <cell r="BO3202" t="str">
            <v/>
          </cell>
          <cell r="CJ3202"/>
          <cell r="CK3202"/>
        </row>
        <row r="3203">
          <cell r="BO3203" t="str">
            <v/>
          </cell>
          <cell r="CJ3203"/>
          <cell r="CK3203"/>
        </row>
        <row r="3204">
          <cell r="BO3204" t="str">
            <v/>
          </cell>
          <cell r="CJ3204"/>
          <cell r="CK3204"/>
        </row>
        <row r="3205">
          <cell r="BO3205" t="str">
            <v/>
          </cell>
          <cell r="CJ3205"/>
          <cell r="CK3205"/>
        </row>
        <row r="3206">
          <cell r="BO3206" t="str">
            <v/>
          </cell>
          <cell r="CJ3206"/>
          <cell r="CK3206"/>
        </row>
        <row r="3207">
          <cell r="BO3207" t="str">
            <v/>
          </cell>
          <cell r="CJ3207"/>
          <cell r="CK3207"/>
        </row>
        <row r="3208">
          <cell r="BO3208" t="str">
            <v/>
          </cell>
          <cell r="CJ3208"/>
          <cell r="CK3208"/>
        </row>
        <row r="3209">
          <cell r="BO3209" t="str">
            <v/>
          </cell>
          <cell r="CJ3209"/>
          <cell r="CK3209"/>
        </row>
        <row r="3210">
          <cell r="BO3210" t="str">
            <v/>
          </cell>
          <cell r="CJ3210"/>
          <cell r="CK3210"/>
        </row>
        <row r="3211">
          <cell r="BO3211" t="str">
            <v/>
          </cell>
          <cell r="CJ3211"/>
          <cell r="CK3211"/>
        </row>
        <row r="3212">
          <cell r="BO3212" t="str">
            <v/>
          </cell>
          <cell r="CJ3212"/>
          <cell r="CK3212"/>
        </row>
        <row r="3213">
          <cell r="BO3213" t="str">
            <v/>
          </cell>
          <cell r="CJ3213"/>
          <cell r="CK3213"/>
        </row>
        <row r="3214">
          <cell r="BO3214" t="str">
            <v/>
          </cell>
          <cell r="CJ3214"/>
          <cell r="CK3214"/>
        </row>
        <row r="3215">
          <cell r="BO3215" t="str">
            <v/>
          </cell>
          <cell r="CJ3215"/>
          <cell r="CK3215"/>
        </row>
        <row r="3216">
          <cell r="BO3216" t="str">
            <v/>
          </cell>
          <cell r="CJ3216"/>
          <cell r="CK3216"/>
        </row>
        <row r="3217">
          <cell r="BO3217" t="str">
            <v/>
          </cell>
          <cell r="CJ3217"/>
          <cell r="CK3217"/>
        </row>
        <row r="3218">
          <cell r="BO3218" t="str">
            <v/>
          </cell>
          <cell r="CJ3218"/>
          <cell r="CK3218"/>
        </row>
        <row r="3219">
          <cell r="BO3219" t="str">
            <v/>
          </cell>
          <cell r="CJ3219"/>
          <cell r="CK3219"/>
        </row>
        <row r="3220">
          <cell r="BO3220" t="str">
            <v/>
          </cell>
          <cell r="CJ3220"/>
          <cell r="CK3220"/>
        </row>
        <row r="3221">
          <cell r="BO3221" t="str">
            <v/>
          </cell>
          <cell r="CJ3221"/>
          <cell r="CK3221"/>
        </row>
        <row r="3222">
          <cell r="BO3222" t="str">
            <v/>
          </cell>
          <cell r="CJ3222"/>
          <cell r="CK3222"/>
        </row>
        <row r="3223">
          <cell r="BO3223" t="str">
            <v/>
          </cell>
          <cell r="CJ3223"/>
          <cell r="CK3223"/>
        </row>
        <row r="3224">
          <cell r="BO3224" t="str">
            <v/>
          </cell>
          <cell r="CJ3224"/>
          <cell r="CK3224"/>
        </row>
        <row r="3225">
          <cell r="BO3225" t="str">
            <v/>
          </cell>
          <cell r="CJ3225"/>
          <cell r="CK3225"/>
        </row>
        <row r="3226">
          <cell r="BO3226" t="str">
            <v/>
          </cell>
          <cell r="CJ3226"/>
          <cell r="CK3226"/>
        </row>
        <row r="3227">
          <cell r="BO3227" t="str">
            <v/>
          </cell>
          <cell r="CJ3227"/>
          <cell r="CK3227"/>
        </row>
        <row r="3228">
          <cell r="BO3228" t="str">
            <v/>
          </cell>
          <cell r="CJ3228"/>
          <cell r="CK3228"/>
        </row>
        <row r="3229">
          <cell r="BO3229" t="str">
            <v/>
          </cell>
          <cell r="CJ3229"/>
          <cell r="CK3229"/>
        </row>
        <row r="3230">
          <cell r="BO3230" t="str">
            <v/>
          </cell>
          <cell r="CJ3230"/>
          <cell r="CK3230"/>
        </row>
        <row r="3231">
          <cell r="BO3231" t="str">
            <v/>
          </cell>
          <cell r="CJ3231"/>
          <cell r="CK3231"/>
        </row>
        <row r="3232">
          <cell r="BO3232" t="str">
            <v/>
          </cell>
          <cell r="CJ3232"/>
          <cell r="CK3232"/>
        </row>
        <row r="3233">
          <cell r="BO3233" t="str">
            <v/>
          </cell>
          <cell r="CJ3233"/>
          <cell r="CK3233"/>
        </row>
        <row r="3234">
          <cell r="BO3234" t="str">
            <v/>
          </cell>
          <cell r="CJ3234"/>
          <cell r="CK3234"/>
        </row>
        <row r="3235">
          <cell r="BO3235" t="str">
            <v/>
          </cell>
          <cell r="CJ3235"/>
          <cell r="CK3235"/>
        </row>
        <row r="3236">
          <cell r="BO3236" t="str">
            <v/>
          </cell>
          <cell r="CJ3236"/>
          <cell r="CK3236"/>
        </row>
        <row r="3237">
          <cell r="BO3237" t="str">
            <v/>
          </cell>
          <cell r="CJ3237"/>
          <cell r="CK3237"/>
        </row>
        <row r="3238">
          <cell r="BO3238" t="str">
            <v/>
          </cell>
          <cell r="CJ3238"/>
          <cell r="CK3238"/>
        </row>
        <row r="3239">
          <cell r="BO3239" t="str">
            <v/>
          </cell>
          <cell r="CJ3239"/>
          <cell r="CK3239"/>
        </row>
        <row r="3240">
          <cell r="BO3240" t="str">
            <v/>
          </cell>
          <cell r="CJ3240"/>
          <cell r="CK3240"/>
        </row>
        <row r="3241">
          <cell r="BO3241" t="str">
            <v/>
          </cell>
          <cell r="CJ3241"/>
          <cell r="CK3241"/>
        </row>
        <row r="3242">
          <cell r="BO3242" t="str">
            <v/>
          </cell>
          <cell r="CJ3242"/>
          <cell r="CK3242"/>
        </row>
        <row r="3243">
          <cell r="BO3243" t="str">
            <v/>
          </cell>
          <cell r="CJ3243"/>
          <cell r="CK3243"/>
        </row>
        <row r="3244">
          <cell r="BO3244" t="str">
            <v/>
          </cell>
          <cell r="CJ3244"/>
          <cell r="CK3244"/>
        </row>
        <row r="3245">
          <cell r="BO3245" t="str">
            <v/>
          </cell>
          <cell r="CJ3245"/>
          <cell r="CK3245"/>
        </row>
        <row r="3246">
          <cell r="BO3246" t="str">
            <v/>
          </cell>
          <cell r="CJ3246"/>
          <cell r="CK3246"/>
        </row>
        <row r="3247">
          <cell r="BO3247" t="str">
            <v/>
          </cell>
          <cell r="CJ3247"/>
          <cell r="CK3247"/>
        </row>
        <row r="3248">
          <cell r="BO3248" t="str">
            <v/>
          </cell>
          <cell r="CJ3248"/>
          <cell r="CK3248"/>
        </row>
        <row r="3249">
          <cell r="BO3249" t="str">
            <v/>
          </cell>
          <cell r="CJ3249"/>
          <cell r="CK3249"/>
        </row>
        <row r="3250">
          <cell r="BO3250" t="str">
            <v/>
          </cell>
          <cell r="CJ3250"/>
          <cell r="CK3250"/>
        </row>
        <row r="3251">
          <cell r="BO3251" t="str">
            <v/>
          </cell>
          <cell r="CJ3251"/>
          <cell r="CK3251"/>
        </row>
        <row r="3252">
          <cell r="BO3252" t="str">
            <v/>
          </cell>
          <cell r="CJ3252"/>
          <cell r="CK3252"/>
        </row>
        <row r="3253">
          <cell r="BO3253" t="str">
            <v/>
          </cell>
          <cell r="CJ3253"/>
          <cell r="CK3253"/>
        </row>
        <row r="3254">
          <cell r="BO3254" t="str">
            <v/>
          </cell>
          <cell r="CJ3254"/>
          <cell r="CK3254"/>
        </row>
        <row r="3255">
          <cell r="BO3255" t="str">
            <v/>
          </cell>
          <cell r="CJ3255"/>
          <cell r="CK3255"/>
        </row>
        <row r="3256">
          <cell r="BO3256" t="str">
            <v/>
          </cell>
          <cell r="CJ3256"/>
          <cell r="CK3256"/>
        </row>
        <row r="3257">
          <cell r="BO3257" t="str">
            <v/>
          </cell>
          <cell r="CJ3257"/>
          <cell r="CK3257"/>
        </row>
        <row r="3258">
          <cell r="BO3258" t="str">
            <v/>
          </cell>
          <cell r="CJ3258"/>
          <cell r="CK3258"/>
        </row>
        <row r="3259">
          <cell r="BO3259" t="str">
            <v/>
          </cell>
          <cell r="CJ3259"/>
          <cell r="CK3259"/>
        </row>
        <row r="3260">
          <cell r="BO3260" t="str">
            <v/>
          </cell>
          <cell r="CJ3260"/>
          <cell r="CK3260"/>
        </row>
        <row r="3261">
          <cell r="BO3261" t="str">
            <v/>
          </cell>
          <cell r="CJ3261"/>
          <cell r="CK3261"/>
        </row>
        <row r="3262">
          <cell r="BO3262" t="str">
            <v/>
          </cell>
          <cell r="CJ3262"/>
          <cell r="CK3262"/>
        </row>
        <row r="3263">
          <cell r="BO3263" t="str">
            <v/>
          </cell>
          <cell r="CJ3263"/>
          <cell r="CK3263"/>
        </row>
        <row r="3264">
          <cell r="BO3264" t="str">
            <v/>
          </cell>
          <cell r="CJ3264"/>
          <cell r="CK3264"/>
        </row>
        <row r="3265">
          <cell r="BO3265" t="str">
            <v/>
          </cell>
          <cell r="CJ3265"/>
          <cell r="CK3265"/>
        </row>
        <row r="3266">
          <cell r="BO3266" t="str">
            <v/>
          </cell>
          <cell r="CJ3266"/>
          <cell r="CK3266"/>
        </row>
        <row r="3267">
          <cell r="BO3267" t="str">
            <v/>
          </cell>
          <cell r="CJ3267"/>
          <cell r="CK3267"/>
        </row>
        <row r="3268">
          <cell r="BO3268" t="str">
            <v/>
          </cell>
          <cell r="CJ3268"/>
          <cell r="CK3268"/>
        </row>
        <row r="3269">
          <cell r="BO3269" t="str">
            <v/>
          </cell>
          <cell r="CJ3269"/>
          <cell r="CK3269"/>
        </row>
        <row r="3270">
          <cell r="BO3270" t="str">
            <v/>
          </cell>
          <cell r="CJ3270"/>
          <cell r="CK3270"/>
        </row>
        <row r="3271">
          <cell r="BO3271" t="str">
            <v/>
          </cell>
          <cell r="CJ3271"/>
          <cell r="CK3271"/>
        </row>
        <row r="3272">
          <cell r="BO3272" t="str">
            <v/>
          </cell>
          <cell r="CJ3272"/>
          <cell r="CK3272"/>
        </row>
        <row r="3273">
          <cell r="BO3273" t="str">
            <v/>
          </cell>
          <cell r="CJ3273"/>
          <cell r="CK3273"/>
        </row>
        <row r="3274">
          <cell r="BO3274" t="str">
            <v/>
          </cell>
          <cell r="CJ3274"/>
          <cell r="CK3274"/>
        </row>
        <row r="3275">
          <cell r="BO3275" t="str">
            <v/>
          </cell>
          <cell r="CJ3275"/>
          <cell r="CK3275"/>
        </row>
        <row r="3276">
          <cell r="BO3276" t="str">
            <v/>
          </cell>
          <cell r="CJ3276"/>
          <cell r="CK3276"/>
        </row>
        <row r="3277">
          <cell r="BO3277" t="str">
            <v/>
          </cell>
          <cell r="CJ3277"/>
          <cell r="CK3277"/>
        </row>
        <row r="3278">
          <cell r="BO3278" t="str">
            <v/>
          </cell>
          <cell r="CJ3278"/>
          <cell r="CK3278"/>
        </row>
        <row r="3279">
          <cell r="BO3279" t="str">
            <v/>
          </cell>
          <cell r="CJ3279"/>
          <cell r="CK3279"/>
        </row>
        <row r="3280">
          <cell r="BO3280" t="str">
            <v/>
          </cell>
          <cell r="CJ3280"/>
          <cell r="CK3280"/>
        </row>
        <row r="3281">
          <cell r="BO3281" t="str">
            <v/>
          </cell>
          <cell r="CJ3281"/>
          <cell r="CK3281"/>
        </row>
        <row r="3282">
          <cell r="BO3282" t="str">
            <v/>
          </cell>
          <cell r="CJ3282"/>
          <cell r="CK3282"/>
        </row>
        <row r="3283">
          <cell r="BO3283" t="str">
            <v/>
          </cell>
          <cell r="CJ3283"/>
          <cell r="CK3283"/>
        </row>
        <row r="3284">
          <cell r="BO3284" t="str">
            <v/>
          </cell>
          <cell r="CJ3284"/>
          <cell r="CK3284"/>
        </row>
        <row r="3285">
          <cell r="BO3285" t="str">
            <v/>
          </cell>
          <cell r="CJ3285"/>
          <cell r="CK3285"/>
        </row>
        <row r="3286">
          <cell r="BO3286" t="str">
            <v/>
          </cell>
          <cell r="CJ3286"/>
          <cell r="CK3286"/>
        </row>
        <row r="3287">
          <cell r="BO3287" t="str">
            <v/>
          </cell>
          <cell r="CJ3287"/>
          <cell r="CK3287"/>
        </row>
        <row r="3288">
          <cell r="BO3288" t="str">
            <v/>
          </cell>
          <cell r="CJ3288"/>
          <cell r="CK3288"/>
        </row>
        <row r="3289">
          <cell r="BO3289" t="str">
            <v/>
          </cell>
          <cell r="CJ3289"/>
          <cell r="CK3289"/>
        </row>
        <row r="3290">
          <cell r="BO3290" t="str">
            <v/>
          </cell>
          <cell r="CJ3290"/>
          <cell r="CK3290"/>
        </row>
        <row r="3291">
          <cell r="BO3291" t="str">
            <v/>
          </cell>
          <cell r="CJ3291"/>
          <cell r="CK3291"/>
        </row>
        <row r="3292">
          <cell r="BO3292" t="str">
            <v/>
          </cell>
          <cell r="CJ3292"/>
          <cell r="CK3292"/>
        </row>
        <row r="3293">
          <cell r="BO3293" t="str">
            <v/>
          </cell>
          <cell r="CJ3293"/>
          <cell r="CK3293"/>
        </row>
        <row r="3294">
          <cell r="BO3294" t="str">
            <v/>
          </cell>
          <cell r="CJ3294"/>
          <cell r="CK3294"/>
        </row>
        <row r="3295">
          <cell r="BO3295" t="str">
            <v/>
          </cell>
          <cell r="CJ3295"/>
          <cell r="CK3295"/>
        </row>
        <row r="3296">
          <cell r="BO3296" t="str">
            <v/>
          </cell>
          <cell r="CJ3296"/>
          <cell r="CK3296"/>
        </row>
        <row r="3297">
          <cell r="BO3297" t="str">
            <v/>
          </cell>
          <cell r="CJ3297"/>
          <cell r="CK3297"/>
        </row>
        <row r="3298">
          <cell r="BO3298" t="str">
            <v/>
          </cell>
          <cell r="CJ3298"/>
          <cell r="CK3298"/>
        </row>
        <row r="3299">
          <cell r="BO3299" t="str">
            <v/>
          </cell>
          <cell r="CJ3299"/>
          <cell r="CK3299"/>
        </row>
        <row r="3300">
          <cell r="BO3300" t="str">
            <v/>
          </cell>
          <cell r="CJ3300"/>
          <cell r="CK3300"/>
        </row>
        <row r="3301">
          <cell r="BO3301" t="str">
            <v/>
          </cell>
          <cell r="CJ3301"/>
          <cell r="CK3301"/>
        </row>
        <row r="3302">
          <cell r="BO3302" t="str">
            <v/>
          </cell>
          <cell r="CJ3302"/>
          <cell r="CK3302"/>
        </row>
        <row r="3303">
          <cell r="BO3303" t="str">
            <v/>
          </cell>
          <cell r="CJ3303"/>
          <cell r="CK3303"/>
        </row>
        <row r="3304">
          <cell r="BO3304" t="str">
            <v/>
          </cell>
          <cell r="CJ3304"/>
          <cell r="CK3304"/>
        </row>
        <row r="3305">
          <cell r="BO3305" t="str">
            <v/>
          </cell>
          <cell r="CJ3305"/>
          <cell r="CK3305"/>
        </row>
        <row r="3306">
          <cell r="BO3306" t="str">
            <v/>
          </cell>
          <cell r="CJ3306"/>
          <cell r="CK3306"/>
        </row>
        <row r="3307">
          <cell r="BO3307" t="str">
            <v/>
          </cell>
          <cell r="CJ3307"/>
          <cell r="CK3307"/>
        </row>
        <row r="3308">
          <cell r="BO3308" t="str">
            <v/>
          </cell>
          <cell r="CJ3308"/>
          <cell r="CK3308"/>
        </row>
        <row r="3309">
          <cell r="BO3309" t="str">
            <v/>
          </cell>
          <cell r="CJ3309"/>
          <cell r="CK3309"/>
        </row>
        <row r="3310">
          <cell r="BO3310" t="str">
            <v/>
          </cell>
          <cell r="CJ3310"/>
          <cell r="CK3310"/>
        </row>
        <row r="3311">
          <cell r="BO3311" t="str">
            <v/>
          </cell>
          <cell r="CJ3311"/>
          <cell r="CK3311"/>
        </row>
        <row r="3312">
          <cell r="BO3312" t="str">
            <v/>
          </cell>
          <cell r="CJ3312"/>
          <cell r="CK3312"/>
        </row>
        <row r="3313">
          <cell r="BO3313" t="str">
            <v/>
          </cell>
          <cell r="CJ3313"/>
          <cell r="CK3313"/>
        </row>
        <row r="3314">
          <cell r="BO3314" t="str">
            <v/>
          </cell>
          <cell r="CJ3314"/>
          <cell r="CK3314"/>
        </row>
        <row r="3315">
          <cell r="BO3315" t="str">
            <v/>
          </cell>
          <cell r="CJ3315"/>
          <cell r="CK3315"/>
        </row>
        <row r="3316">
          <cell r="BO3316" t="str">
            <v/>
          </cell>
          <cell r="CJ3316"/>
          <cell r="CK3316"/>
        </row>
        <row r="3317">
          <cell r="BO3317" t="str">
            <v/>
          </cell>
          <cell r="CJ3317"/>
          <cell r="CK3317"/>
        </row>
        <row r="3318">
          <cell r="BO3318" t="str">
            <v/>
          </cell>
          <cell r="CJ3318"/>
          <cell r="CK3318"/>
        </row>
        <row r="3319">
          <cell r="BO3319" t="str">
            <v/>
          </cell>
          <cell r="CJ3319"/>
          <cell r="CK3319"/>
        </row>
        <row r="3320">
          <cell r="BO3320" t="str">
            <v/>
          </cell>
          <cell r="CJ3320"/>
          <cell r="CK3320"/>
        </row>
        <row r="3321">
          <cell r="BO3321" t="str">
            <v/>
          </cell>
          <cell r="CJ3321"/>
          <cell r="CK3321"/>
        </row>
        <row r="3322">
          <cell r="BO3322" t="str">
            <v/>
          </cell>
          <cell r="CJ3322"/>
          <cell r="CK3322"/>
        </row>
        <row r="3323">
          <cell r="BO3323" t="str">
            <v/>
          </cell>
          <cell r="CJ3323"/>
          <cell r="CK3323"/>
        </row>
        <row r="3324">
          <cell r="BO3324" t="str">
            <v/>
          </cell>
          <cell r="CJ3324"/>
          <cell r="CK3324"/>
        </row>
        <row r="3325">
          <cell r="BO3325" t="str">
            <v/>
          </cell>
          <cell r="CJ3325"/>
          <cell r="CK3325"/>
        </row>
        <row r="3326">
          <cell r="BO3326" t="str">
            <v/>
          </cell>
          <cell r="CJ3326"/>
          <cell r="CK3326"/>
        </row>
        <row r="3327">
          <cell r="BO3327" t="str">
            <v/>
          </cell>
          <cell r="CJ3327"/>
          <cell r="CK3327"/>
        </row>
        <row r="3328">
          <cell r="BO3328" t="str">
            <v/>
          </cell>
          <cell r="CJ3328"/>
          <cell r="CK3328"/>
        </row>
        <row r="3329">
          <cell r="BO3329" t="str">
            <v/>
          </cell>
          <cell r="CJ3329"/>
          <cell r="CK3329"/>
        </row>
        <row r="3330">
          <cell r="BO3330" t="str">
            <v/>
          </cell>
          <cell r="CJ3330"/>
          <cell r="CK3330"/>
        </row>
        <row r="3331">
          <cell r="BO3331" t="str">
            <v/>
          </cell>
          <cell r="CJ3331"/>
          <cell r="CK3331"/>
        </row>
        <row r="3332">
          <cell r="BO3332" t="str">
            <v/>
          </cell>
          <cell r="CJ3332"/>
          <cell r="CK3332"/>
        </row>
        <row r="3333">
          <cell r="BO3333" t="str">
            <v/>
          </cell>
          <cell r="CJ3333"/>
          <cell r="CK3333"/>
        </row>
        <row r="3334">
          <cell r="BO3334" t="str">
            <v/>
          </cell>
          <cell r="CJ3334"/>
          <cell r="CK3334"/>
        </row>
        <row r="3335">
          <cell r="BO3335" t="str">
            <v/>
          </cell>
          <cell r="CJ3335"/>
          <cell r="CK3335"/>
        </row>
        <row r="3336">
          <cell r="BO3336" t="str">
            <v/>
          </cell>
          <cell r="CJ3336"/>
          <cell r="CK3336"/>
        </row>
        <row r="3337">
          <cell r="BO3337" t="str">
            <v/>
          </cell>
          <cell r="CJ3337"/>
          <cell r="CK3337"/>
        </row>
        <row r="3338">
          <cell r="BO3338" t="str">
            <v/>
          </cell>
          <cell r="CJ3338"/>
          <cell r="CK3338"/>
        </row>
        <row r="3339">
          <cell r="BO3339" t="str">
            <v/>
          </cell>
          <cell r="CJ3339"/>
          <cell r="CK3339"/>
        </row>
        <row r="3340">
          <cell r="BO3340" t="str">
            <v/>
          </cell>
          <cell r="CJ3340"/>
          <cell r="CK3340"/>
        </row>
        <row r="3341">
          <cell r="BO3341" t="str">
            <v/>
          </cell>
          <cell r="CJ3341"/>
          <cell r="CK3341"/>
        </row>
        <row r="3342">
          <cell r="BO3342" t="str">
            <v/>
          </cell>
          <cell r="CJ3342"/>
          <cell r="CK3342"/>
        </row>
        <row r="3343">
          <cell r="BO3343" t="str">
            <v/>
          </cell>
          <cell r="CJ3343"/>
          <cell r="CK3343"/>
        </row>
        <row r="3344">
          <cell r="BO3344" t="str">
            <v/>
          </cell>
          <cell r="CJ3344"/>
          <cell r="CK3344"/>
        </row>
        <row r="3345">
          <cell r="BO3345" t="str">
            <v/>
          </cell>
          <cell r="CJ3345"/>
          <cell r="CK3345"/>
        </row>
        <row r="3346">
          <cell r="BO3346" t="str">
            <v/>
          </cell>
          <cell r="CJ3346"/>
          <cell r="CK3346"/>
        </row>
        <row r="3347">
          <cell r="BO3347" t="str">
            <v/>
          </cell>
          <cell r="CJ3347"/>
          <cell r="CK3347"/>
        </row>
        <row r="3348">
          <cell r="BO3348" t="str">
            <v/>
          </cell>
          <cell r="CJ3348"/>
          <cell r="CK3348"/>
        </row>
        <row r="3349">
          <cell r="BO3349" t="str">
            <v/>
          </cell>
          <cell r="CJ3349"/>
          <cell r="CK3349"/>
        </row>
        <row r="3350">
          <cell r="BO3350" t="str">
            <v/>
          </cell>
          <cell r="CJ3350"/>
          <cell r="CK3350"/>
        </row>
        <row r="3351">
          <cell r="BO3351" t="str">
            <v/>
          </cell>
          <cell r="CJ3351"/>
          <cell r="CK3351"/>
        </row>
        <row r="3352">
          <cell r="BO3352" t="str">
            <v/>
          </cell>
          <cell r="CJ3352"/>
          <cell r="CK3352"/>
        </row>
        <row r="3353">
          <cell r="BO3353" t="str">
            <v/>
          </cell>
          <cell r="CJ3353"/>
          <cell r="CK3353"/>
        </row>
        <row r="3354">
          <cell r="BO3354" t="str">
            <v/>
          </cell>
          <cell r="CJ3354"/>
          <cell r="CK3354"/>
        </row>
        <row r="3355">
          <cell r="BO3355" t="str">
            <v/>
          </cell>
          <cell r="CJ3355"/>
          <cell r="CK3355"/>
        </row>
        <row r="3356">
          <cell r="BO3356" t="str">
            <v/>
          </cell>
          <cell r="CJ3356"/>
          <cell r="CK3356"/>
        </row>
        <row r="3357">
          <cell r="BO3357" t="str">
            <v/>
          </cell>
          <cell r="CJ3357"/>
          <cell r="CK3357"/>
        </row>
        <row r="3358">
          <cell r="BO3358" t="str">
            <v/>
          </cell>
          <cell r="CJ3358"/>
          <cell r="CK3358"/>
        </row>
        <row r="3359">
          <cell r="BO3359" t="str">
            <v/>
          </cell>
          <cell r="CJ3359"/>
          <cell r="CK3359"/>
        </row>
        <row r="3360">
          <cell r="BO3360" t="str">
            <v/>
          </cell>
          <cell r="CJ3360"/>
          <cell r="CK3360"/>
        </row>
        <row r="3361">
          <cell r="BO3361" t="str">
            <v/>
          </cell>
          <cell r="CJ3361"/>
          <cell r="CK3361"/>
        </row>
        <row r="3362">
          <cell r="BO3362" t="str">
            <v/>
          </cell>
          <cell r="CJ3362"/>
          <cell r="CK3362"/>
        </row>
        <row r="3363">
          <cell r="BO3363" t="str">
            <v/>
          </cell>
          <cell r="CJ3363"/>
          <cell r="CK3363"/>
        </row>
        <row r="3364">
          <cell r="BO3364" t="str">
            <v/>
          </cell>
          <cell r="CJ3364"/>
          <cell r="CK3364"/>
        </row>
        <row r="3365">
          <cell r="BO3365" t="str">
            <v/>
          </cell>
          <cell r="CJ3365"/>
          <cell r="CK3365"/>
        </row>
        <row r="3366">
          <cell r="BO3366" t="str">
            <v/>
          </cell>
          <cell r="CJ3366"/>
          <cell r="CK3366"/>
        </row>
        <row r="3367">
          <cell r="BO3367" t="str">
            <v/>
          </cell>
          <cell r="CJ3367"/>
          <cell r="CK3367"/>
        </row>
        <row r="3368">
          <cell r="BO3368" t="str">
            <v/>
          </cell>
          <cell r="CJ3368"/>
          <cell r="CK3368"/>
        </row>
        <row r="3369">
          <cell r="BO3369" t="str">
            <v/>
          </cell>
          <cell r="CJ3369"/>
          <cell r="CK3369"/>
        </row>
        <row r="3370">
          <cell r="BO3370" t="str">
            <v/>
          </cell>
          <cell r="CJ3370"/>
          <cell r="CK3370"/>
        </row>
        <row r="3371">
          <cell r="BO3371" t="str">
            <v/>
          </cell>
          <cell r="CJ3371"/>
          <cell r="CK3371"/>
        </row>
        <row r="3372">
          <cell r="BO3372" t="str">
            <v/>
          </cell>
          <cell r="CJ3372"/>
          <cell r="CK3372"/>
        </row>
        <row r="3373">
          <cell r="BO3373" t="str">
            <v/>
          </cell>
          <cell r="CJ3373"/>
          <cell r="CK3373"/>
        </row>
        <row r="3374">
          <cell r="BO3374" t="str">
            <v/>
          </cell>
          <cell r="CJ3374"/>
          <cell r="CK3374"/>
        </row>
        <row r="3375">
          <cell r="BO3375" t="str">
            <v/>
          </cell>
          <cell r="CJ3375"/>
          <cell r="CK3375"/>
        </row>
        <row r="3376">
          <cell r="BO3376" t="str">
            <v/>
          </cell>
          <cell r="CJ3376"/>
          <cell r="CK3376"/>
        </row>
        <row r="3377">
          <cell r="BO3377" t="str">
            <v/>
          </cell>
          <cell r="CJ3377"/>
          <cell r="CK3377"/>
        </row>
        <row r="3378">
          <cell r="BO3378" t="str">
            <v/>
          </cell>
          <cell r="CJ3378"/>
          <cell r="CK3378"/>
        </row>
        <row r="3379">
          <cell r="BO3379" t="str">
            <v/>
          </cell>
          <cell r="CJ3379"/>
          <cell r="CK3379"/>
        </row>
        <row r="3380">
          <cell r="BO3380" t="str">
            <v/>
          </cell>
          <cell r="CJ3380"/>
          <cell r="CK3380"/>
        </row>
        <row r="3381">
          <cell r="BO3381" t="str">
            <v/>
          </cell>
          <cell r="CJ3381"/>
          <cell r="CK3381"/>
        </row>
        <row r="3382">
          <cell r="BO3382" t="str">
            <v/>
          </cell>
          <cell r="CJ3382"/>
          <cell r="CK3382"/>
        </row>
        <row r="3383">
          <cell r="BO3383" t="str">
            <v/>
          </cell>
          <cell r="CJ3383"/>
          <cell r="CK3383"/>
        </row>
        <row r="3384">
          <cell r="BO3384" t="str">
            <v/>
          </cell>
          <cell r="CJ3384"/>
          <cell r="CK3384"/>
        </row>
        <row r="3385">
          <cell r="BO3385" t="str">
            <v/>
          </cell>
          <cell r="CJ3385"/>
          <cell r="CK3385"/>
        </row>
        <row r="3386">
          <cell r="BO3386" t="str">
            <v/>
          </cell>
          <cell r="CJ3386"/>
          <cell r="CK3386"/>
        </row>
        <row r="3387">
          <cell r="BO3387" t="str">
            <v/>
          </cell>
          <cell r="CJ3387"/>
          <cell r="CK3387"/>
        </row>
        <row r="3388">
          <cell r="BO3388" t="str">
            <v/>
          </cell>
          <cell r="CJ3388"/>
          <cell r="CK3388"/>
        </row>
        <row r="3389">
          <cell r="BO3389" t="str">
            <v/>
          </cell>
          <cell r="CJ3389"/>
          <cell r="CK3389"/>
        </row>
        <row r="3390">
          <cell r="BO3390" t="str">
            <v/>
          </cell>
          <cell r="CJ3390"/>
          <cell r="CK3390"/>
        </row>
        <row r="3391">
          <cell r="BO3391" t="str">
            <v/>
          </cell>
          <cell r="CJ3391"/>
          <cell r="CK3391"/>
        </row>
        <row r="3392">
          <cell r="BO3392" t="str">
            <v/>
          </cell>
          <cell r="CJ3392"/>
          <cell r="CK3392"/>
        </row>
        <row r="3393">
          <cell r="BO3393" t="str">
            <v/>
          </cell>
          <cell r="CJ3393"/>
          <cell r="CK3393"/>
        </row>
        <row r="3394">
          <cell r="BO3394" t="str">
            <v/>
          </cell>
          <cell r="CJ3394"/>
          <cell r="CK3394"/>
        </row>
        <row r="3395">
          <cell r="BO3395" t="str">
            <v/>
          </cell>
          <cell r="CJ3395"/>
          <cell r="CK3395"/>
        </row>
        <row r="3396">
          <cell r="BO3396" t="str">
            <v/>
          </cell>
          <cell r="CJ3396"/>
          <cell r="CK3396"/>
        </row>
        <row r="3397">
          <cell r="BO3397" t="str">
            <v/>
          </cell>
          <cell r="CJ3397"/>
          <cell r="CK3397"/>
        </row>
        <row r="3398">
          <cell r="BO3398" t="str">
            <v/>
          </cell>
          <cell r="CJ3398"/>
          <cell r="CK3398"/>
        </row>
        <row r="3399">
          <cell r="BO3399" t="str">
            <v/>
          </cell>
          <cell r="CJ3399"/>
          <cell r="CK3399"/>
        </row>
        <row r="3400">
          <cell r="BO3400" t="str">
            <v/>
          </cell>
          <cell r="CJ3400"/>
          <cell r="CK3400"/>
        </row>
        <row r="3401">
          <cell r="BO3401" t="str">
            <v/>
          </cell>
          <cell r="CJ3401"/>
          <cell r="CK3401"/>
        </row>
        <row r="3402">
          <cell r="BO3402" t="str">
            <v/>
          </cell>
          <cell r="CJ3402"/>
          <cell r="CK3402"/>
        </row>
        <row r="3403">
          <cell r="BO3403" t="str">
            <v/>
          </cell>
          <cell r="CJ3403"/>
          <cell r="CK3403"/>
        </row>
        <row r="3404">
          <cell r="BO3404" t="str">
            <v/>
          </cell>
          <cell r="CJ3404"/>
          <cell r="CK3404"/>
        </row>
        <row r="3405">
          <cell r="BO3405" t="str">
            <v/>
          </cell>
          <cell r="CJ3405"/>
          <cell r="CK3405"/>
        </row>
        <row r="3406">
          <cell r="BO3406" t="str">
            <v/>
          </cell>
          <cell r="CJ3406"/>
          <cell r="CK3406"/>
        </row>
        <row r="3407">
          <cell r="BO3407" t="str">
            <v/>
          </cell>
          <cell r="CJ3407"/>
          <cell r="CK3407"/>
        </row>
        <row r="3408">
          <cell r="BO3408" t="str">
            <v/>
          </cell>
          <cell r="CJ3408"/>
          <cell r="CK3408"/>
        </row>
        <row r="3409">
          <cell r="BO3409" t="str">
            <v/>
          </cell>
          <cell r="CJ3409"/>
          <cell r="CK3409"/>
        </row>
        <row r="3410">
          <cell r="BO3410" t="str">
            <v/>
          </cell>
          <cell r="CJ3410"/>
          <cell r="CK3410"/>
        </row>
        <row r="3411">
          <cell r="BO3411" t="str">
            <v/>
          </cell>
          <cell r="CJ3411"/>
          <cell r="CK3411"/>
        </row>
        <row r="3412">
          <cell r="BO3412" t="str">
            <v/>
          </cell>
          <cell r="CJ3412"/>
          <cell r="CK3412"/>
        </row>
        <row r="3413">
          <cell r="BO3413" t="str">
            <v/>
          </cell>
          <cell r="CJ3413"/>
          <cell r="CK3413"/>
        </row>
        <row r="3414">
          <cell r="BO3414" t="str">
            <v/>
          </cell>
          <cell r="CJ3414"/>
          <cell r="CK3414"/>
        </row>
        <row r="3415">
          <cell r="BO3415" t="str">
            <v/>
          </cell>
          <cell r="CJ3415"/>
          <cell r="CK3415"/>
        </row>
        <row r="3416">
          <cell r="BO3416" t="str">
            <v/>
          </cell>
          <cell r="CJ3416"/>
          <cell r="CK3416"/>
        </row>
        <row r="3417">
          <cell r="BO3417" t="str">
            <v/>
          </cell>
          <cell r="CJ3417"/>
          <cell r="CK3417"/>
        </row>
        <row r="3418">
          <cell r="BO3418" t="str">
            <v/>
          </cell>
          <cell r="CJ3418"/>
          <cell r="CK3418"/>
        </row>
        <row r="3419">
          <cell r="BO3419" t="str">
            <v/>
          </cell>
          <cell r="CJ3419"/>
          <cell r="CK3419"/>
        </row>
        <row r="3420">
          <cell r="BO3420" t="str">
            <v/>
          </cell>
          <cell r="CJ3420"/>
          <cell r="CK3420"/>
        </row>
        <row r="3421">
          <cell r="BO3421" t="str">
            <v/>
          </cell>
          <cell r="CJ3421"/>
          <cell r="CK3421"/>
        </row>
        <row r="3422">
          <cell r="BO3422" t="str">
            <v/>
          </cell>
          <cell r="CJ3422"/>
          <cell r="CK3422"/>
        </row>
        <row r="3423">
          <cell r="BO3423" t="str">
            <v/>
          </cell>
          <cell r="CJ3423"/>
          <cell r="CK3423"/>
        </row>
        <row r="3424">
          <cell r="BO3424" t="str">
            <v/>
          </cell>
          <cell r="CJ3424"/>
          <cell r="CK3424"/>
        </row>
        <row r="3425">
          <cell r="BO3425" t="str">
            <v/>
          </cell>
          <cell r="CJ3425"/>
          <cell r="CK3425"/>
        </row>
        <row r="3426">
          <cell r="BO3426" t="str">
            <v/>
          </cell>
          <cell r="CJ3426"/>
          <cell r="CK3426"/>
        </row>
        <row r="3427">
          <cell r="BO3427" t="str">
            <v/>
          </cell>
          <cell r="CJ3427"/>
          <cell r="CK3427"/>
        </row>
        <row r="3428">
          <cell r="BO3428" t="str">
            <v/>
          </cell>
          <cell r="CJ3428"/>
          <cell r="CK3428"/>
        </row>
        <row r="3429">
          <cell r="BO3429" t="str">
            <v/>
          </cell>
          <cell r="CJ3429"/>
          <cell r="CK3429"/>
        </row>
        <row r="3430">
          <cell r="BO3430" t="str">
            <v/>
          </cell>
          <cell r="CJ3430"/>
          <cell r="CK3430"/>
        </row>
        <row r="3431">
          <cell r="BO3431" t="str">
            <v/>
          </cell>
          <cell r="CJ3431"/>
          <cell r="CK3431"/>
        </row>
        <row r="3432">
          <cell r="BO3432" t="str">
            <v/>
          </cell>
          <cell r="CJ3432"/>
          <cell r="CK3432"/>
        </row>
        <row r="3433">
          <cell r="BO3433" t="str">
            <v/>
          </cell>
          <cell r="CJ3433"/>
          <cell r="CK3433"/>
        </row>
        <row r="3434">
          <cell r="BO3434" t="str">
            <v/>
          </cell>
          <cell r="CJ3434"/>
          <cell r="CK3434"/>
        </row>
        <row r="3435">
          <cell r="BO3435" t="str">
            <v/>
          </cell>
          <cell r="CJ3435"/>
          <cell r="CK3435"/>
        </row>
        <row r="3436">
          <cell r="BO3436" t="str">
            <v/>
          </cell>
          <cell r="CJ3436"/>
          <cell r="CK3436"/>
        </row>
        <row r="3437">
          <cell r="BO3437" t="str">
            <v/>
          </cell>
          <cell r="CJ3437"/>
          <cell r="CK3437"/>
        </row>
        <row r="3438">
          <cell r="BO3438" t="str">
            <v/>
          </cell>
          <cell r="CJ3438"/>
          <cell r="CK3438"/>
        </row>
        <row r="3439">
          <cell r="BO3439" t="str">
            <v/>
          </cell>
          <cell r="CJ3439"/>
          <cell r="CK3439"/>
        </row>
        <row r="3440">
          <cell r="BO3440" t="str">
            <v/>
          </cell>
          <cell r="CJ3440"/>
          <cell r="CK3440"/>
        </row>
        <row r="3441">
          <cell r="BO3441" t="str">
            <v/>
          </cell>
          <cell r="CJ3441"/>
          <cell r="CK3441"/>
        </row>
        <row r="3442">
          <cell r="BO3442" t="str">
            <v/>
          </cell>
          <cell r="CJ3442"/>
          <cell r="CK3442"/>
        </row>
        <row r="3443">
          <cell r="BO3443" t="str">
            <v/>
          </cell>
          <cell r="CJ3443"/>
          <cell r="CK3443"/>
        </row>
        <row r="3444">
          <cell r="BO3444" t="str">
            <v/>
          </cell>
          <cell r="CJ3444"/>
          <cell r="CK3444"/>
        </row>
        <row r="3445">
          <cell r="BO3445" t="str">
            <v/>
          </cell>
          <cell r="CJ3445"/>
          <cell r="CK3445"/>
        </row>
        <row r="3446">
          <cell r="BO3446" t="str">
            <v/>
          </cell>
          <cell r="CJ3446"/>
          <cell r="CK3446"/>
        </row>
        <row r="3447">
          <cell r="BO3447" t="str">
            <v/>
          </cell>
          <cell r="CJ3447"/>
          <cell r="CK3447"/>
        </row>
        <row r="3448">
          <cell r="BO3448" t="str">
            <v/>
          </cell>
          <cell r="CJ3448"/>
          <cell r="CK3448"/>
        </row>
        <row r="3449">
          <cell r="BO3449" t="str">
            <v/>
          </cell>
          <cell r="CJ3449"/>
          <cell r="CK3449"/>
        </row>
        <row r="3450">
          <cell r="BO3450" t="str">
            <v/>
          </cell>
          <cell r="CJ3450"/>
          <cell r="CK3450"/>
        </row>
        <row r="3451">
          <cell r="BO3451" t="str">
            <v/>
          </cell>
          <cell r="CJ3451"/>
          <cell r="CK3451"/>
        </row>
        <row r="3452">
          <cell r="BO3452" t="str">
            <v/>
          </cell>
          <cell r="CJ3452"/>
          <cell r="CK3452"/>
        </row>
        <row r="3453">
          <cell r="BO3453" t="str">
            <v/>
          </cell>
          <cell r="CJ3453"/>
          <cell r="CK3453"/>
        </row>
        <row r="3454">
          <cell r="BO3454" t="str">
            <v/>
          </cell>
          <cell r="CJ3454"/>
          <cell r="CK3454"/>
        </row>
        <row r="3455">
          <cell r="BO3455" t="str">
            <v/>
          </cell>
          <cell r="CJ3455"/>
          <cell r="CK3455"/>
        </row>
        <row r="3456">
          <cell r="BO3456" t="str">
            <v/>
          </cell>
          <cell r="CJ3456"/>
          <cell r="CK3456"/>
        </row>
        <row r="3457">
          <cell r="BO3457" t="str">
            <v/>
          </cell>
          <cell r="CJ3457"/>
          <cell r="CK3457"/>
        </row>
        <row r="3458">
          <cell r="BO3458" t="str">
            <v/>
          </cell>
          <cell r="CJ3458"/>
          <cell r="CK3458"/>
        </row>
        <row r="3459">
          <cell r="BO3459" t="str">
            <v/>
          </cell>
          <cell r="CJ3459"/>
          <cell r="CK3459"/>
        </row>
        <row r="3460">
          <cell r="BO3460" t="str">
            <v/>
          </cell>
          <cell r="CJ3460"/>
          <cell r="CK3460"/>
        </row>
        <row r="3461">
          <cell r="BO3461" t="str">
            <v/>
          </cell>
          <cell r="CJ3461"/>
          <cell r="CK3461"/>
        </row>
        <row r="3462">
          <cell r="BO3462" t="str">
            <v/>
          </cell>
          <cell r="CJ3462"/>
          <cell r="CK3462"/>
        </row>
        <row r="3463">
          <cell r="BO3463" t="str">
            <v/>
          </cell>
          <cell r="CJ3463"/>
          <cell r="CK3463"/>
        </row>
        <row r="3464">
          <cell r="BO3464" t="str">
            <v/>
          </cell>
          <cell r="CJ3464"/>
          <cell r="CK3464"/>
        </row>
        <row r="3465">
          <cell r="BO3465" t="str">
            <v/>
          </cell>
          <cell r="CJ3465"/>
          <cell r="CK3465"/>
        </row>
        <row r="3466">
          <cell r="BO3466" t="str">
            <v/>
          </cell>
          <cell r="CJ3466"/>
          <cell r="CK3466"/>
        </row>
        <row r="3467">
          <cell r="BO3467" t="str">
            <v/>
          </cell>
          <cell r="CJ3467"/>
          <cell r="CK3467"/>
        </row>
        <row r="3468">
          <cell r="BO3468" t="str">
            <v/>
          </cell>
          <cell r="CJ3468"/>
          <cell r="CK3468"/>
        </row>
        <row r="3469">
          <cell r="BO3469" t="str">
            <v/>
          </cell>
          <cell r="CJ3469"/>
          <cell r="CK3469"/>
        </row>
        <row r="3470">
          <cell r="BO3470" t="str">
            <v/>
          </cell>
          <cell r="CJ3470"/>
          <cell r="CK3470"/>
        </row>
        <row r="3471">
          <cell r="BO3471" t="str">
            <v/>
          </cell>
          <cell r="CJ3471"/>
          <cell r="CK3471"/>
        </row>
        <row r="3472">
          <cell r="BO3472" t="str">
            <v/>
          </cell>
          <cell r="CJ3472"/>
          <cell r="CK3472"/>
        </row>
        <row r="3473">
          <cell r="BO3473" t="str">
            <v/>
          </cell>
          <cell r="CJ3473"/>
          <cell r="CK3473"/>
        </row>
        <row r="3474">
          <cell r="BO3474" t="str">
            <v/>
          </cell>
          <cell r="CJ3474"/>
          <cell r="CK3474"/>
        </row>
        <row r="3475">
          <cell r="BO3475" t="str">
            <v/>
          </cell>
          <cell r="CJ3475"/>
          <cell r="CK3475"/>
        </row>
        <row r="3476">
          <cell r="BO3476" t="str">
            <v/>
          </cell>
          <cell r="CJ3476"/>
          <cell r="CK3476"/>
        </row>
        <row r="3477">
          <cell r="BO3477" t="str">
            <v/>
          </cell>
          <cell r="CJ3477"/>
          <cell r="CK3477"/>
        </row>
        <row r="3478">
          <cell r="BO3478" t="str">
            <v/>
          </cell>
          <cell r="CJ3478"/>
          <cell r="CK3478"/>
        </row>
        <row r="3479">
          <cell r="BO3479" t="str">
            <v/>
          </cell>
          <cell r="CJ3479"/>
          <cell r="CK3479"/>
        </row>
        <row r="3480">
          <cell r="BO3480" t="str">
            <v/>
          </cell>
          <cell r="CJ3480"/>
          <cell r="CK3480"/>
        </row>
        <row r="3481">
          <cell r="BO3481" t="str">
            <v/>
          </cell>
          <cell r="CJ3481"/>
          <cell r="CK3481"/>
        </row>
        <row r="3482">
          <cell r="BO3482" t="str">
            <v/>
          </cell>
          <cell r="CJ3482"/>
          <cell r="CK3482"/>
        </row>
        <row r="3483">
          <cell r="BO3483" t="str">
            <v/>
          </cell>
          <cell r="CJ3483"/>
          <cell r="CK3483"/>
        </row>
        <row r="3484">
          <cell r="BO3484" t="str">
            <v/>
          </cell>
          <cell r="CJ3484"/>
          <cell r="CK3484"/>
        </row>
        <row r="3485">
          <cell r="BO3485" t="str">
            <v/>
          </cell>
          <cell r="CJ3485"/>
          <cell r="CK3485"/>
        </row>
        <row r="3486">
          <cell r="BO3486" t="str">
            <v/>
          </cell>
          <cell r="CJ3486"/>
          <cell r="CK3486"/>
        </row>
        <row r="3487">
          <cell r="BO3487" t="str">
            <v/>
          </cell>
          <cell r="CJ3487"/>
          <cell r="CK3487"/>
        </row>
        <row r="3488">
          <cell r="BO3488" t="str">
            <v/>
          </cell>
          <cell r="CJ3488"/>
          <cell r="CK3488"/>
        </row>
        <row r="3489">
          <cell r="BO3489" t="str">
            <v/>
          </cell>
          <cell r="CJ3489"/>
          <cell r="CK3489"/>
        </row>
        <row r="3490">
          <cell r="BO3490" t="str">
            <v/>
          </cell>
          <cell r="CJ3490"/>
          <cell r="CK3490"/>
        </row>
        <row r="3491">
          <cell r="BO3491" t="str">
            <v/>
          </cell>
          <cell r="CJ3491"/>
          <cell r="CK3491"/>
        </row>
        <row r="3492">
          <cell r="BO3492" t="str">
            <v/>
          </cell>
          <cell r="CJ3492"/>
          <cell r="CK3492"/>
        </row>
        <row r="3493">
          <cell r="BO3493" t="str">
            <v/>
          </cell>
          <cell r="CJ3493"/>
          <cell r="CK3493"/>
        </row>
        <row r="3494">
          <cell r="BO3494" t="str">
            <v/>
          </cell>
          <cell r="CJ3494"/>
          <cell r="CK3494"/>
        </row>
        <row r="3495">
          <cell r="BO3495" t="str">
            <v/>
          </cell>
          <cell r="CJ3495"/>
          <cell r="CK3495"/>
        </row>
        <row r="3496">
          <cell r="BO3496" t="str">
            <v/>
          </cell>
          <cell r="CJ3496"/>
          <cell r="CK3496"/>
        </row>
        <row r="3497">
          <cell r="BO3497" t="str">
            <v/>
          </cell>
          <cell r="CJ3497"/>
          <cell r="CK3497"/>
        </row>
        <row r="3498">
          <cell r="BO3498" t="str">
            <v/>
          </cell>
          <cell r="CJ3498"/>
          <cell r="CK3498"/>
        </row>
        <row r="3499">
          <cell r="BO3499" t="str">
            <v/>
          </cell>
          <cell r="CJ3499"/>
          <cell r="CK3499"/>
        </row>
        <row r="3500">
          <cell r="BO3500" t="str">
            <v/>
          </cell>
          <cell r="CJ3500"/>
          <cell r="CK3500"/>
        </row>
        <row r="3501">
          <cell r="BO3501" t="str">
            <v/>
          </cell>
          <cell r="CJ3501"/>
          <cell r="CK3501"/>
        </row>
        <row r="3502">
          <cell r="BO3502" t="str">
            <v/>
          </cell>
          <cell r="CJ3502"/>
          <cell r="CK3502"/>
        </row>
        <row r="3503">
          <cell r="BO3503" t="str">
            <v/>
          </cell>
          <cell r="CJ3503"/>
          <cell r="CK3503"/>
        </row>
        <row r="3504">
          <cell r="BO3504" t="str">
            <v/>
          </cell>
          <cell r="CJ3504"/>
          <cell r="CK3504"/>
        </row>
        <row r="3505">
          <cell r="BO3505" t="str">
            <v/>
          </cell>
          <cell r="CJ3505"/>
          <cell r="CK3505"/>
        </row>
        <row r="3506">
          <cell r="BO3506" t="str">
            <v/>
          </cell>
          <cell r="CJ3506"/>
          <cell r="CK3506"/>
        </row>
        <row r="3507">
          <cell r="BO3507" t="str">
            <v/>
          </cell>
          <cell r="CJ3507"/>
          <cell r="CK3507"/>
        </row>
        <row r="3508">
          <cell r="BO3508" t="str">
            <v/>
          </cell>
          <cell r="CJ3508"/>
          <cell r="CK3508"/>
        </row>
        <row r="3509">
          <cell r="BO3509" t="str">
            <v/>
          </cell>
          <cell r="CJ3509"/>
          <cell r="CK3509"/>
        </row>
        <row r="3510">
          <cell r="BO3510" t="str">
            <v/>
          </cell>
          <cell r="CJ3510"/>
          <cell r="CK3510"/>
        </row>
        <row r="3511">
          <cell r="BO3511" t="str">
            <v/>
          </cell>
          <cell r="CJ3511"/>
          <cell r="CK3511"/>
        </row>
        <row r="3512">
          <cell r="BO3512" t="str">
            <v/>
          </cell>
          <cell r="CJ3512"/>
          <cell r="CK3512"/>
        </row>
        <row r="3513">
          <cell r="BO3513" t="str">
            <v/>
          </cell>
          <cell r="CJ3513"/>
          <cell r="CK3513"/>
        </row>
        <row r="3514">
          <cell r="BO3514" t="str">
            <v/>
          </cell>
          <cell r="CJ3514"/>
          <cell r="CK3514"/>
        </row>
        <row r="3515">
          <cell r="BO3515" t="str">
            <v/>
          </cell>
          <cell r="CJ3515"/>
          <cell r="CK3515"/>
        </row>
        <row r="3516">
          <cell r="BO3516" t="str">
            <v/>
          </cell>
          <cell r="CJ3516"/>
          <cell r="CK3516"/>
        </row>
        <row r="3517">
          <cell r="BO3517" t="str">
            <v/>
          </cell>
          <cell r="CJ3517"/>
          <cell r="CK3517"/>
        </row>
        <row r="3518">
          <cell r="BO3518" t="str">
            <v/>
          </cell>
          <cell r="CJ3518"/>
          <cell r="CK3518"/>
        </row>
        <row r="3519">
          <cell r="BO3519" t="str">
            <v/>
          </cell>
          <cell r="CJ3519"/>
          <cell r="CK3519"/>
        </row>
        <row r="3520">
          <cell r="BO3520" t="str">
            <v/>
          </cell>
          <cell r="CJ3520"/>
          <cell r="CK3520"/>
        </row>
        <row r="3521">
          <cell r="BO3521" t="str">
            <v/>
          </cell>
          <cell r="CJ3521"/>
          <cell r="CK3521"/>
        </row>
        <row r="3522">
          <cell r="BO3522" t="str">
            <v/>
          </cell>
          <cell r="CJ3522"/>
          <cell r="CK3522"/>
        </row>
        <row r="3523">
          <cell r="BO3523" t="str">
            <v/>
          </cell>
          <cell r="CJ3523"/>
          <cell r="CK3523"/>
        </row>
        <row r="3524">
          <cell r="BO3524" t="str">
            <v/>
          </cell>
          <cell r="CJ3524"/>
          <cell r="CK3524"/>
        </row>
        <row r="3525">
          <cell r="BO3525" t="str">
            <v/>
          </cell>
          <cell r="CJ3525"/>
          <cell r="CK3525"/>
        </row>
        <row r="3526">
          <cell r="BO3526" t="str">
            <v/>
          </cell>
          <cell r="CJ3526"/>
          <cell r="CK3526"/>
        </row>
        <row r="3527">
          <cell r="BO3527" t="str">
            <v/>
          </cell>
          <cell r="CJ3527"/>
          <cell r="CK3527"/>
        </row>
        <row r="3528">
          <cell r="BO3528" t="str">
            <v/>
          </cell>
          <cell r="CJ3528"/>
          <cell r="CK3528"/>
        </row>
        <row r="3529">
          <cell r="BO3529" t="str">
            <v/>
          </cell>
          <cell r="CJ3529"/>
          <cell r="CK3529"/>
        </row>
        <row r="3530">
          <cell r="BO3530" t="str">
            <v/>
          </cell>
          <cell r="CJ3530"/>
          <cell r="CK3530"/>
        </row>
        <row r="3531">
          <cell r="BO3531" t="str">
            <v/>
          </cell>
          <cell r="CJ3531"/>
          <cell r="CK3531"/>
        </row>
        <row r="3532">
          <cell r="BO3532" t="str">
            <v/>
          </cell>
          <cell r="CJ3532"/>
          <cell r="CK3532"/>
        </row>
        <row r="3533">
          <cell r="BO3533" t="str">
            <v/>
          </cell>
          <cell r="CJ3533"/>
          <cell r="CK3533"/>
        </row>
        <row r="3534">
          <cell r="BO3534" t="str">
            <v/>
          </cell>
          <cell r="CJ3534"/>
          <cell r="CK3534"/>
        </row>
        <row r="3535">
          <cell r="BO3535" t="str">
            <v/>
          </cell>
          <cell r="CJ3535"/>
          <cell r="CK3535"/>
        </row>
        <row r="3536">
          <cell r="BO3536" t="str">
            <v/>
          </cell>
          <cell r="CJ3536"/>
          <cell r="CK3536"/>
        </row>
        <row r="3537">
          <cell r="BO3537" t="str">
            <v/>
          </cell>
          <cell r="CJ3537"/>
          <cell r="CK3537"/>
        </row>
        <row r="3538">
          <cell r="BO3538" t="str">
            <v/>
          </cell>
          <cell r="CJ3538"/>
          <cell r="CK3538"/>
        </row>
        <row r="3539">
          <cell r="BO3539" t="str">
            <v/>
          </cell>
          <cell r="CJ3539"/>
          <cell r="CK3539"/>
        </row>
        <row r="3540">
          <cell r="BO3540" t="str">
            <v/>
          </cell>
          <cell r="CJ3540"/>
          <cell r="CK3540"/>
        </row>
        <row r="3541">
          <cell r="BO3541" t="str">
            <v/>
          </cell>
          <cell r="CJ3541"/>
          <cell r="CK3541"/>
        </row>
        <row r="3542">
          <cell r="BO3542" t="str">
            <v/>
          </cell>
          <cell r="CJ3542"/>
          <cell r="CK3542"/>
        </row>
        <row r="3543">
          <cell r="BO3543" t="str">
            <v/>
          </cell>
          <cell r="CJ3543"/>
          <cell r="CK3543"/>
        </row>
        <row r="3544">
          <cell r="BO3544" t="str">
            <v/>
          </cell>
          <cell r="CJ3544"/>
          <cell r="CK3544"/>
        </row>
        <row r="3545">
          <cell r="BO3545" t="str">
            <v/>
          </cell>
          <cell r="CJ3545"/>
          <cell r="CK3545"/>
        </row>
        <row r="3546">
          <cell r="BO3546" t="str">
            <v/>
          </cell>
          <cell r="CJ3546"/>
          <cell r="CK3546"/>
        </row>
        <row r="3547">
          <cell r="BO3547" t="str">
            <v/>
          </cell>
          <cell r="CJ3547"/>
          <cell r="CK3547"/>
        </row>
        <row r="3548">
          <cell r="BO3548" t="str">
            <v/>
          </cell>
          <cell r="CJ3548"/>
          <cell r="CK3548"/>
        </row>
        <row r="3549">
          <cell r="BO3549" t="str">
            <v/>
          </cell>
          <cell r="CJ3549"/>
          <cell r="CK3549"/>
        </row>
        <row r="3550">
          <cell r="BO3550" t="str">
            <v/>
          </cell>
          <cell r="CJ3550"/>
          <cell r="CK3550"/>
        </row>
        <row r="3551">
          <cell r="BO3551" t="str">
            <v/>
          </cell>
          <cell r="CJ3551"/>
          <cell r="CK3551"/>
        </row>
        <row r="3552">
          <cell r="BO3552" t="str">
            <v/>
          </cell>
          <cell r="CJ3552"/>
          <cell r="CK3552"/>
        </row>
        <row r="3553">
          <cell r="BO3553" t="str">
            <v/>
          </cell>
          <cell r="CJ3553"/>
          <cell r="CK3553"/>
        </row>
        <row r="3554">
          <cell r="BO3554" t="str">
            <v/>
          </cell>
          <cell r="CJ3554"/>
          <cell r="CK3554"/>
        </row>
        <row r="3555">
          <cell r="BO3555" t="str">
            <v/>
          </cell>
          <cell r="CJ3555"/>
          <cell r="CK3555"/>
        </row>
        <row r="3556">
          <cell r="BO3556" t="str">
            <v/>
          </cell>
          <cell r="CJ3556"/>
          <cell r="CK3556"/>
        </row>
        <row r="3557">
          <cell r="BO3557" t="str">
            <v/>
          </cell>
          <cell r="CJ3557"/>
          <cell r="CK3557"/>
        </row>
        <row r="3558">
          <cell r="BO3558" t="str">
            <v/>
          </cell>
          <cell r="CJ3558"/>
          <cell r="CK3558"/>
        </row>
        <row r="3559">
          <cell r="BO3559" t="str">
            <v/>
          </cell>
          <cell r="CJ3559"/>
          <cell r="CK3559"/>
        </row>
        <row r="3560">
          <cell r="BO3560" t="str">
            <v/>
          </cell>
          <cell r="CJ3560"/>
          <cell r="CK3560"/>
        </row>
        <row r="3561">
          <cell r="BO3561" t="str">
            <v/>
          </cell>
          <cell r="CJ3561"/>
          <cell r="CK3561"/>
        </row>
        <row r="3562">
          <cell r="BO3562" t="str">
            <v/>
          </cell>
          <cell r="CJ3562"/>
          <cell r="CK3562"/>
        </row>
        <row r="3563">
          <cell r="BO3563" t="str">
            <v/>
          </cell>
          <cell r="CJ3563"/>
          <cell r="CK3563"/>
        </row>
        <row r="3564">
          <cell r="BO3564" t="str">
            <v/>
          </cell>
          <cell r="CJ3564"/>
          <cell r="CK3564"/>
        </row>
        <row r="3565">
          <cell r="BO3565" t="str">
            <v/>
          </cell>
          <cell r="CJ3565"/>
          <cell r="CK3565"/>
        </row>
        <row r="3566">
          <cell r="BO3566" t="str">
            <v/>
          </cell>
          <cell r="CJ3566"/>
          <cell r="CK3566"/>
        </row>
        <row r="3567">
          <cell r="BO3567" t="str">
            <v/>
          </cell>
          <cell r="CJ3567"/>
          <cell r="CK3567"/>
        </row>
        <row r="3568">
          <cell r="BO3568" t="str">
            <v/>
          </cell>
          <cell r="CJ3568"/>
          <cell r="CK3568"/>
        </row>
        <row r="3569">
          <cell r="BO3569" t="str">
            <v/>
          </cell>
          <cell r="CJ3569"/>
          <cell r="CK3569"/>
        </row>
        <row r="3570">
          <cell r="BO3570" t="str">
            <v/>
          </cell>
          <cell r="CJ3570"/>
          <cell r="CK3570"/>
        </row>
        <row r="3571">
          <cell r="BO3571" t="str">
            <v/>
          </cell>
          <cell r="CJ3571"/>
          <cell r="CK3571"/>
        </row>
        <row r="3572">
          <cell r="BO3572" t="str">
            <v/>
          </cell>
          <cell r="CJ3572"/>
          <cell r="CK3572"/>
        </row>
        <row r="3573">
          <cell r="BO3573" t="str">
            <v/>
          </cell>
          <cell r="CJ3573"/>
          <cell r="CK3573"/>
        </row>
        <row r="3574">
          <cell r="BO3574" t="str">
            <v/>
          </cell>
          <cell r="CJ3574"/>
          <cell r="CK3574"/>
        </row>
        <row r="3575">
          <cell r="BO3575" t="str">
            <v/>
          </cell>
          <cell r="CJ3575"/>
          <cell r="CK3575"/>
        </row>
        <row r="3576">
          <cell r="BO3576" t="str">
            <v/>
          </cell>
          <cell r="CJ3576"/>
          <cell r="CK3576"/>
        </row>
        <row r="3577">
          <cell r="BO3577" t="str">
            <v/>
          </cell>
          <cell r="CJ3577"/>
          <cell r="CK3577"/>
        </row>
        <row r="3578">
          <cell r="BO3578" t="str">
            <v/>
          </cell>
          <cell r="CJ3578"/>
          <cell r="CK3578"/>
        </row>
        <row r="3579">
          <cell r="BO3579" t="str">
            <v/>
          </cell>
          <cell r="CJ3579"/>
          <cell r="CK3579"/>
        </row>
        <row r="3580">
          <cell r="BO3580" t="str">
            <v/>
          </cell>
          <cell r="CJ3580"/>
          <cell r="CK3580"/>
        </row>
        <row r="3581">
          <cell r="BO3581" t="str">
            <v/>
          </cell>
          <cell r="CJ3581"/>
          <cell r="CK3581"/>
        </row>
        <row r="3582">
          <cell r="BO3582" t="str">
            <v/>
          </cell>
          <cell r="CJ3582"/>
          <cell r="CK3582"/>
        </row>
        <row r="3583">
          <cell r="BO3583" t="str">
            <v/>
          </cell>
          <cell r="CJ3583"/>
          <cell r="CK3583"/>
        </row>
        <row r="3584">
          <cell r="BO3584" t="str">
            <v/>
          </cell>
          <cell r="CJ3584"/>
          <cell r="CK3584"/>
        </row>
        <row r="3585">
          <cell r="BO3585" t="str">
            <v/>
          </cell>
          <cell r="CJ3585"/>
          <cell r="CK3585"/>
        </row>
        <row r="3586">
          <cell r="BO3586" t="str">
            <v/>
          </cell>
          <cell r="CJ3586"/>
          <cell r="CK3586"/>
        </row>
        <row r="3587">
          <cell r="BO3587" t="str">
            <v/>
          </cell>
          <cell r="CJ3587"/>
          <cell r="CK3587"/>
        </row>
        <row r="3588">
          <cell r="BO3588" t="str">
            <v/>
          </cell>
          <cell r="CJ3588"/>
          <cell r="CK3588"/>
        </row>
        <row r="3589">
          <cell r="BO3589" t="str">
            <v/>
          </cell>
          <cell r="CJ3589"/>
          <cell r="CK3589"/>
        </row>
        <row r="3590">
          <cell r="BO3590" t="str">
            <v/>
          </cell>
          <cell r="CJ3590"/>
          <cell r="CK3590"/>
        </row>
        <row r="3591">
          <cell r="BO3591" t="str">
            <v/>
          </cell>
          <cell r="CJ3591"/>
          <cell r="CK3591"/>
        </row>
        <row r="3592">
          <cell r="BO3592" t="str">
            <v/>
          </cell>
          <cell r="CJ3592"/>
          <cell r="CK3592"/>
        </row>
        <row r="3593">
          <cell r="BO3593" t="str">
            <v/>
          </cell>
          <cell r="CJ3593"/>
          <cell r="CK3593"/>
        </row>
        <row r="3594">
          <cell r="BO3594" t="str">
            <v/>
          </cell>
          <cell r="CJ3594"/>
          <cell r="CK3594"/>
        </row>
        <row r="3595">
          <cell r="BO3595" t="str">
            <v/>
          </cell>
          <cell r="CJ3595"/>
          <cell r="CK3595"/>
        </row>
        <row r="3596">
          <cell r="BO3596" t="str">
            <v/>
          </cell>
          <cell r="CJ3596"/>
          <cell r="CK3596"/>
        </row>
        <row r="3597">
          <cell r="BO3597" t="str">
            <v/>
          </cell>
          <cell r="CJ3597"/>
          <cell r="CK3597"/>
        </row>
        <row r="3598">
          <cell r="BO3598" t="str">
            <v/>
          </cell>
          <cell r="CJ3598"/>
          <cell r="CK3598"/>
        </row>
        <row r="3599">
          <cell r="BO3599" t="str">
            <v/>
          </cell>
          <cell r="CJ3599"/>
          <cell r="CK3599"/>
        </row>
        <row r="3600">
          <cell r="BO3600" t="str">
            <v/>
          </cell>
          <cell r="CJ3600"/>
          <cell r="CK3600"/>
        </row>
        <row r="3601">
          <cell r="BO3601" t="str">
            <v/>
          </cell>
          <cell r="CJ3601"/>
          <cell r="CK3601"/>
        </row>
        <row r="3602">
          <cell r="BO3602" t="str">
            <v/>
          </cell>
          <cell r="CJ3602"/>
          <cell r="CK3602"/>
        </row>
        <row r="3603">
          <cell r="BO3603" t="str">
            <v/>
          </cell>
          <cell r="CJ3603"/>
          <cell r="CK3603"/>
        </row>
        <row r="3604">
          <cell r="BO3604" t="str">
            <v/>
          </cell>
          <cell r="CJ3604"/>
          <cell r="CK3604"/>
        </row>
        <row r="3605">
          <cell r="BO3605" t="str">
            <v/>
          </cell>
          <cell r="CJ3605"/>
          <cell r="CK3605"/>
        </row>
        <row r="3606">
          <cell r="BO3606" t="str">
            <v/>
          </cell>
          <cell r="CJ3606"/>
          <cell r="CK3606"/>
        </row>
        <row r="3607">
          <cell r="BO3607" t="str">
            <v/>
          </cell>
          <cell r="CJ3607"/>
          <cell r="CK3607"/>
        </row>
        <row r="3608">
          <cell r="BO3608" t="str">
            <v/>
          </cell>
          <cell r="CJ3608"/>
          <cell r="CK3608"/>
        </row>
        <row r="3609">
          <cell r="BO3609" t="str">
            <v/>
          </cell>
          <cell r="CJ3609"/>
          <cell r="CK3609"/>
        </row>
        <row r="3610">
          <cell r="BO3610" t="str">
            <v/>
          </cell>
          <cell r="CJ3610"/>
          <cell r="CK3610"/>
        </row>
        <row r="3611">
          <cell r="BO3611" t="str">
            <v/>
          </cell>
          <cell r="CJ3611"/>
          <cell r="CK3611"/>
        </row>
        <row r="3612">
          <cell r="BO3612" t="str">
            <v/>
          </cell>
          <cell r="CJ3612"/>
          <cell r="CK3612"/>
        </row>
        <row r="3613">
          <cell r="BO3613" t="str">
            <v/>
          </cell>
          <cell r="CJ3613"/>
          <cell r="CK3613"/>
        </row>
        <row r="3614">
          <cell r="BO3614" t="str">
            <v/>
          </cell>
          <cell r="CJ3614"/>
          <cell r="CK3614"/>
        </row>
        <row r="3615">
          <cell r="BO3615" t="str">
            <v/>
          </cell>
          <cell r="CJ3615"/>
          <cell r="CK3615"/>
        </row>
        <row r="3616">
          <cell r="BO3616" t="str">
            <v/>
          </cell>
          <cell r="CJ3616"/>
          <cell r="CK3616"/>
        </row>
        <row r="3617">
          <cell r="BO3617" t="str">
            <v/>
          </cell>
          <cell r="CJ3617"/>
          <cell r="CK3617"/>
        </row>
        <row r="3618">
          <cell r="BO3618" t="str">
            <v/>
          </cell>
          <cell r="CJ3618"/>
          <cell r="CK3618"/>
        </row>
        <row r="3619">
          <cell r="BO3619" t="str">
            <v/>
          </cell>
          <cell r="CJ3619"/>
          <cell r="CK3619"/>
        </row>
        <row r="3620">
          <cell r="BO3620" t="str">
            <v/>
          </cell>
          <cell r="CJ3620"/>
          <cell r="CK3620"/>
        </row>
        <row r="3621">
          <cell r="BO3621" t="str">
            <v/>
          </cell>
          <cell r="CJ3621"/>
          <cell r="CK3621"/>
        </row>
        <row r="3622">
          <cell r="BO3622" t="str">
            <v/>
          </cell>
          <cell r="CJ3622"/>
          <cell r="CK3622"/>
        </row>
        <row r="3623">
          <cell r="BO3623" t="str">
            <v/>
          </cell>
          <cell r="CJ3623"/>
          <cell r="CK3623"/>
        </row>
        <row r="3624">
          <cell r="BO3624" t="str">
            <v/>
          </cell>
          <cell r="CJ3624"/>
          <cell r="CK3624"/>
        </row>
        <row r="3625">
          <cell r="BO3625" t="str">
            <v/>
          </cell>
          <cell r="CJ3625"/>
          <cell r="CK3625"/>
        </row>
        <row r="3626">
          <cell r="BO3626" t="str">
            <v/>
          </cell>
          <cell r="CJ3626"/>
          <cell r="CK3626"/>
        </row>
        <row r="3627">
          <cell r="BO3627" t="str">
            <v/>
          </cell>
          <cell r="CJ3627"/>
          <cell r="CK3627"/>
        </row>
        <row r="3628">
          <cell r="BO3628" t="str">
            <v/>
          </cell>
          <cell r="CJ3628"/>
          <cell r="CK3628"/>
        </row>
        <row r="3629">
          <cell r="BO3629" t="str">
            <v/>
          </cell>
          <cell r="CJ3629"/>
          <cell r="CK3629"/>
        </row>
        <row r="3630">
          <cell r="BO3630" t="str">
            <v/>
          </cell>
          <cell r="CJ3630"/>
          <cell r="CK3630"/>
        </row>
        <row r="3631">
          <cell r="BO3631" t="str">
            <v/>
          </cell>
          <cell r="CJ3631"/>
          <cell r="CK3631"/>
        </row>
        <row r="3632">
          <cell r="BO3632" t="str">
            <v/>
          </cell>
          <cell r="CJ3632"/>
          <cell r="CK3632"/>
        </row>
        <row r="3633">
          <cell r="BO3633" t="str">
            <v/>
          </cell>
          <cell r="CJ3633"/>
          <cell r="CK3633"/>
        </row>
        <row r="3634">
          <cell r="BO3634" t="str">
            <v/>
          </cell>
          <cell r="CJ3634"/>
          <cell r="CK3634"/>
        </row>
        <row r="3635">
          <cell r="BO3635" t="str">
            <v/>
          </cell>
          <cell r="CJ3635"/>
          <cell r="CK3635"/>
        </row>
        <row r="3636">
          <cell r="BO3636" t="str">
            <v/>
          </cell>
          <cell r="CJ3636"/>
          <cell r="CK3636"/>
        </row>
        <row r="3637">
          <cell r="BO3637" t="str">
            <v/>
          </cell>
          <cell r="CJ3637"/>
          <cell r="CK3637"/>
        </row>
        <row r="3638">
          <cell r="BO3638" t="str">
            <v/>
          </cell>
          <cell r="CJ3638"/>
          <cell r="CK3638"/>
        </row>
        <row r="3639">
          <cell r="BO3639" t="str">
            <v/>
          </cell>
          <cell r="CJ3639"/>
          <cell r="CK3639"/>
        </row>
        <row r="3640">
          <cell r="BO3640" t="str">
            <v/>
          </cell>
          <cell r="CJ3640"/>
          <cell r="CK3640"/>
        </row>
        <row r="3641">
          <cell r="BO3641" t="str">
            <v/>
          </cell>
          <cell r="CJ3641"/>
          <cell r="CK3641"/>
        </row>
        <row r="3642">
          <cell r="BO3642" t="str">
            <v/>
          </cell>
          <cell r="CJ3642"/>
          <cell r="CK3642"/>
        </row>
        <row r="3643">
          <cell r="BO3643" t="str">
            <v/>
          </cell>
          <cell r="CJ3643"/>
          <cell r="CK3643"/>
        </row>
        <row r="3644">
          <cell r="BO3644" t="str">
            <v/>
          </cell>
          <cell r="CJ3644"/>
          <cell r="CK3644"/>
        </row>
        <row r="3645">
          <cell r="BO3645" t="str">
            <v/>
          </cell>
          <cell r="CJ3645"/>
          <cell r="CK3645"/>
        </row>
        <row r="3646">
          <cell r="BO3646" t="str">
            <v/>
          </cell>
          <cell r="CJ3646"/>
          <cell r="CK3646"/>
        </row>
        <row r="3647">
          <cell r="BO3647" t="str">
            <v/>
          </cell>
          <cell r="CJ3647"/>
          <cell r="CK3647"/>
        </row>
        <row r="3648">
          <cell r="BO3648" t="str">
            <v/>
          </cell>
          <cell r="CJ3648"/>
          <cell r="CK3648"/>
        </row>
        <row r="3649">
          <cell r="BO3649" t="str">
            <v/>
          </cell>
          <cell r="CJ3649"/>
          <cell r="CK3649"/>
        </row>
        <row r="3650">
          <cell r="BO3650" t="str">
            <v/>
          </cell>
          <cell r="CJ3650"/>
          <cell r="CK3650"/>
        </row>
        <row r="3651">
          <cell r="BO3651" t="str">
            <v/>
          </cell>
          <cell r="CJ3651"/>
          <cell r="CK3651"/>
        </row>
        <row r="3652">
          <cell r="BO3652" t="str">
            <v/>
          </cell>
          <cell r="CJ3652"/>
          <cell r="CK3652"/>
        </row>
        <row r="3653">
          <cell r="BO3653" t="str">
            <v/>
          </cell>
          <cell r="CJ3653"/>
          <cell r="CK3653"/>
        </row>
        <row r="3654">
          <cell r="BO3654" t="str">
            <v/>
          </cell>
          <cell r="CJ3654"/>
          <cell r="CK3654"/>
        </row>
        <row r="3655">
          <cell r="BO3655" t="str">
            <v/>
          </cell>
          <cell r="CJ3655"/>
          <cell r="CK3655"/>
        </row>
        <row r="3656">
          <cell r="BO3656" t="str">
            <v/>
          </cell>
          <cell r="CJ3656"/>
          <cell r="CK3656"/>
        </row>
        <row r="3657">
          <cell r="BO3657" t="str">
            <v/>
          </cell>
          <cell r="CJ3657"/>
          <cell r="CK3657"/>
        </row>
        <row r="3658">
          <cell r="BO3658" t="str">
            <v/>
          </cell>
          <cell r="CJ3658"/>
          <cell r="CK3658"/>
        </row>
        <row r="3659">
          <cell r="BO3659" t="str">
            <v/>
          </cell>
          <cell r="CJ3659"/>
          <cell r="CK3659"/>
        </row>
        <row r="3660">
          <cell r="BO3660" t="str">
            <v/>
          </cell>
          <cell r="CJ3660"/>
          <cell r="CK3660"/>
        </row>
        <row r="3661">
          <cell r="BO3661" t="str">
            <v/>
          </cell>
          <cell r="CJ3661"/>
          <cell r="CK3661"/>
        </row>
        <row r="3662">
          <cell r="BO3662" t="str">
            <v/>
          </cell>
          <cell r="CJ3662"/>
          <cell r="CK3662"/>
        </row>
        <row r="3663">
          <cell r="BO3663" t="str">
            <v/>
          </cell>
          <cell r="CJ3663"/>
          <cell r="CK3663"/>
        </row>
        <row r="3664">
          <cell r="BO3664" t="str">
            <v/>
          </cell>
          <cell r="CJ3664"/>
          <cell r="CK3664"/>
        </row>
        <row r="3665">
          <cell r="BO3665" t="str">
            <v/>
          </cell>
          <cell r="CJ3665"/>
          <cell r="CK3665"/>
        </row>
        <row r="3666">
          <cell r="BO3666" t="str">
            <v/>
          </cell>
          <cell r="CJ3666"/>
          <cell r="CK3666"/>
        </row>
        <row r="3667">
          <cell r="BO3667" t="str">
            <v/>
          </cell>
          <cell r="CJ3667"/>
          <cell r="CK3667"/>
        </row>
        <row r="3668">
          <cell r="BO3668" t="str">
            <v/>
          </cell>
          <cell r="CJ3668"/>
          <cell r="CK3668"/>
        </row>
        <row r="3669">
          <cell r="BO3669" t="str">
            <v/>
          </cell>
          <cell r="CJ3669"/>
          <cell r="CK3669"/>
        </row>
        <row r="3670">
          <cell r="BO3670" t="str">
            <v/>
          </cell>
          <cell r="CJ3670"/>
          <cell r="CK3670"/>
        </row>
        <row r="3671">
          <cell r="BO3671" t="str">
            <v/>
          </cell>
          <cell r="CJ3671"/>
          <cell r="CK3671"/>
        </row>
        <row r="3672">
          <cell r="BO3672" t="str">
            <v/>
          </cell>
          <cell r="CJ3672"/>
          <cell r="CK3672"/>
        </row>
        <row r="3673">
          <cell r="BO3673" t="str">
            <v/>
          </cell>
          <cell r="CJ3673"/>
          <cell r="CK3673"/>
        </row>
        <row r="3674">
          <cell r="BO3674" t="str">
            <v/>
          </cell>
          <cell r="CJ3674"/>
          <cell r="CK3674"/>
        </row>
        <row r="3675">
          <cell r="BO3675" t="str">
            <v/>
          </cell>
          <cell r="CJ3675"/>
          <cell r="CK3675"/>
        </row>
        <row r="3676">
          <cell r="BO3676" t="str">
            <v/>
          </cell>
          <cell r="CJ3676"/>
          <cell r="CK3676"/>
        </row>
        <row r="3677">
          <cell r="BO3677" t="str">
            <v/>
          </cell>
          <cell r="CJ3677"/>
          <cell r="CK3677"/>
        </row>
        <row r="3678">
          <cell r="BO3678" t="str">
            <v/>
          </cell>
          <cell r="CJ3678"/>
          <cell r="CK3678"/>
        </row>
        <row r="3679">
          <cell r="BO3679" t="str">
            <v/>
          </cell>
          <cell r="CJ3679"/>
          <cell r="CK3679"/>
        </row>
        <row r="3680">
          <cell r="BO3680" t="str">
            <v/>
          </cell>
          <cell r="CJ3680"/>
          <cell r="CK3680"/>
        </row>
        <row r="3681">
          <cell r="BO3681" t="str">
            <v/>
          </cell>
          <cell r="CJ3681"/>
          <cell r="CK3681"/>
        </row>
        <row r="3682">
          <cell r="BO3682" t="str">
            <v/>
          </cell>
          <cell r="CJ3682"/>
          <cell r="CK3682"/>
        </row>
        <row r="3683">
          <cell r="BO3683" t="str">
            <v/>
          </cell>
          <cell r="CJ3683"/>
          <cell r="CK3683"/>
        </row>
        <row r="3684">
          <cell r="BO3684" t="str">
            <v/>
          </cell>
          <cell r="CJ3684"/>
          <cell r="CK3684"/>
        </row>
        <row r="3685">
          <cell r="BO3685" t="str">
            <v/>
          </cell>
          <cell r="CJ3685"/>
          <cell r="CK3685"/>
        </row>
        <row r="3686">
          <cell r="BO3686" t="str">
            <v/>
          </cell>
          <cell r="CJ3686"/>
          <cell r="CK3686"/>
        </row>
        <row r="3687">
          <cell r="BO3687" t="str">
            <v/>
          </cell>
          <cell r="CJ3687"/>
          <cell r="CK3687"/>
        </row>
        <row r="3688">
          <cell r="BO3688" t="str">
            <v/>
          </cell>
          <cell r="CJ3688"/>
          <cell r="CK3688"/>
        </row>
        <row r="3689">
          <cell r="BO3689" t="str">
            <v/>
          </cell>
          <cell r="CJ3689"/>
          <cell r="CK3689"/>
        </row>
        <row r="3690">
          <cell r="BO3690" t="str">
            <v/>
          </cell>
          <cell r="CJ3690"/>
          <cell r="CK3690"/>
        </row>
        <row r="3691">
          <cell r="BO3691" t="str">
            <v/>
          </cell>
          <cell r="CJ3691"/>
          <cell r="CK3691"/>
        </row>
        <row r="3692">
          <cell r="BO3692" t="str">
            <v/>
          </cell>
          <cell r="CJ3692"/>
          <cell r="CK3692"/>
        </row>
        <row r="3693">
          <cell r="BO3693" t="str">
            <v/>
          </cell>
          <cell r="CJ3693"/>
          <cell r="CK3693"/>
        </row>
        <row r="3694">
          <cell r="BO3694" t="str">
            <v/>
          </cell>
          <cell r="CJ3694"/>
          <cell r="CK3694"/>
        </row>
        <row r="3695">
          <cell r="BO3695" t="str">
            <v/>
          </cell>
          <cell r="CJ3695"/>
          <cell r="CK3695"/>
        </row>
        <row r="3696">
          <cell r="BO3696" t="str">
            <v/>
          </cell>
          <cell r="CJ3696"/>
          <cell r="CK3696"/>
        </row>
        <row r="3697">
          <cell r="BO3697" t="str">
            <v/>
          </cell>
          <cell r="CJ3697"/>
          <cell r="CK3697"/>
        </row>
        <row r="3698">
          <cell r="BO3698" t="str">
            <v/>
          </cell>
          <cell r="CJ3698"/>
          <cell r="CK3698"/>
        </row>
        <row r="3699">
          <cell r="BO3699" t="str">
            <v/>
          </cell>
          <cell r="CJ3699"/>
          <cell r="CK3699"/>
        </row>
        <row r="3700">
          <cell r="BO3700" t="str">
            <v/>
          </cell>
          <cell r="CJ3700"/>
          <cell r="CK3700"/>
        </row>
        <row r="3701">
          <cell r="BO3701" t="str">
            <v/>
          </cell>
          <cell r="CJ3701"/>
          <cell r="CK3701"/>
        </row>
        <row r="3702">
          <cell r="BO3702" t="str">
            <v/>
          </cell>
          <cell r="CJ3702"/>
          <cell r="CK3702"/>
        </row>
        <row r="3703">
          <cell r="BO3703" t="str">
            <v/>
          </cell>
          <cell r="CJ3703"/>
          <cell r="CK3703"/>
        </row>
        <row r="3704">
          <cell r="BO3704" t="str">
            <v/>
          </cell>
          <cell r="CJ3704"/>
          <cell r="CK3704"/>
        </row>
        <row r="3705">
          <cell r="BO3705" t="str">
            <v/>
          </cell>
          <cell r="CJ3705"/>
          <cell r="CK3705"/>
        </row>
        <row r="3706">
          <cell r="BO3706" t="str">
            <v/>
          </cell>
          <cell r="CJ3706"/>
          <cell r="CK3706"/>
        </row>
        <row r="3707">
          <cell r="BO3707" t="str">
            <v/>
          </cell>
          <cell r="CJ3707"/>
          <cell r="CK3707"/>
        </row>
        <row r="3708">
          <cell r="BO3708" t="str">
            <v/>
          </cell>
          <cell r="CJ3708"/>
          <cell r="CK3708"/>
        </row>
        <row r="3709">
          <cell r="BO3709" t="str">
            <v/>
          </cell>
          <cell r="CJ3709"/>
          <cell r="CK3709"/>
        </row>
        <row r="3710">
          <cell r="BO3710" t="str">
            <v/>
          </cell>
          <cell r="CJ3710"/>
          <cell r="CK3710"/>
        </row>
        <row r="3711">
          <cell r="BO3711" t="str">
            <v/>
          </cell>
          <cell r="CJ3711"/>
          <cell r="CK3711"/>
        </row>
        <row r="3712">
          <cell r="BO3712" t="str">
            <v/>
          </cell>
          <cell r="CJ3712"/>
          <cell r="CK3712"/>
        </row>
        <row r="3713">
          <cell r="BO3713" t="str">
            <v/>
          </cell>
          <cell r="CJ3713"/>
          <cell r="CK3713"/>
        </row>
        <row r="3714">
          <cell r="BO3714" t="str">
            <v/>
          </cell>
          <cell r="CJ3714"/>
          <cell r="CK3714"/>
        </row>
        <row r="3715">
          <cell r="BO3715" t="str">
            <v/>
          </cell>
          <cell r="CJ3715"/>
          <cell r="CK3715"/>
        </row>
        <row r="3716">
          <cell r="BO3716" t="str">
            <v/>
          </cell>
          <cell r="CJ3716"/>
          <cell r="CK3716"/>
        </row>
        <row r="3717">
          <cell r="BO3717" t="str">
            <v/>
          </cell>
          <cell r="CJ3717"/>
          <cell r="CK3717"/>
        </row>
        <row r="3718">
          <cell r="BO3718" t="str">
            <v/>
          </cell>
          <cell r="CJ3718"/>
          <cell r="CK3718"/>
        </row>
        <row r="3719">
          <cell r="BO3719" t="str">
            <v/>
          </cell>
          <cell r="CJ3719"/>
          <cell r="CK3719"/>
        </row>
        <row r="3720">
          <cell r="BO3720" t="str">
            <v/>
          </cell>
          <cell r="CJ3720"/>
          <cell r="CK3720"/>
        </row>
        <row r="3721">
          <cell r="BO3721" t="str">
            <v/>
          </cell>
          <cell r="CJ3721"/>
          <cell r="CK3721"/>
        </row>
        <row r="3722">
          <cell r="BO3722" t="str">
            <v/>
          </cell>
          <cell r="CJ3722"/>
          <cell r="CK3722"/>
        </row>
        <row r="3723">
          <cell r="BO3723" t="str">
            <v/>
          </cell>
          <cell r="CJ3723"/>
          <cell r="CK3723"/>
        </row>
        <row r="3724">
          <cell r="BO3724" t="str">
            <v/>
          </cell>
          <cell r="CJ3724"/>
          <cell r="CK3724"/>
        </row>
        <row r="3725">
          <cell r="BO3725" t="str">
            <v/>
          </cell>
          <cell r="CJ3725"/>
          <cell r="CK3725"/>
        </row>
        <row r="3726">
          <cell r="BO3726" t="str">
            <v/>
          </cell>
          <cell r="CJ3726"/>
          <cell r="CK3726"/>
        </row>
        <row r="3727">
          <cell r="BO3727" t="str">
            <v/>
          </cell>
          <cell r="CJ3727"/>
          <cell r="CK3727"/>
        </row>
        <row r="3728">
          <cell r="BO3728" t="str">
            <v/>
          </cell>
          <cell r="CJ3728"/>
          <cell r="CK3728"/>
        </row>
        <row r="3729">
          <cell r="BO3729" t="str">
            <v/>
          </cell>
          <cell r="CJ3729"/>
          <cell r="CK3729"/>
        </row>
        <row r="3730">
          <cell r="BO3730" t="str">
            <v/>
          </cell>
          <cell r="CJ3730"/>
          <cell r="CK3730"/>
        </row>
        <row r="3731">
          <cell r="BO3731" t="str">
            <v/>
          </cell>
          <cell r="CJ3731"/>
          <cell r="CK3731"/>
        </row>
        <row r="3732">
          <cell r="BO3732" t="str">
            <v/>
          </cell>
          <cell r="CJ3732"/>
          <cell r="CK3732"/>
        </row>
        <row r="3733">
          <cell r="BO3733" t="str">
            <v/>
          </cell>
          <cell r="CJ3733"/>
          <cell r="CK3733"/>
        </row>
        <row r="3734">
          <cell r="BO3734" t="str">
            <v/>
          </cell>
          <cell r="CJ3734"/>
          <cell r="CK3734"/>
        </row>
        <row r="3735">
          <cell r="BO3735" t="str">
            <v/>
          </cell>
          <cell r="CJ3735"/>
          <cell r="CK3735"/>
        </row>
        <row r="3736">
          <cell r="BO3736" t="str">
            <v/>
          </cell>
          <cell r="CJ3736"/>
          <cell r="CK3736"/>
        </row>
        <row r="3737">
          <cell r="BO3737" t="str">
            <v/>
          </cell>
          <cell r="CJ3737"/>
          <cell r="CK3737"/>
        </row>
        <row r="3738">
          <cell r="BO3738" t="str">
            <v/>
          </cell>
          <cell r="CJ3738"/>
          <cell r="CK3738"/>
        </row>
        <row r="3739">
          <cell r="BO3739" t="str">
            <v/>
          </cell>
          <cell r="CJ3739"/>
          <cell r="CK3739"/>
        </row>
        <row r="3740">
          <cell r="BO3740" t="str">
            <v/>
          </cell>
          <cell r="CJ3740"/>
          <cell r="CK3740"/>
        </row>
        <row r="3741">
          <cell r="BO3741" t="str">
            <v/>
          </cell>
          <cell r="CJ3741"/>
          <cell r="CK3741"/>
        </row>
        <row r="3742">
          <cell r="BO3742" t="str">
            <v/>
          </cell>
          <cell r="CJ3742"/>
          <cell r="CK3742"/>
        </row>
        <row r="3743">
          <cell r="BO3743" t="str">
            <v/>
          </cell>
          <cell r="CJ3743"/>
          <cell r="CK3743"/>
        </row>
        <row r="3744">
          <cell r="BO3744" t="str">
            <v/>
          </cell>
          <cell r="CJ3744"/>
          <cell r="CK3744"/>
        </row>
        <row r="3745">
          <cell r="BO3745" t="str">
            <v/>
          </cell>
          <cell r="CJ3745"/>
          <cell r="CK3745"/>
        </row>
        <row r="3746">
          <cell r="BO3746" t="str">
            <v/>
          </cell>
          <cell r="CJ3746"/>
          <cell r="CK3746"/>
        </row>
        <row r="3747">
          <cell r="BO3747" t="str">
            <v/>
          </cell>
          <cell r="CJ3747"/>
          <cell r="CK3747"/>
        </row>
        <row r="3748">
          <cell r="BO3748" t="str">
            <v/>
          </cell>
          <cell r="CJ3748"/>
          <cell r="CK3748"/>
        </row>
        <row r="3749">
          <cell r="BO3749" t="str">
            <v/>
          </cell>
          <cell r="CJ3749"/>
          <cell r="CK3749"/>
        </row>
        <row r="3750">
          <cell r="BO3750" t="str">
            <v/>
          </cell>
          <cell r="CJ3750"/>
          <cell r="CK3750"/>
        </row>
        <row r="3751">
          <cell r="BO3751" t="str">
            <v/>
          </cell>
          <cell r="CJ3751"/>
          <cell r="CK3751"/>
        </row>
        <row r="3752">
          <cell r="BO3752" t="str">
            <v/>
          </cell>
          <cell r="CJ3752"/>
          <cell r="CK3752"/>
        </row>
        <row r="3753">
          <cell r="BO3753" t="str">
            <v/>
          </cell>
          <cell r="CJ3753"/>
          <cell r="CK3753"/>
        </row>
        <row r="3754">
          <cell r="BO3754" t="str">
            <v/>
          </cell>
          <cell r="CJ3754"/>
          <cell r="CK3754"/>
        </row>
        <row r="3755">
          <cell r="BO3755" t="str">
            <v/>
          </cell>
          <cell r="CJ3755"/>
          <cell r="CK3755"/>
        </row>
        <row r="3756">
          <cell r="BO3756" t="str">
            <v/>
          </cell>
          <cell r="CJ3756"/>
          <cell r="CK3756"/>
        </row>
        <row r="3757">
          <cell r="BO3757" t="str">
            <v/>
          </cell>
          <cell r="CJ3757"/>
          <cell r="CK3757"/>
        </row>
        <row r="3758">
          <cell r="BO3758" t="str">
            <v/>
          </cell>
          <cell r="CJ3758"/>
          <cell r="CK3758"/>
        </row>
        <row r="3759">
          <cell r="BO3759" t="str">
            <v/>
          </cell>
          <cell r="CJ3759"/>
          <cell r="CK3759"/>
        </row>
        <row r="3760">
          <cell r="BO3760" t="str">
            <v/>
          </cell>
          <cell r="CJ3760"/>
          <cell r="CK3760"/>
        </row>
        <row r="3761">
          <cell r="BO3761" t="str">
            <v/>
          </cell>
          <cell r="CJ3761"/>
          <cell r="CK3761"/>
        </row>
        <row r="3762">
          <cell r="BO3762" t="str">
            <v/>
          </cell>
          <cell r="CJ3762"/>
          <cell r="CK3762"/>
        </row>
        <row r="3763">
          <cell r="BO3763" t="str">
            <v/>
          </cell>
          <cell r="CJ3763"/>
          <cell r="CK3763"/>
        </row>
        <row r="3764">
          <cell r="BO3764" t="str">
            <v/>
          </cell>
          <cell r="CJ3764"/>
          <cell r="CK3764"/>
        </row>
        <row r="3765">
          <cell r="BO3765" t="str">
            <v/>
          </cell>
          <cell r="CJ3765"/>
          <cell r="CK3765"/>
        </row>
        <row r="3766">
          <cell r="BO3766" t="str">
            <v/>
          </cell>
          <cell r="CJ3766"/>
          <cell r="CK3766"/>
        </row>
        <row r="3767">
          <cell r="BO3767" t="str">
            <v/>
          </cell>
          <cell r="CJ3767"/>
          <cell r="CK3767"/>
        </row>
        <row r="3768">
          <cell r="BO3768" t="str">
            <v/>
          </cell>
          <cell r="CJ3768"/>
          <cell r="CK3768"/>
        </row>
        <row r="3769">
          <cell r="BO3769" t="str">
            <v/>
          </cell>
          <cell r="CJ3769"/>
          <cell r="CK3769"/>
        </row>
        <row r="3770">
          <cell r="BO3770" t="str">
            <v/>
          </cell>
          <cell r="CJ3770"/>
          <cell r="CK3770"/>
        </row>
        <row r="3771">
          <cell r="BO3771" t="str">
            <v/>
          </cell>
          <cell r="CJ3771"/>
          <cell r="CK3771"/>
        </row>
        <row r="3772">
          <cell r="BO3772" t="str">
            <v/>
          </cell>
          <cell r="CJ3772"/>
          <cell r="CK3772"/>
        </row>
        <row r="3773">
          <cell r="BO3773" t="str">
            <v/>
          </cell>
          <cell r="CJ3773"/>
          <cell r="CK3773"/>
        </row>
        <row r="3774">
          <cell r="BO3774" t="str">
            <v/>
          </cell>
          <cell r="CJ3774"/>
          <cell r="CK3774"/>
        </row>
        <row r="3775">
          <cell r="BO3775" t="str">
            <v/>
          </cell>
          <cell r="CJ3775"/>
          <cell r="CK3775"/>
        </row>
        <row r="3776">
          <cell r="BO3776" t="str">
            <v/>
          </cell>
          <cell r="CJ3776"/>
          <cell r="CK3776"/>
        </row>
        <row r="3777">
          <cell r="BO3777" t="str">
            <v/>
          </cell>
          <cell r="CJ3777"/>
          <cell r="CK3777"/>
        </row>
        <row r="3778">
          <cell r="BO3778" t="str">
            <v/>
          </cell>
          <cell r="CJ3778"/>
          <cell r="CK3778"/>
        </row>
        <row r="3779">
          <cell r="BO3779" t="str">
            <v/>
          </cell>
          <cell r="CJ3779"/>
          <cell r="CK3779"/>
        </row>
        <row r="3780">
          <cell r="BO3780" t="str">
            <v/>
          </cell>
          <cell r="CJ3780"/>
          <cell r="CK3780"/>
        </row>
        <row r="3781">
          <cell r="BO3781" t="str">
            <v/>
          </cell>
          <cell r="CJ3781"/>
          <cell r="CK3781"/>
        </row>
        <row r="3782">
          <cell r="BO3782" t="str">
            <v/>
          </cell>
          <cell r="CJ3782"/>
          <cell r="CK3782"/>
        </row>
        <row r="3783">
          <cell r="BO3783" t="str">
            <v/>
          </cell>
          <cell r="CJ3783"/>
          <cell r="CK3783"/>
        </row>
        <row r="3784">
          <cell r="BO3784" t="str">
            <v/>
          </cell>
          <cell r="CJ3784"/>
          <cell r="CK3784"/>
        </row>
        <row r="3785">
          <cell r="BO3785" t="str">
            <v/>
          </cell>
          <cell r="CJ3785"/>
          <cell r="CK3785"/>
        </row>
        <row r="3786">
          <cell r="BO3786" t="str">
            <v/>
          </cell>
          <cell r="CJ3786"/>
          <cell r="CK3786"/>
        </row>
        <row r="3787">
          <cell r="BO3787" t="str">
            <v/>
          </cell>
          <cell r="CJ3787"/>
          <cell r="CK3787"/>
        </row>
        <row r="3788">
          <cell r="BO3788" t="str">
            <v/>
          </cell>
          <cell r="CJ3788"/>
          <cell r="CK3788"/>
        </row>
        <row r="3789">
          <cell r="BO3789" t="str">
            <v/>
          </cell>
          <cell r="CJ3789"/>
          <cell r="CK3789"/>
        </row>
        <row r="3790">
          <cell r="BO3790" t="str">
            <v/>
          </cell>
          <cell r="CJ3790"/>
          <cell r="CK3790"/>
        </row>
        <row r="3791">
          <cell r="BO3791" t="str">
            <v/>
          </cell>
          <cell r="CJ3791"/>
          <cell r="CK3791"/>
        </row>
        <row r="3792">
          <cell r="BO3792" t="str">
            <v/>
          </cell>
          <cell r="CJ3792"/>
          <cell r="CK3792"/>
        </row>
        <row r="3793">
          <cell r="BO3793" t="str">
            <v/>
          </cell>
          <cell r="CJ3793"/>
          <cell r="CK3793"/>
        </row>
        <row r="3794">
          <cell r="BO3794" t="str">
            <v/>
          </cell>
          <cell r="CJ3794"/>
          <cell r="CK3794"/>
        </row>
        <row r="3795">
          <cell r="BO3795" t="str">
            <v/>
          </cell>
          <cell r="CJ3795"/>
          <cell r="CK3795"/>
        </row>
        <row r="3796">
          <cell r="BO3796" t="str">
            <v/>
          </cell>
          <cell r="CJ3796"/>
          <cell r="CK3796"/>
        </row>
        <row r="3797">
          <cell r="BO3797" t="str">
            <v/>
          </cell>
          <cell r="CJ3797"/>
          <cell r="CK3797"/>
        </row>
        <row r="3798">
          <cell r="BO3798" t="str">
            <v/>
          </cell>
          <cell r="CJ3798"/>
          <cell r="CK3798"/>
        </row>
        <row r="3799">
          <cell r="BO3799" t="str">
            <v/>
          </cell>
          <cell r="CJ3799"/>
          <cell r="CK3799"/>
        </row>
        <row r="3800">
          <cell r="BO3800" t="str">
            <v/>
          </cell>
          <cell r="CJ3800"/>
          <cell r="CK3800"/>
        </row>
        <row r="3801">
          <cell r="BO3801" t="str">
            <v/>
          </cell>
          <cell r="CJ3801"/>
          <cell r="CK3801"/>
        </row>
        <row r="3802">
          <cell r="BO3802" t="str">
            <v/>
          </cell>
          <cell r="CJ3802"/>
          <cell r="CK3802"/>
        </row>
        <row r="3803">
          <cell r="BO3803" t="str">
            <v/>
          </cell>
          <cell r="CJ3803"/>
          <cell r="CK3803"/>
        </row>
        <row r="3804">
          <cell r="BO3804" t="str">
            <v/>
          </cell>
          <cell r="CJ3804"/>
          <cell r="CK3804"/>
        </row>
        <row r="3805">
          <cell r="BO3805" t="str">
            <v/>
          </cell>
          <cell r="CJ3805"/>
          <cell r="CK3805"/>
        </row>
        <row r="3806">
          <cell r="BO3806" t="str">
            <v/>
          </cell>
          <cell r="CJ3806"/>
          <cell r="CK3806"/>
        </row>
        <row r="3807">
          <cell r="BO3807" t="str">
            <v/>
          </cell>
          <cell r="CJ3807"/>
          <cell r="CK3807"/>
        </row>
        <row r="3808">
          <cell r="BO3808" t="str">
            <v/>
          </cell>
          <cell r="CJ3808"/>
          <cell r="CK3808"/>
        </row>
        <row r="3809">
          <cell r="BO3809" t="str">
            <v/>
          </cell>
          <cell r="CJ3809"/>
          <cell r="CK3809"/>
        </row>
        <row r="3810">
          <cell r="BO3810" t="str">
            <v/>
          </cell>
          <cell r="CJ3810"/>
          <cell r="CK3810"/>
        </row>
        <row r="3811">
          <cell r="BO3811" t="str">
            <v/>
          </cell>
          <cell r="CJ3811"/>
          <cell r="CK3811"/>
        </row>
        <row r="3812">
          <cell r="BO3812" t="str">
            <v/>
          </cell>
          <cell r="CJ3812"/>
          <cell r="CK3812"/>
        </row>
        <row r="3813">
          <cell r="BO3813" t="str">
            <v/>
          </cell>
          <cell r="CJ3813"/>
          <cell r="CK3813"/>
        </row>
        <row r="3814">
          <cell r="BO3814" t="str">
            <v/>
          </cell>
          <cell r="CJ3814"/>
          <cell r="CK3814"/>
        </row>
        <row r="3815">
          <cell r="BO3815" t="str">
            <v/>
          </cell>
          <cell r="CJ3815"/>
          <cell r="CK3815"/>
        </row>
        <row r="3816">
          <cell r="BO3816" t="str">
            <v/>
          </cell>
          <cell r="CJ3816"/>
          <cell r="CK3816"/>
        </row>
        <row r="3817">
          <cell r="BO3817" t="str">
            <v/>
          </cell>
          <cell r="CJ3817"/>
          <cell r="CK3817"/>
        </row>
        <row r="3818">
          <cell r="BO3818" t="str">
            <v/>
          </cell>
          <cell r="CJ3818"/>
          <cell r="CK3818"/>
        </row>
        <row r="3819">
          <cell r="BO3819" t="str">
            <v/>
          </cell>
          <cell r="CJ3819"/>
          <cell r="CK3819"/>
        </row>
        <row r="3820">
          <cell r="BO3820" t="str">
            <v/>
          </cell>
          <cell r="CJ3820"/>
          <cell r="CK3820"/>
        </row>
        <row r="3821">
          <cell r="BO3821" t="str">
            <v/>
          </cell>
          <cell r="CJ3821"/>
          <cell r="CK3821"/>
        </row>
        <row r="3822">
          <cell r="BO3822" t="str">
            <v/>
          </cell>
          <cell r="CJ3822"/>
          <cell r="CK3822"/>
        </row>
        <row r="3823">
          <cell r="BO3823" t="str">
            <v/>
          </cell>
          <cell r="CJ3823"/>
          <cell r="CK3823"/>
        </row>
        <row r="3824">
          <cell r="BO3824" t="str">
            <v/>
          </cell>
          <cell r="CJ3824"/>
          <cell r="CK3824"/>
        </row>
        <row r="3825">
          <cell r="BO3825" t="str">
            <v/>
          </cell>
          <cell r="CJ3825"/>
          <cell r="CK3825"/>
        </row>
        <row r="3826">
          <cell r="BO3826" t="str">
            <v/>
          </cell>
          <cell r="CJ3826"/>
          <cell r="CK3826"/>
        </row>
        <row r="3827">
          <cell r="BO3827" t="str">
            <v/>
          </cell>
          <cell r="CJ3827"/>
          <cell r="CK3827"/>
        </row>
        <row r="3828">
          <cell r="BO3828" t="str">
            <v/>
          </cell>
          <cell r="CJ3828"/>
          <cell r="CK3828"/>
        </row>
        <row r="3829">
          <cell r="BO3829" t="str">
            <v/>
          </cell>
          <cell r="CJ3829"/>
          <cell r="CK3829"/>
        </row>
        <row r="3830">
          <cell r="BO3830" t="str">
            <v/>
          </cell>
          <cell r="CJ3830"/>
          <cell r="CK3830"/>
        </row>
        <row r="3831">
          <cell r="BO3831" t="str">
            <v/>
          </cell>
          <cell r="CJ3831"/>
          <cell r="CK3831"/>
        </row>
        <row r="3832">
          <cell r="BO3832" t="str">
            <v/>
          </cell>
          <cell r="CJ3832"/>
          <cell r="CK3832"/>
        </row>
        <row r="3833">
          <cell r="BO3833" t="str">
            <v/>
          </cell>
          <cell r="CJ3833"/>
          <cell r="CK3833"/>
        </row>
        <row r="3834">
          <cell r="BO3834" t="str">
            <v/>
          </cell>
          <cell r="CJ3834"/>
          <cell r="CK3834"/>
        </row>
        <row r="3835">
          <cell r="BO3835" t="str">
            <v/>
          </cell>
          <cell r="CJ3835"/>
          <cell r="CK3835"/>
        </row>
        <row r="3836">
          <cell r="BO3836" t="str">
            <v/>
          </cell>
          <cell r="CJ3836"/>
          <cell r="CK3836"/>
        </row>
        <row r="3837">
          <cell r="BO3837" t="str">
            <v/>
          </cell>
          <cell r="CJ3837"/>
          <cell r="CK3837"/>
        </row>
        <row r="3838">
          <cell r="BO3838" t="str">
            <v/>
          </cell>
          <cell r="CJ3838"/>
          <cell r="CK3838"/>
        </row>
        <row r="3839">
          <cell r="BO3839" t="str">
            <v/>
          </cell>
          <cell r="CJ3839"/>
          <cell r="CK3839"/>
        </row>
        <row r="3840">
          <cell r="BO3840" t="str">
            <v/>
          </cell>
          <cell r="CJ3840"/>
          <cell r="CK3840"/>
        </row>
        <row r="3841">
          <cell r="BO3841" t="str">
            <v/>
          </cell>
          <cell r="CJ3841"/>
          <cell r="CK3841"/>
        </row>
        <row r="3842">
          <cell r="BO3842" t="str">
            <v/>
          </cell>
          <cell r="CJ3842"/>
          <cell r="CK3842"/>
        </row>
        <row r="3843">
          <cell r="BO3843" t="str">
            <v/>
          </cell>
          <cell r="CJ3843"/>
          <cell r="CK3843"/>
        </row>
        <row r="3844">
          <cell r="BO3844" t="str">
            <v/>
          </cell>
          <cell r="CJ3844"/>
          <cell r="CK3844"/>
        </row>
        <row r="3845">
          <cell r="BO3845" t="str">
            <v/>
          </cell>
          <cell r="CJ3845"/>
          <cell r="CK3845"/>
        </row>
        <row r="3846">
          <cell r="BO3846" t="str">
            <v/>
          </cell>
          <cell r="CJ3846"/>
          <cell r="CK3846"/>
        </row>
        <row r="3847">
          <cell r="BO3847" t="str">
            <v/>
          </cell>
          <cell r="CJ3847"/>
          <cell r="CK3847"/>
        </row>
        <row r="3848">
          <cell r="BO3848" t="str">
            <v/>
          </cell>
          <cell r="CJ3848"/>
          <cell r="CK3848"/>
        </row>
        <row r="3849">
          <cell r="BO3849" t="str">
            <v/>
          </cell>
          <cell r="CJ3849"/>
          <cell r="CK3849"/>
        </row>
        <row r="3850">
          <cell r="BO3850" t="str">
            <v/>
          </cell>
          <cell r="CJ3850"/>
          <cell r="CK3850"/>
        </row>
        <row r="3851">
          <cell r="BO3851" t="str">
            <v/>
          </cell>
          <cell r="CJ3851"/>
          <cell r="CK3851"/>
        </row>
        <row r="3852">
          <cell r="BO3852" t="str">
            <v/>
          </cell>
          <cell r="CJ3852"/>
          <cell r="CK3852"/>
        </row>
        <row r="3853">
          <cell r="BO3853" t="str">
            <v/>
          </cell>
          <cell r="CJ3853"/>
          <cell r="CK3853"/>
        </row>
        <row r="3854">
          <cell r="BO3854" t="str">
            <v/>
          </cell>
          <cell r="CJ3854"/>
          <cell r="CK3854"/>
        </row>
        <row r="3855">
          <cell r="BO3855" t="str">
            <v/>
          </cell>
          <cell r="CJ3855"/>
          <cell r="CK3855"/>
        </row>
        <row r="3856">
          <cell r="BO3856" t="str">
            <v/>
          </cell>
          <cell r="CJ3856"/>
          <cell r="CK3856"/>
        </row>
        <row r="3857">
          <cell r="BO3857" t="str">
            <v/>
          </cell>
          <cell r="CJ3857"/>
          <cell r="CK3857"/>
        </row>
        <row r="3858">
          <cell r="BO3858" t="str">
            <v/>
          </cell>
          <cell r="CJ3858"/>
          <cell r="CK3858"/>
        </row>
        <row r="3859">
          <cell r="BO3859" t="str">
            <v/>
          </cell>
          <cell r="CJ3859"/>
          <cell r="CK3859"/>
        </row>
        <row r="3860">
          <cell r="BO3860" t="str">
            <v/>
          </cell>
          <cell r="CJ3860"/>
          <cell r="CK3860"/>
        </row>
        <row r="3861">
          <cell r="BO3861" t="str">
            <v/>
          </cell>
          <cell r="CJ3861"/>
          <cell r="CK3861"/>
        </row>
        <row r="3862">
          <cell r="BO3862" t="str">
            <v/>
          </cell>
          <cell r="CJ3862"/>
          <cell r="CK3862"/>
        </row>
        <row r="3863">
          <cell r="BO3863" t="str">
            <v/>
          </cell>
          <cell r="CJ3863"/>
          <cell r="CK3863"/>
        </row>
        <row r="3864">
          <cell r="BO3864" t="str">
            <v/>
          </cell>
          <cell r="CJ3864"/>
          <cell r="CK3864"/>
        </row>
        <row r="3865">
          <cell r="BO3865" t="str">
            <v/>
          </cell>
          <cell r="CJ3865"/>
          <cell r="CK3865"/>
        </row>
        <row r="3866">
          <cell r="BO3866" t="str">
            <v/>
          </cell>
          <cell r="CJ3866"/>
          <cell r="CK3866"/>
        </row>
        <row r="3867">
          <cell r="BO3867" t="str">
            <v/>
          </cell>
          <cell r="CJ3867"/>
          <cell r="CK3867"/>
        </row>
        <row r="3868">
          <cell r="BO3868" t="str">
            <v/>
          </cell>
          <cell r="CJ3868"/>
          <cell r="CK3868"/>
        </row>
        <row r="3869">
          <cell r="BO3869" t="str">
            <v/>
          </cell>
          <cell r="CJ3869"/>
          <cell r="CK3869"/>
        </row>
        <row r="3870">
          <cell r="BO3870" t="str">
            <v/>
          </cell>
          <cell r="CJ3870"/>
          <cell r="CK3870"/>
        </row>
        <row r="3871">
          <cell r="BO3871" t="str">
            <v/>
          </cell>
          <cell r="CJ3871"/>
          <cell r="CK3871"/>
        </row>
        <row r="3872">
          <cell r="BO3872" t="str">
            <v/>
          </cell>
          <cell r="CJ3872"/>
          <cell r="CK3872"/>
        </row>
        <row r="3873">
          <cell r="BO3873" t="str">
            <v/>
          </cell>
          <cell r="CJ3873"/>
          <cell r="CK3873"/>
        </row>
        <row r="3874">
          <cell r="BO3874" t="str">
            <v/>
          </cell>
          <cell r="CJ3874"/>
          <cell r="CK3874"/>
        </row>
        <row r="3875">
          <cell r="BO3875" t="str">
            <v/>
          </cell>
          <cell r="CJ3875"/>
          <cell r="CK3875"/>
        </row>
        <row r="3876">
          <cell r="BO3876" t="str">
            <v/>
          </cell>
          <cell r="CJ3876"/>
          <cell r="CK3876"/>
        </row>
        <row r="3877">
          <cell r="BO3877" t="str">
            <v/>
          </cell>
          <cell r="CJ3877"/>
          <cell r="CK3877"/>
        </row>
        <row r="3878">
          <cell r="BO3878" t="str">
            <v/>
          </cell>
          <cell r="CJ3878"/>
          <cell r="CK3878"/>
        </row>
        <row r="3879">
          <cell r="BO3879" t="str">
            <v/>
          </cell>
          <cell r="CJ3879"/>
          <cell r="CK3879"/>
        </row>
        <row r="3880">
          <cell r="BO3880" t="str">
            <v/>
          </cell>
          <cell r="CJ3880"/>
          <cell r="CK3880"/>
        </row>
        <row r="3881">
          <cell r="BO3881" t="str">
            <v/>
          </cell>
          <cell r="CJ3881"/>
          <cell r="CK3881"/>
        </row>
        <row r="3882">
          <cell r="BO3882" t="str">
            <v/>
          </cell>
          <cell r="CJ3882"/>
          <cell r="CK3882"/>
        </row>
        <row r="3883">
          <cell r="BO3883" t="str">
            <v/>
          </cell>
          <cell r="CJ3883"/>
          <cell r="CK3883"/>
        </row>
        <row r="3884">
          <cell r="BO3884" t="str">
            <v/>
          </cell>
          <cell r="CJ3884"/>
          <cell r="CK3884"/>
        </row>
        <row r="3885">
          <cell r="BO3885" t="str">
            <v/>
          </cell>
          <cell r="CJ3885"/>
          <cell r="CK3885"/>
        </row>
        <row r="3886">
          <cell r="BO3886" t="str">
            <v/>
          </cell>
          <cell r="CJ3886"/>
          <cell r="CK3886"/>
        </row>
        <row r="3887">
          <cell r="BO3887" t="str">
            <v/>
          </cell>
          <cell r="CJ3887"/>
          <cell r="CK3887"/>
        </row>
        <row r="3888">
          <cell r="BO3888" t="str">
            <v/>
          </cell>
          <cell r="CJ3888"/>
          <cell r="CK3888"/>
        </row>
        <row r="3889">
          <cell r="BO3889" t="str">
            <v/>
          </cell>
          <cell r="CJ3889"/>
          <cell r="CK3889"/>
        </row>
        <row r="3890">
          <cell r="BO3890" t="str">
            <v/>
          </cell>
          <cell r="CJ3890"/>
          <cell r="CK3890"/>
        </row>
        <row r="3891">
          <cell r="BO3891" t="str">
            <v/>
          </cell>
          <cell r="CJ3891"/>
          <cell r="CK3891"/>
        </row>
        <row r="3892">
          <cell r="BO3892" t="str">
            <v/>
          </cell>
          <cell r="CJ3892"/>
          <cell r="CK3892"/>
        </row>
        <row r="3893">
          <cell r="BO3893" t="str">
            <v/>
          </cell>
          <cell r="CJ3893"/>
          <cell r="CK3893"/>
        </row>
        <row r="3894">
          <cell r="BO3894" t="str">
            <v/>
          </cell>
          <cell r="CJ3894"/>
          <cell r="CK3894"/>
        </row>
        <row r="3895">
          <cell r="BO3895" t="str">
            <v/>
          </cell>
          <cell r="CJ3895"/>
          <cell r="CK3895"/>
        </row>
        <row r="3896">
          <cell r="BO3896" t="str">
            <v/>
          </cell>
          <cell r="CJ3896"/>
          <cell r="CK3896"/>
        </row>
        <row r="3897">
          <cell r="BO3897" t="str">
            <v/>
          </cell>
          <cell r="CJ3897"/>
          <cell r="CK3897"/>
        </row>
        <row r="3898">
          <cell r="BO3898" t="str">
            <v/>
          </cell>
          <cell r="CJ3898"/>
          <cell r="CK3898"/>
        </row>
        <row r="3899">
          <cell r="BO3899" t="str">
            <v/>
          </cell>
          <cell r="CJ3899"/>
          <cell r="CK3899"/>
        </row>
        <row r="3900">
          <cell r="BO3900" t="str">
            <v/>
          </cell>
          <cell r="CJ3900"/>
          <cell r="CK3900"/>
        </row>
        <row r="3901">
          <cell r="BO3901" t="str">
            <v/>
          </cell>
          <cell r="CJ3901"/>
          <cell r="CK3901"/>
        </row>
        <row r="3902">
          <cell r="BO3902" t="str">
            <v/>
          </cell>
          <cell r="CJ3902"/>
          <cell r="CK3902"/>
        </row>
        <row r="3903">
          <cell r="BO3903" t="str">
            <v/>
          </cell>
          <cell r="CJ3903"/>
          <cell r="CK3903"/>
        </row>
        <row r="3904">
          <cell r="BO3904" t="str">
            <v/>
          </cell>
          <cell r="CJ3904"/>
          <cell r="CK3904"/>
        </row>
        <row r="3905">
          <cell r="BO3905" t="str">
            <v/>
          </cell>
          <cell r="CJ3905"/>
          <cell r="CK3905"/>
        </row>
        <row r="3906">
          <cell r="BO3906" t="str">
            <v/>
          </cell>
          <cell r="CJ3906"/>
          <cell r="CK3906"/>
        </row>
        <row r="3907">
          <cell r="BO3907" t="str">
            <v/>
          </cell>
          <cell r="CJ3907"/>
          <cell r="CK3907"/>
        </row>
        <row r="3908">
          <cell r="BO3908" t="str">
            <v/>
          </cell>
          <cell r="CJ3908"/>
          <cell r="CK3908"/>
        </row>
        <row r="3909">
          <cell r="BO3909" t="str">
            <v/>
          </cell>
          <cell r="CJ3909"/>
          <cell r="CK3909"/>
        </row>
        <row r="3910">
          <cell r="BO3910" t="str">
            <v/>
          </cell>
          <cell r="CJ3910"/>
          <cell r="CK3910"/>
        </row>
        <row r="3911">
          <cell r="BO3911" t="str">
            <v/>
          </cell>
          <cell r="CJ3911"/>
          <cell r="CK3911"/>
        </row>
        <row r="3912">
          <cell r="BO3912" t="str">
            <v/>
          </cell>
          <cell r="CJ3912"/>
          <cell r="CK3912"/>
        </row>
        <row r="3913">
          <cell r="BO3913" t="str">
            <v/>
          </cell>
          <cell r="CJ3913"/>
          <cell r="CK3913"/>
        </row>
        <row r="3914">
          <cell r="BO3914" t="str">
            <v/>
          </cell>
          <cell r="CJ3914"/>
          <cell r="CK3914"/>
        </row>
        <row r="3915">
          <cell r="BO3915" t="str">
            <v/>
          </cell>
          <cell r="CJ3915"/>
          <cell r="CK3915"/>
        </row>
        <row r="3916">
          <cell r="BO3916" t="str">
            <v/>
          </cell>
          <cell r="CJ3916"/>
          <cell r="CK3916"/>
        </row>
        <row r="3917">
          <cell r="BO3917" t="str">
            <v/>
          </cell>
          <cell r="CJ3917"/>
          <cell r="CK3917"/>
        </row>
        <row r="3918">
          <cell r="BO3918" t="str">
            <v/>
          </cell>
          <cell r="CJ3918"/>
          <cell r="CK3918"/>
        </row>
        <row r="3919">
          <cell r="BO3919" t="str">
            <v/>
          </cell>
          <cell r="CJ3919"/>
          <cell r="CK3919"/>
        </row>
        <row r="3920">
          <cell r="BO3920" t="str">
            <v/>
          </cell>
          <cell r="CJ3920"/>
          <cell r="CK3920"/>
        </row>
        <row r="3921">
          <cell r="BO3921" t="str">
            <v/>
          </cell>
          <cell r="CJ3921"/>
          <cell r="CK3921"/>
        </row>
        <row r="3922">
          <cell r="BO3922" t="str">
            <v/>
          </cell>
          <cell r="CJ3922"/>
          <cell r="CK3922"/>
        </row>
        <row r="3923">
          <cell r="BO3923" t="str">
            <v/>
          </cell>
          <cell r="CJ3923"/>
          <cell r="CK3923"/>
        </row>
        <row r="3924">
          <cell r="BO3924" t="str">
            <v/>
          </cell>
          <cell r="CJ3924"/>
          <cell r="CK3924"/>
        </row>
        <row r="3925">
          <cell r="BO3925" t="str">
            <v/>
          </cell>
          <cell r="CJ3925"/>
          <cell r="CK3925"/>
        </row>
        <row r="3926">
          <cell r="BO3926" t="str">
            <v/>
          </cell>
          <cell r="CJ3926"/>
          <cell r="CK3926"/>
        </row>
        <row r="3927">
          <cell r="BO3927" t="str">
            <v/>
          </cell>
          <cell r="CJ3927"/>
          <cell r="CK3927"/>
        </row>
        <row r="3928">
          <cell r="BO3928" t="str">
            <v/>
          </cell>
          <cell r="CJ3928"/>
          <cell r="CK3928"/>
        </row>
        <row r="3929">
          <cell r="BO3929" t="str">
            <v/>
          </cell>
          <cell r="CJ3929"/>
          <cell r="CK3929"/>
        </row>
        <row r="3930">
          <cell r="BO3930" t="str">
            <v/>
          </cell>
          <cell r="CJ3930"/>
          <cell r="CK3930"/>
        </row>
        <row r="3931">
          <cell r="BO3931" t="str">
            <v/>
          </cell>
          <cell r="CJ3931"/>
          <cell r="CK3931"/>
        </row>
        <row r="3932">
          <cell r="BO3932" t="str">
            <v/>
          </cell>
          <cell r="CJ3932"/>
          <cell r="CK3932"/>
        </row>
        <row r="3933">
          <cell r="BO3933" t="str">
            <v/>
          </cell>
          <cell r="CJ3933"/>
          <cell r="CK3933"/>
        </row>
        <row r="3934">
          <cell r="BO3934" t="str">
            <v/>
          </cell>
          <cell r="CJ3934"/>
          <cell r="CK3934"/>
        </row>
        <row r="3935">
          <cell r="BO3935" t="str">
            <v/>
          </cell>
          <cell r="CJ3935"/>
          <cell r="CK3935"/>
        </row>
        <row r="3936">
          <cell r="BO3936" t="str">
            <v/>
          </cell>
          <cell r="CJ3936"/>
          <cell r="CK3936"/>
        </row>
        <row r="3937">
          <cell r="BO3937" t="str">
            <v/>
          </cell>
          <cell r="CJ3937"/>
          <cell r="CK3937"/>
        </row>
        <row r="3938">
          <cell r="BO3938" t="str">
            <v/>
          </cell>
          <cell r="CJ3938"/>
          <cell r="CK3938"/>
        </row>
        <row r="3939">
          <cell r="BO3939" t="str">
            <v/>
          </cell>
          <cell r="CJ3939"/>
          <cell r="CK3939"/>
        </row>
        <row r="3940">
          <cell r="BO3940" t="str">
            <v/>
          </cell>
          <cell r="CJ3940"/>
          <cell r="CK3940"/>
        </row>
        <row r="3941">
          <cell r="BO3941" t="str">
            <v/>
          </cell>
          <cell r="CJ3941"/>
          <cell r="CK3941"/>
        </row>
        <row r="3942">
          <cell r="BO3942" t="str">
            <v/>
          </cell>
          <cell r="CJ3942"/>
          <cell r="CK3942"/>
        </row>
        <row r="3943">
          <cell r="BO3943" t="str">
            <v/>
          </cell>
          <cell r="CJ3943"/>
          <cell r="CK3943"/>
        </row>
        <row r="3944">
          <cell r="BO3944" t="str">
            <v/>
          </cell>
          <cell r="CJ3944"/>
          <cell r="CK3944"/>
        </row>
        <row r="3945">
          <cell r="BO3945" t="str">
            <v/>
          </cell>
          <cell r="CJ3945"/>
          <cell r="CK3945"/>
        </row>
        <row r="3946">
          <cell r="BO3946" t="str">
            <v/>
          </cell>
          <cell r="CJ3946"/>
          <cell r="CK3946"/>
        </row>
        <row r="3947">
          <cell r="BO3947" t="str">
            <v/>
          </cell>
          <cell r="CJ3947"/>
          <cell r="CK3947"/>
        </row>
        <row r="3948">
          <cell r="BO3948" t="str">
            <v/>
          </cell>
          <cell r="CJ3948"/>
          <cell r="CK3948"/>
        </row>
        <row r="3949">
          <cell r="BO3949" t="str">
            <v/>
          </cell>
          <cell r="CJ3949"/>
          <cell r="CK3949"/>
        </row>
        <row r="3950">
          <cell r="BO3950" t="str">
            <v/>
          </cell>
          <cell r="CJ3950"/>
          <cell r="CK3950"/>
        </row>
        <row r="3951">
          <cell r="BO3951" t="str">
            <v/>
          </cell>
          <cell r="CJ3951"/>
          <cell r="CK3951"/>
        </row>
        <row r="3952">
          <cell r="BO3952" t="str">
            <v/>
          </cell>
          <cell r="CJ3952"/>
          <cell r="CK3952"/>
        </row>
        <row r="3953">
          <cell r="BO3953" t="str">
            <v/>
          </cell>
          <cell r="CJ3953"/>
          <cell r="CK3953"/>
        </row>
        <row r="3954">
          <cell r="BO3954" t="str">
            <v/>
          </cell>
          <cell r="CJ3954"/>
          <cell r="CK3954"/>
        </row>
        <row r="3955">
          <cell r="BO3955" t="str">
            <v/>
          </cell>
          <cell r="CJ3955"/>
          <cell r="CK3955"/>
        </row>
        <row r="3956">
          <cell r="BO3956" t="str">
            <v/>
          </cell>
          <cell r="CJ3956"/>
          <cell r="CK3956"/>
        </row>
        <row r="3957">
          <cell r="BO3957" t="str">
            <v/>
          </cell>
          <cell r="CJ3957"/>
          <cell r="CK3957"/>
        </row>
        <row r="3958">
          <cell r="BO3958" t="str">
            <v/>
          </cell>
          <cell r="CJ3958"/>
          <cell r="CK3958"/>
        </row>
        <row r="3959">
          <cell r="BO3959" t="str">
            <v/>
          </cell>
          <cell r="CJ3959"/>
          <cell r="CK3959"/>
        </row>
        <row r="3960">
          <cell r="BO3960" t="str">
            <v/>
          </cell>
          <cell r="CJ3960"/>
          <cell r="CK3960"/>
        </row>
        <row r="3961">
          <cell r="BO3961" t="str">
            <v/>
          </cell>
          <cell r="CJ3961"/>
          <cell r="CK3961"/>
        </row>
        <row r="3962">
          <cell r="BO3962" t="str">
            <v/>
          </cell>
          <cell r="CJ3962"/>
          <cell r="CK3962"/>
        </row>
        <row r="3963">
          <cell r="BO3963" t="str">
            <v/>
          </cell>
          <cell r="CJ3963"/>
          <cell r="CK3963"/>
        </row>
        <row r="3964">
          <cell r="BO3964" t="str">
            <v/>
          </cell>
          <cell r="CJ3964"/>
          <cell r="CK3964"/>
        </row>
        <row r="3965">
          <cell r="BO3965" t="str">
            <v/>
          </cell>
          <cell r="CJ3965"/>
          <cell r="CK3965"/>
        </row>
        <row r="3966">
          <cell r="BO3966" t="str">
            <v/>
          </cell>
          <cell r="CJ3966"/>
          <cell r="CK3966"/>
        </row>
        <row r="3967">
          <cell r="BO3967" t="str">
            <v/>
          </cell>
          <cell r="CJ3967"/>
          <cell r="CK3967"/>
        </row>
        <row r="3968">
          <cell r="BO3968" t="str">
            <v/>
          </cell>
          <cell r="CJ3968"/>
          <cell r="CK3968"/>
        </row>
        <row r="3969">
          <cell r="BO3969" t="str">
            <v/>
          </cell>
          <cell r="CJ3969"/>
          <cell r="CK3969"/>
        </row>
        <row r="3970">
          <cell r="BO3970" t="str">
            <v/>
          </cell>
          <cell r="CJ3970"/>
          <cell r="CK3970"/>
        </row>
        <row r="3971">
          <cell r="BO3971" t="str">
            <v/>
          </cell>
          <cell r="CJ3971"/>
          <cell r="CK3971"/>
        </row>
        <row r="3972">
          <cell r="BO3972" t="str">
            <v/>
          </cell>
          <cell r="CJ3972"/>
          <cell r="CK3972"/>
        </row>
        <row r="3973">
          <cell r="BO3973" t="str">
            <v/>
          </cell>
          <cell r="CJ3973"/>
          <cell r="CK3973"/>
        </row>
        <row r="3974">
          <cell r="BO3974" t="str">
            <v/>
          </cell>
          <cell r="CJ3974"/>
          <cell r="CK3974"/>
        </row>
        <row r="3975">
          <cell r="BO3975" t="str">
            <v/>
          </cell>
          <cell r="CJ3975"/>
          <cell r="CK3975"/>
        </row>
        <row r="3976">
          <cell r="BO3976" t="str">
            <v/>
          </cell>
          <cell r="CJ3976"/>
          <cell r="CK3976"/>
        </row>
        <row r="3977">
          <cell r="BO3977" t="str">
            <v/>
          </cell>
          <cell r="CJ3977"/>
          <cell r="CK3977"/>
        </row>
        <row r="3978">
          <cell r="BO3978" t="str">
            <v/>
          </cell>
          <cell r="CJ3978"/>
          <cell r="CK3978"/>
        </row>
        <row r="3979">
          <cell r="BO3979" t="str">
            <v/>
          </cell>
          <cell r="CJ3979"/>
          <cell r="CK3979"/>
        </row>
        <row r="3980">
          <cell r="BO3980" t="str">
            <v/>
          </cell>
          <cell r="CJ3980"/>
          <cell r="CK3980"/>
        </row>
        <row r="3981">
          <cell r="BO3981" t="str">
            <v/>
          </cell>
          <cell r="CJ3981"/>
          <cell r="CK3981"/>
        </row>
        <row r="3982">
          <cell r="BO3982" t="str">
            <v/>
          </cell>
          <cell r="CJ3982"/>
          <cell r="CK3982"/>
        </row>
        <row r="3983">
          <cell r="BO3983" t="str">
            <v/>
          </cell>
          <cell r="CJ3983"/>
          <cell r="CK3983"/>
        </row>
        <row r="3984">
          <cell r="BO3984" t="str">
            <v/>
          </cell>
          <cell r="CJ3984"/>
          <cell r="CK3984"/>
        </row>
        <row r="3985">
          <cell r="BO3985" t="str">
            <v/>
          </cell>
          <cell r="CJ3985"/>
          <cell r="CK3985"/>
        </row>
        <row r="3986">
          <cell r="BO3986" t="str">
            <v/>
          </cell>
          <cell r="CJ3986"/>
          <cell r="CK3986"/>
        </row>
        <row r="3987">
          <cell r="BO3987" t="str">
            <v/>
          </cell>
          <cell r="CJ3987"/>
          <cell r="CK3987"/>
        </row>
        <row r="3988">
          <cell r="BO3988" t="str">
            <v/>
          </cell>
          <cell r="CJ3988"/>
          <cell r="CK3988"/>
        </row>
        <row r="3989">
          <cell r="BO3989" t="str">
            <v/>
          </cell>
          <cell r="CJ3989"/>
          <cell r="CK3989"/>
        </row>
        <row r="3990">
          <cell r="BO3990" t="str">
            <v/>
          </cell>
          <cell r="CJ3990"/>
          <cell r="CK3990"/>
        </row>
        <row r="3991">
          <cell r="BO3991" t="str">
            <v/>
          </cell>
          <cell r="CJ3991"/>
          <cell r="CK3991"/>
        </row>
        <row r="3992">
          <cell r="BO3992" t="str">
            <v/>
          </cell>
          <cell r="CJ3992"/>
          <cell r="CK3992"/>
        </row>
        <row r="3993">
          <cell r="BO3993" t="str">
            <v/>
          </cell>
          <cell r="CJ3993"/>
          <cell r="CK3993"/>
        </row>
        <row r="3994">
          <cell r="BO3994" t="str">
            <v/>
          </cell>
          <cell r="CJ3994"/>
          <cell r="CK3994"/>
        </row>
        <row r="3995">
          <cell r="BO3995" t="str">
            <v/>
          </cell>
          <cell r="CJ3995"/>
          <cell r="CK3995"/>
        </row>
        <row r="3996">
          <cell r="BO3996" t="str">
            <v/>
          </cell>
          <cell r="CJ3996"/>
          <cell r="CK3996"/>
        </row>
        <row r="3997">
          <cell r="BO3997" t="str">
            <v/>
          </cell>
          <cell r="CJ3997"/>
          <cell r="CK3997"/>
        </row>
        <row r="3998">
          <cell r="BO3998" t="str">
            <v/>
          </cell>
          <cell r="CJ3998"/>
          <cell r="CK3998"/>
        </row>
        <row r="3999">
          <cell r="BO3999" t="str">
            <v/>
          </cell>
          <cell r="CJ3999"/>
          <cell r="CK3999"/>
        </row>
        <row r="4000">
          <cell r="BO4000" t="str">
            <v/>
          </cell>
          <cell r="CJ4000"/>
          <cell r="CK4000"/>
        </row>
        <row r="4001">
          <cell r="BO4001" t="str">
            <v/>
          </cell>
          <cell r="CJ4001"/>
          <cell r="CK4001"/>
        </row>
        <row r="4002">
          <cell r="BO4002" t="str">
            <v/>
          </cell>
          <cell r="CJ4002"/>
          <cell r="CK4002"/>
        </row>
        <row r="4003">
          <cell r="BO4003" t="str">
            <v/>
          </cell>
          <cell r="CJ4003"/>
          <cell r="CK4003"/>
        </row>
        <row r="4004">
          <cell r="BO4004" t="str">
            <v/>
          </cell>
          <cell r="CJ4004"/>
          <cell r="CK4004"/>
        </row>
        <row r="4005">
          <cell r="BO4005" t="str">
            <v/>
          </cell>
          <cell r="CJ4005"/>
          <cell r="CK4005"/>
        </row>
        <row r="4006">
          <cell r="BO4006" t="str">
            <v/>
          </cell>
          <cell r="CJ4006"/>
          <cell r="CK4006"/>
        </row>
        <row r="4007">
          <cell r="BO4007" t="str">
            <v/>
          </cell>
          <cell r="CJ4007"/>
          <cell r="CK4007"/>
        </row>
        <row r="4008">
          <cell r="BO4008" t="str">
            <v/>
          </cell>
          <cell r="CJ4008"/>
          <cell r="CK4008"/>
        </row>
        <row r="4009">
          <cell r="BO4009" t="str">
            <v/>
          </cell>
          <cell r="CJ4009"/>
          <cell r="CK4009"/>
        </row>
        <row r="4010">
          <cell r="BO4010" t="str">
            <v/>
          </cell>
          <cell r="CJ4010"/>
          <cell r="CK4010"/>
        </row>
        <row r="4011">
          <cell r="BO4011" t="str">
            <v/>
          </cell>
          <cell r="CJ4011"/>
          <cell r="CK4011"/>
        </row>
        <row r="4012">
          <cell r="BO4012" t="str">
            <v/>
          </cell>
          <cell r="CJ4012"/>
          <cell r="CK4012"/>
        </row>
        <row r="4013">
          <cell r="BO4013" t="str">
            <v/>
          </cell>
          <cell r="CJ4013"/>
          <cell r="CK4013"/>
        </row>
        <row r="4014">
          <cell r="BO4014" t="str">
            <v/>
          </cell>
          <cell r="CJ4014"/>
          <cell r="CK4014"/>
        </row>
        <row r="4015">
          <cell r="BO4015" t="str">
            <v/>
          </cell>
          <cell r="CJ4015"/>
          <cell r="CK4015"/>
        </row>
        <row r="4016">
          <cell r="BO4016" t="str">
            <v/>
          </cell>
          <cell r="CJ4016"/>
          <cell r="CK4016"/>
        </row>
        <row r="4017">
          <cell r="BO4017" t="str">
            <v/>
          </cell>
          <cell r="CJ4017"/>
          <cell r="CK4017"/>
        </row>
        <row r="4018">
          <cell r="BO4018" t="str">
            <v/>
          </cell>
          <cell r="CJ4018"/>
          <cell r="CK4018"/>
        </row>
        <row r="4019">
          <cell r="BO4019" t="str">
            <v/>
          </cell>
          <cell r="CJ4019"/>
          <cell r="CK4019"/>
        </row>
        <row r="4020">
          <cell r="BO4020" t="str">
            <v/>
          </cell>
          <cell r="CJ4020"/>
          <cell r="CK4020"/>
        </row>
        <row r="4021">
          <cell r="BO4021" t="str">
            <v/>
          </cell>
          <cell r="CJ4021"/>
          <cell r="CK4021"/>
        </row>
        <row r="4022">
          <cell r="BO4022" t="str">
            <v/>
          </cell>
          <cell r="CJ4022"/>
          <cell r="CK4022"/>
        </row>
        <row r="4023">
          <cell r="BO4023" t="str">
            <v/>
          </cell>
          <cell r="CJ4023"/>
          <cell r="CK4023"/>
        </row>
        <row r="4024">
          <cell r="BO4024" t="str">
            <v/>
          </cell>
          <cell r="CJ4024"/>
          <cell r="CK4024"/>
        </row>
        <row r="4025">
          <cell r="BO4025" t="str">
            <v/>
          </cell>
          <cell r="CJ4025"/>
          <cell r="CK4025"/>
        </row>
        <row r="4026">
          <cell r="BO4026" t="str">
            <v/>
          </cell>
          <cell r="CJ4026"/>
          <cell r="CK4026"/>
        </row>
        <row r="4027">
          <cell r="BO4027" t="str">
            <v/>
          </cell>
          <cell r="CJ4027"/>
          <cell r="CK4027"/>
        </row>
        <row r="4028">
          <cell r="BO4028" t="str">
            <v/>
          </cell>
          <cell r="CJ4028"/>
          <cell r="CK4028"/>
        </row>
        <row r="4029">
          <cell r="BO4029" t="str">
            <v/>
          </cell>
          <cell r="CJ4029"/>
          <cell r="CK4029"/>
        </row>
        <row r="4030">
          <cell r="BO4030" t="str">
            <v/>
          </cell>
          <cell r="CJ4030"/>
          <cell r="CK4030"/>
        </row>
        <row r="4031">
          <cell r="BO4031" t="str">
            <v/>
          </cell>
          <cell r="CJ4031"/>
          <cell r="CK4031"/>
        </row>
        <row r="4032">
          <cell r="BO4032" t="str">
            <v/>
          </cell>
          <cell r="CJ4032"/>
          <cell r="CK4032"/>
        </row>
        <row r="4033">
          <cell r="BO4033" t="str">
            <v/>
          </cell>
          <cell r="CJ4033"/>
          <cell r="CK4033"/>
        </row>
        <row r="4034">
          <cell r="BO4034" t="str">
            <v/>
          </cell>
          <cell r="CJ4034"/>
          <cell r="CK4034"/>
        </row>
        <row r="4035">
          <cell r="BO4035" t="str">
            <v/>
          </cell>
          <cell r="CJ4035"/>
          <cell r="CK4035"/>
        </row>
        <row r="4036">
          <cell r="BO4036" t="str">
            <v/>
          </cell>
          <cell r="CJ4036"/>
          <cell r="CK4036"/>
        </row>
        <row r="4037">
          <cell r="BO4037" t="str">
            <v/>
          </cell>
          <cell r="CJ4037"/>
          <cell r="CK4037"/>
        </row>
        <row r="4038">
          <cell r="BO4038" t="str">
            <v/>
          </cell>
          <cell r="CJ4038"/>
          <cell r="CK4038"/>
        </row>
        <row r="4039">
          <cell r="BO4039" t="str">
            <v/>
          </cell>
          <cell r="CJ4039"/>
          <cell r="CK4039"/>
        </row>
        <row r="4040">
          <cell r="BO4040" t="str">
            <v/>
          </cell>
          <cell r="CJ4040"/>
          <cell r="CK4040"/>
        </row>
        <row r="4041">
          <cell r="BO4041" t="str">
            <v/>
          </cell>
          <cell r="CJ4041"/>
          <cell r="CK4041"/>
        </row>
        <row r="4042">
          <cell r="BO4042" t="str">
            <v/>
          </cell>
          <cell r="CJ4042"/>
          <cell r="CK4042"/>
        </row>
        <row r="4043">
          <cell r="BO4043" t="str">
            <v/>
          </cell>
          <cell r="CJ4043"/>
          <cell r="CK4043"/>
        </row>
        <row r="4044">
          <cell r="BO4044" t="str">
            <v/>
          </cell>
          <cell r="CJ4044"/>
          <cell r="CK4044"/>
        </row>
        <row r="4045">
          <cell r="BO4045" t="str">
            <v/>
          </cell>
          <cell r="CJ4045"/>
          <cell r="CK4045"/>
        </row>
        <row r="4046">
          <cell r="BO4046" t="str">
            <v/>
          </cell>
          <cell r="CJ4046"/>
          <cell r="CK4046"/>
        </row>
        <row r="4047">
          <cell r="BO4047" t="str">
            <v/>
          </cell>
          <cell r="CJ4047"/>
          <cell r="CK4047"/>
        </row>
        <row r="4048">
          <cell r="BO4048" t="str">
            <v/>
          </cell>
          <cell r="CJ4048"/>
          <cell r="CK4048"/>
        </row>
        <row r="4049">
          <cell r="BO4049" t="str">
            <v/>
          </cell>
          <cell r="CJ4049"/>
          <cell r="CK4049"/>
        </row>
        <row r="4050">
          <cell r="BO4050" t="str">
            <v/>
          </cell>
          <cell r="CJ4050"/>
          <cell r="CK4050"/>
        </row>
        <row r="4051">
          <cell r="BO4051" t="str">
            <v/>
          </cell>
          <cell r="CJ4051"/>
          <cell r="CK4051"/>
        </row>
        <row r="4052">
          <cell r="BO4052" t="str">
            <v/>
          </cell>
          <cell r="CJ4052"/>
          <cell r="CK4052"/>
        </row>
        <row r="4053">
          <cell r="BO4053" t="str">
            <v/>
          </cell>
          <cell r="CJ4053"/>
          <cell r="CK4053"/>
        </row>
        <row r="4054">
          <cell r="BO4054" t="str">
            <v/>
          </cell>
          <cell r="CJ4054"/>
          <cell r="CK4054"/>
        </row>
        <row r="4055">
          <cell r="BO4055" t="str">
            <v/>
          </cell>
          <cell r="CJ4055"/>
          <cell r="CK4055"/>
        </row>
        <row r="4056">
          <cell r="BO4056" t="str">
            <v/>
          </cell>
          <cell r="CJ4056"/>
          <cell r="CK4056"/>
        </row>
        <row r="4057">
          <cell r="BO4057" t="str">
            <v/>
          </cell>
          <cell r="CJ4057"/>
          <cell r="CK4057"/>
        </row>
        <row r="4058">
          <cell r="BO4058" t="str">
            <v/>
          </cell>
          <cell r="CJ4058"/>
          <cell r="CK4058"/>
        </row>
        <row r="4059">
          <cell r="BO4059" t="str">
            <v/>
          </cell>
          <cell r="CJ4059"/>
          <cell r="CK4059"/>
        </row>
        <row r="4060">
          <cell r="BO4060" t="str">
            <v/>
          </cell>
          <cell r="CJ4060"/>
          <cell r="CK4060"/>
        </row>
        <row r="4061">
          <cell r="BO4061" t="str">
            <v/>
          </cell>
          <cell r="CJ4061"/>
          <cell r="CK4061"/>
        </row>
        <row r="4062">
          <cell r="BO4062" t="str">
            <v/>
          </cell>
          <cell r="CJ4062"/>
          <cell r="CK4062"/>
        </row>
        <row r="4063">
          <cell r="BO4063" t="str">
            <v/>
          </cell>
          <cell r="CJ4063"/>
          <cell r="CK4063"/>
        </row>
        <row r="4064">
          <cell r="BO4064" t="str">
            <v/>
          </cell>
          <cell r="CJ4064"/>
          <cell r="CK4064"/>
        </row>
        <row r="4065">
          <cell r="BO4065" t="str">
            <v/>
          </cell>
          <cell r="CJ4065"/>
          <cell r="CK4065"/>
        </row>
        <row r="4066">
          <cell r="BO4066" t="str">
            <v/>
          </cell>
          <cell r="CJ4066"/>
          <cell r="CK4066"/>
        </row>
        <row r="4067">
          <cell r="BO4067" t="str">
            <v/>
          </cell>
          <cell r="CJ4067"/>
          <cell r="CK4067"/>
        </row>
        <row r="4068">
          <cell r="BO4068" t="str">
            <v/>
          </cell>
          <cell r="CJ4068"/>
          <cell r="CK4068"/>
        </row>
        <row r="4069">
          <cell r="BO4069" t="str">
            <v/>
          </cell>
          <cell r="CJ4069"/>
          <cell r="CK4069"/>
        </row>
        <row r="4070">
          <cell r="BO4070" t="str">
            <v/>
          </cell>
          <cell r="CJ4070"/>
          <cell r="CK4070"/>
        </row>
        <row r="4071">
          <cell r="BO4071" t="str">
            <v/>
          </cell>
          <cell r="CJ4071"/>
          <cell r="CK4071"/>
        </row>
        <row r="4072">
          <cell r="BO4072" t="str">
            <v/>
          </cell>
          <cell r="CJ4072"/>
          <cell r="CK4072"/>
        </row>
        <row r="4073">
          <cell r="BO4073" t="str">
            <v/>
          </cell>
          <cell r="CJ4073"/>
          <cell r="CK4073"/>
        </row>
        <row r="4074">
          <cell r="BO4074" t="str">
            <v/>
          </cell>
          <cell r="CJ4074"/>
          <cell r="CK4074"/>
        </row>
        <row r="4075">
          <cell r="BO4075" t="str">
            <v/>
          </cell>
          <cell r="CJ4075"/>
          <cell r="CK4075"/>
        </row>
        <row r="4076">
          <cell r="BO4076" t="str">
            <v/>
          </cell>
          <cell r="CJ4076"/>
          <cell r="CK4076"/>
        </row>
        <row r="4077">
          <cell r="BO4077" t="str">
            <v/>
          </cell>
          <cell r="CJ4077"/>
          <cell r="CK4077"/>
        </row>
        <row r="4078">
          <cell r="BO4078" t="str">
            <v/>
          </cell>
          <cell r="CJ4078"/>
          <cell r="CK4078"/>
        </row>
        <row r="4079">
          <cell r="BO4079" t="str">
            <v/>
          </cell>
          <cell r="CJ4079"/>
          <cell r="CK4079"/>
        </row>
        <row r="4080">
          <cell r="BO4080" t="str">
            <v/>
          </cell>
          <cell r="CJ4080"/>
          <cell r="CK4080"/>
        </row>
        <row r="4081">
          <cell r="BO4081" t="str">
            <v/>
          </cell>
          <cell r="CJ4081"/>
          <cell r="CK4081"/>
        </row>
        <row r="4082">
          <cell r="BO4082" t="str">
            <v/>
          </cell>
          <cell r="CJ4082"/>
          <cell r="CK4082"/>
        </row>
        <row r="4083">
          <cell r="BO4083" t="str">
            <v/>
          </cell>
          <cell r="CJ4083"/>
          <cell r="CK4083"/>
        </row>
        <row r="4084">
          <cell r="BO4084" t="str">
            <v/>
          </cell>
          <cell r="CJ4084"/>
          <cell r="CK4084"/>
        </row>
        <row r="4085">
          <cell r="BO4085" t="str">
            <v/>
          </cell>
          <cell r="CJ4085"/>
          <cell r="CK4085"/>
        </row>
        <row r="4086">
          <cell r="BO4086" t="str">
            <v/>
          </cell>
          <cell r="CJ4086"/>
          <cell r="CK4086"/>
        </row>
        <row r="4087">
          <cell r="BO4087" t="str">
            <v/>
          </cell>
          <cell r="CJ4087"/>
          <cell r="CK4087"/>
        </row>
        <row r="4088">
          <cell r="BO4088" t="str">
            <v/>
          </cell>
          <cell r="CJ4088"/>
          <cell r="CK4088"/>
        </row>
        <row r="4089">
          <cell r="BO4089" t="str">
            <v/>
          </cell>
          <cell r="CJ4089"/>
          <cell r="CK4089"/>
        </row>
        <row r="4090">
          <cell r="BO4090" t="str">
            <v/>
          </cell>
          <cell r="CJ4090"/>
          <cell r="CK4090"/>
        </row>
        <row r="4091">
          <cell r="BO4091" t="str">
            <v/>
          </cell>
          <cell r="CJ4091"/>
          <cell r="CK4091"/>
        </row>
        <row r="4092">
          <cell r="BO4092" t="str">
            <v/>
          </cell>
          <cell r="CJ4092"/>
          <cell r="CK4092"/>
        </row>
        <row r="4093">
          <cell r="BO4093" t="str">
            <v/>
          </cell>
          <cell r="CJ4093"/>
          <cell r="CK4093"/>
        </row>
        <row r="4094">
          <cell r="BO4094" t="str">
            <v/>
          </cell>
          <cell r="CJ4094"/>
          <cell r="CK4094"/>
        </row>
        <row r="4095">
          <cell r="BO4095" t="str">
            <v/>
          </cell>
          <cell r="CJ4095"/>
          <cell r="CK4095"/>
        </row>
        <row r="4096">
          <cell r="BO4096" t="str">
            <v/>
          </cell>
          <cell r="CJ4096"/>
          <cell r="CK4096"/>
        </row>
        <row r="4097">
          <cell r="BO4097" t="str">
            <v/>
          </cell>
          <cell r="CJ4097"/>
          <cell r="CK4097"/>
        </row>
        <row r="4098">
          <cell r="BO4098" t="str">
            <v/>
          </cell>
          <cell r="CJ4098"/>
          <cell r="CK4098"/>
        </row>
        <row r="4099">
          <cell r="BO4099" t="str">
            <v/>
          </cell>
          <cell r="CJ4099"/>
          <cell r="CK4099"/>
        </row>
        <row r="4100">
          <cell r="BO4100" t="str">
            <v/>
          </cell>
          <cell r="CJ4100"/>
          <cell r="CK4100"/>
        </row>
        <row r="4101">
          <cell r="BO4101" t="str">
            <v/>
          </cell>
          <cell r="CJ4101"/>
          <cell r="CK4101"/>
        </row>
        <row r="4102">
          <cell r="BO4102" t="str">
            <v/>
          </cell>
          <cell r="CJ4102"/>
          <cell r="CK4102"/>
        </row>
        <row r="4103">
          <cell r="BO4103" t="str">
            <v/>
          </cell>
          <cell r="CJ4103"/>
          <cell r="CK4103"/>
        </row>
        <row r="4104">
          <cell r="BO4104" t="str">
            <v/>
          </cell>
          <cell r="CJ4104"/>
          <cell r="CK4104"/>
        </row>
        <row r="4105">
          <cell r="BO4105" t="str">
            <v/>
          </cell>
          <cell r="CJ4105"/>
          <cell r="CK4105"/>
        </row>
        <row r="4106">
          <cell r="BO4106" t="str">
            <v/>
          </cell>
          <cell r="CJ4106"/>
          <cell r="CK4106"/>
        </row>
        <row r="4107">
          <cell r="BO4107" t="str">
            <v/>
          </cell>
          <cell r="CJ4107"/>
          <cell r="CK4107"/>
        </row>
        <row r="4108">
          <cell r="BO4108" t="str">
            <v/>
          </cell>
          <cell r="CJ4108"/>
          <cell r="CK4108"/>
        </row>
        <row r="4109">
          <cell r="BO4109" t="str">
            <v/>
          </cell>
          <cell r="CJ4109"/>
          <cell r="CK4109"/>
        </row>
        <row r="4110">
          <cell r="BO4110" t="str">
            <v/>
          </cell>
          <cell r="CJ4110"/>
          <cell r="CK4110"/>
        </row>
        <row r="4111">
          <cell r="BO4111" t="str">
            <v/>
          </cell>
          <cell r="CJ4111"/>
          <cell r="CK4111"/>
        </row>
        <row r="4112">
          <cell r="BO4112" t="str">
            <v/>
          </cell>
          <cell r="CJ4112"/>
          <cell r="CK4112"/>
        </row>
        <row r="4113">
          <cell r="BO4113" t="str">
            <v/>
          </cell>
          <cell r="CJ4113"/>
          <cell r="CK4113"/>
        </row>
        <row r="4114">
          <cell r="BO4114" t="str">
            <v/>
          </cell>
          <cell r="CJ4114"/>
          <cell r="CK4114"/>
        </row>
        <row r="4115">
          <cell r="BO4115" t="str">
            <v/>
          </cell>
          <cell r="CJ4115"/>
          <cell r="CK4115"/>
        </row>
        <row r="4116">
          <cell r="BO4116" t="str">
            <v/>
          </cell>
          <cell r="CJ4116"/>
          <cell r="CK4116"/>
        </row>
        <row r="4117">
          <cell r="BO4117" t="str">
            <v/>
          </cell>
          <cell r="CJ4117"/>
          <cell r="CK4117"/>
        </row>
        <row r="4118">
          <cell r="BO4118" t="str">
            <v/>
          </cell>
          <cell r="CJ4118"/>
          <cell r="CK4118"/>
        </row>
        <row r="4119">
          <cell r="BO4119" t="str">
            <v/>
          </cell>
          <cell r="CJ4119"/>
          <cell r="CK4119"/>
        </row>
        <row r="4120">
          <cell r="BO4120" t="str">
            <v/>
          </cell>
          <cell r="CJ4120"/>
          <cell r="CK4120"/>
        </row>
        <row r="4121">
          <cell r="BO4121" t="str">
            <v/>
          </cell>
          <cell r="CJ4121"/>
          <cell r="CK4121"/>
        </row>
        <row r="4122">
          <cell r="BO4122" t="str">
            <v/>
          </cell>
          <cell r="CJ4122"/>
          <cell r="CK4122"/>
        </row>
        <row r="4123">
          <cell r="BO4123" t="str">
            <v/>
          </cell>
          <cell r="CJ4123"/>
          <cell r="CK4123"/>
        </row>
        <row r="4124">
          <cell r="BO4124" t="str">
            <v/>
          </cell>
          <cell r="CJ4124"/>
          <cell r="CK4124"/>
        </row>
        <row r="4125">
          <cell r="BO4125" t="str">
            <v/>
          </cell>
          <cell r="CJ4125"/>
          <cell r="CK4125"/>
        </row>
        <row r="4126">
          <cell r="BO4126" t="str">
            <v/>
          </cell>
          <cell r="CJ4126"/>
          <cell r="CK4126"/>
        </row>
        <row r="4127">
          <cell r="BO4127" t="str">
            <v/>
          </cell>
          <cell r="CJ4127"/>
          <cell r="CK4127"/>
        </row>
        <row r="4128">
          <cell r="BO4128" t="str">
            <v/>
          </cell>
          <cell r="CJ4128"/>
          <cell r="CK4128"/>
        </row>
        <row r="4129">
          <cell r="BO4129" t="str">
            <v/>
          </cell>
          <cell r="CJ4129"/>
          <cell r="CK4129"/>
        </row>
        <row r="4130">
          <cell r="BO4130" t="str">
            <v/>
          </cell>
          <cell r="CJ4130"/>
          <cell r="CK4130"/>
        </row>
        <row r="4131">
          <cell r="BO4131" t="str">
            <v/>
          </cell>
          <cell r="CJ4131"/>
          <cell r="CK4131"/>
        </row>
        <row r="4132">
          <cell r="BO4132" t="str">
            <v/>
          </cell>
          <cell r="CJ4132"/>
          <cell r="CK4132"/>
        </row>
        <row r="4133">
          <cell r="BO4133" t="str">
            <v/>
          </cell>
          <cell r="CJ4133"/>
          <cell r="CK4133"/>
        </row>
        <row r="4134">
          <cell r="BO4134" t="str">
            <v/>
          </cell>
          <cell r="CJ4134"/>
          <cell r="CK4134"/>
        </row>
        <row r="4135">
          <cell r="BO4135" t="str">
            <v/>
          </cell>
          <cell r="CJ4135"/>
          <cell r="CK4135"/>
        </row>
        <row r="4136">
          <cell r="BO4136" t="str">
            <v/>
          </cell>
          <cell r="CJ4136"/>
          <cell r="CK4136"/>
        </row>
        <row r="4137">
          <cell r="BO4137" t="str">
            <v/>
          </cell>
          <cell r="CJ4137"/>
          <cell r="CK4137"/>
        </row>
        <row r="4138">
          <cell r="BO4138" t="str">
            <v/>
          </cell>
          <cell r="CJ4138"/>
          <cell r="CK4138"/>
        </row>
        <row r="4139">
          <cell r="BO4139" t="str">
            <v/>
          </cell>
          <cell r="CJ4139"/>
          <cell r="CK4139"/>
        </row>
        <row r="4140">
          <cell r="BO4140" t="str">
            <v/>
          </cell>
          <cell r="CJ4140"/>
          <cell r="CK4140"/>
        </row>
        <row r="4141">
          <cell r="BO4141" t="str">
            <v/>
          </cell>
          <cell r="CJ4141"/>
          <cell r="CK4141"/>
        </row>
        <row r="4142">
          <cell r="BO4142" t="str">
            <v/>
          </cell>
          <cell r="CJ4142"/>
          <cell r="CK4142"/>
        </row>
        <row r="4143">
          <cell r="BO4143" t="str">
            <v/>
          </cell>
          <cell r="CJ4143"/>
          <cell r="CK4143"/>
        </row>
        <row r="4144">
          <cell r="BO4144" t="str">
            <v/>
          </cell>
          <cell r="CJ4144"/>
          <cell r="CK4144"/>
        </row>
        <row r="4145">
          <cell r="BO4145" t="str">
            <v/>
          </cell>
          <cell r="CJ4145"/>
          <cell r="CK4145"/>
        </row>
        <row r="4146">
          <cell r="BO4146" t="str">
            <v/>
          </cell>
          <cell r="CJ4146"/>
          <cell r="CK4146"/>
        </row>
        <row r="4147">
          <cell r="BO4147" t="str">
            <v/>
          </cell>
          <cell r="CJ4147"/>
          <cell r="CK4147"/>
        </row>
        <row r="4148">
          <cell r="BO4148" t="str">
            <v/>
          </cell>
          <cell r="CJ4148"/>
          <cell r="CK4148"/>
        </row>
        <row r="4149">
          <cell r="BO4149" t="str">
            <v/>
          </cell>
          <cell r="CJ4149"/>
          <cell r="CK4149"/>
        </row>
        <row r="4150">
          <cell r="BO4150" t="str">
            <v/>
          </cell>
          <cell r="CJ4150"/>
          <cell r="CK4150"/>
        </row>
        <row r="4151">
          <cell r="BO4151" t="str">
            <v/>
          </cell>
          <cell r="CJ4151"/>
          <cell r="CK4151"/>
        </row>
        <row r="4152">
          <cell r="BO4152" t="str">
            <v/>
          </cell>
          <cell r="CJ4152"/>
          <cell r="CK4152"/>
        </row>
        <row r="4153">
          <cell r="BO4153" t="str">
            <v/>
          </cell>
          <cell r="CJ4153"/>
          <cell r="CK4153"/>
        </row>
        <row r="4154">
          <cell r="BO4154" t="str">
            <v/>
          </cell>
          <cell r="CJ4154"/>
          <cell r="CK4154"/>
        </row>
        <row r="4155">
          <cell r="BO4155" t="str">
            <v/>
          </cell>
          <cell r="CJ4155"/>
          <cell r="CK4155"/>
        </row>
        <row r="4156">
          <cell r="BO4156" t="str">
            <v/>
          </cell>
          <cell r="CJ4156"/>
          <cell r="CK4156"/>
        </row>
        <row r="4157">
          <cell r="BO4157" t="str">
            <v/>
          </cell>
          <cell r="CJ4157"/>
          <cell r="CK4157"/>
        </row>
        <row r="4158">
          <cell r="BO4158" t="str">
            <v/>
          </cell>
          <cell r="CJ4158"/>
          <cell r="CK4158"/>
        </row>
        <row r="4159">
          <cell r="BO4159" t="str">
            <v/>
          </cell>
          <cell r="CJ4159"/>
          <cell r="CK4159"/>
        </row>
        <row r="4160">
          <cell r="BO4160" t="str">
            <v/>
          </cell>
          <cell r="CJ4160"/>
          <cell r="CK4160"/>
        </row>
        <row r="4161">
          <cell r="BO4161" t="str">
            <v/>
          </cell>
          <cell r="CJ4161"/>
          <cell r="CK4161"/>
        </row>
        <row r="4162">
          <cell r="BO4162" t="str">
            <v/>
          </cell>
          <cell r="CJ4162"/>
          <cell r="CK4162"/>
        </row>
        <row r="4163">
          <cell r="BO4163" t="str">
            <v/>
          </cell>
          <cell r="CJ4163"/>
          <cell r="CK4163"/>
        </row>
        <row r="4164">
          <cell r="BO4164" t="str">
            <v/>
          </cell>
          <cell r="CJ4164"/>
          <cell r="CK4164"/>
        </row>
        <row r="4165">
          <cell r="BO4165" t="str">
            <v/>
          </cell>
          <cell r="CJ4165"/>
          <cell r="CK4165"/>
        </row>
        <row r="4166">
          <cell r="BO4166" t="str">
            <v/>
          </cell>
          <cell r="CJ4166"/>
          <cell r="CK4166"/>
        </row>
        <row r="4167">
          <cell r="BO4167" t="str">
            <v/>
          </cell>
          <cell r="CJ4167"/>
          <cell r="CK4167"/>
        </row>
        <row r="4168">
          <cell r="BO4168" t="str">
            <v/>
          </cell>
          <cell r="CJ4168"/>
          <cell r="CK4168"/>
        </row>
        <row r="4169">
          <cell r="BO4169" t="str">
            <v/>
          </cell>
          <cell r="CJ4169"/>
          <cell r="CK4169"/>
        </row>
        <row r="4170">
          <cell r="BO4170" t="str">
            <v/>
          </cell>
          <cell r="CJ4170"/>
          <cell r="CK4170"/>
        </row>
        <row r="4171">
          <cell r="BO4171" t="str">
            <v/>
          </cell>
          <cell r="CJ4171"/>
          <cell r="CK4171"/>
        </row>
        <row r="4172">
          <cell r="BO4172" t="str">
            <v/>
          </cell>
          <cell r="CJ4172"/>
          <cell r="CK4172"/>
        </row>
        <row r="4173">
          <cell r="BO4173" t="str">
            <v/>
          </cell>
          <cell r="CJ4173"/>
          <cell r="CK4173"/>
        </row>
        <row r="4174">
          <cell r="BO4174" t="str">
            <v/>
          </cell>
          <cell r="CJ4174"/>
          <cell r="CK4174"/>
        </row>
        <row r="4175">
          <cell r="BO4175" t="str">
            <v/>
          </cell>
          <cell r="CJ4175"/>
          <cell r="CK4175"/>
        </row>
        <row r="4176">
          <cell r="BO4176" t="str">
            <v/>
          </cell>
          <cell r="CJ4176"/>
          <cell r="CK4176"/>
        </row>
        <row r="4177">
          <cell r="BO4177" t="str">
            <v/>
          </cell>
          <cell r="CJ4177"/>
          <cell r="CK4177"/>
        </row>
        <row r="4178">
          <cell r="BO4178" t="str">
            <v/>
          </cell>
          <cell r="CJ4178"/>
          <cell r="CK4178"/>
        </row>
        <row r="4179">
          <cell r="BO4179" t="str">
            <v/>
          </cell>
          <cell r="CJ4179"/>
          <cell r="CK4179"/>
        </row>
        <row r="4180">
          <cell r="BO4180" t="str">
            <v/>
          </cell>
          <cell r="CJ4180"/>
          <cell r="CK4180"/>
        </row>
        <row r="4181">
          <cell r="BO4181" t="str">
            <v/>
          </cell>
          <cell r="CJ4181"/>
          <cell r="CK4181"/>
        </row>
        <row r="4182">
          <cell r="BO4182" t="str">
            <v/>
          </cell>
          <cell r="CJ4182"/>
          <cell r="CK4182"/>
        </row>
        <row r="4183">
          <cell r="BO4183" t="str">
            <v/>
          </cell>
          <cell r="CJ4183"/>
          <cell r="CK4183"/>
        </row>
        <row r="4184">
          <cell r="BO4184" t="str">
            <v/>
          </cell>
          <cell r="CJ4184"/>
          <cell r="CK4184"/>
        </row>
        <row r="4185">
          <cell r="BO4185" t="str">
            <v/>
          </cell>
          <cell r="CJ4185"/>
          <cell r="CK4185"/>
        </row>
        <row r="4186">
          <cell r="BO4186" t="str">
            <v/>
          </cell>
          <cell r="CJ4186"/>
          <cell r="CK4186"/>
        </row>
        <row r="4187">
          <cell r="BO4187" t="str">
            <v/>
          </cell>
          <cell r="CJ4187"/>
          <cell r="CK4187"/>
        </row>
        <row r="4188">
          <cell r="BO4188" t="str">
            <v/>
          </cell>
          <cell r="CJ4188"/>
          <cell r="CK4188"/>
        </row>
        <row r="4189">
          <cell r="BO4189" t="str">
            <v/>
          </cell>
          <cell r="CJ4189"/>
          <cell r="CK4189"/>
        </row>
        <row r="4190">
          <cell r="BO4190" t="str">
            <v/>
          </cell>
          <cell r="CJ4190"/>
          <cell r="CK4190"/>
        </row>
        <row r="4191">
          <cell r="BO4191" t="str">
            <v/>
          </cell>
          <cell r="CJ4191"/>
          <cell r="CK4191"/>
        </row>
        <row r="4192">
          <cell r="BO4192" t="str">
            <v/>
          </cell>
          <cell r="CJ4192"/>
          <cell r="CK4192"/>
        </row>
        <row r="4193">
          <cell r="BO4193" t="str">
            <v/>
          </cell>
          <cell r="CJ4193"/>
          <cell r="CK4193"/>
        </row>
        <row r="4194">
          <cell r="BO4194" t="str">
            <v/>
          </cell>
          <cell r="CJ4194"/>
          <cell r="CK4194"/>
        </row>
        <row r="4195">
          <cell r="BO4195" t="str">
            <v/>
          </cell>
          <cell r="CJ4195"/>
          <cell r="CK4195"/>
        </row>
        <row r="4196">
          <cell r="BO4196" t="str">
            <v/>
          </cell>
          <cell r="CJ4196"/>
          <cell r="CK4196"/>
        </row>
        <row r="4197">
          <cell r="BO4197" t="str">
            <v/>
          </cell>
          <cell r="CJ4197"/>
          <cell r="CK4197"/>
        </row>
        <row r="4198">
          <cell r="BO4198" t="str">
            <v/>
          </cell>
          <cell r="CJ4198"/>
          <cell r="CK4198"/>
        </row>
        <row r="4199">
          <cell r="BO4199" t="str">
            <v/>
          </cell>
          <cell r="CJ4199"/>
          <cell r="CK4199"/>
        </row>
        <row r="4200">
          <cell r="BO4200" t="str">
            <v/>
          </cell>
          <cell r="CJ4200"/>
          <cell r="CK4200"/>
        </row>
        <row r="4201">
          <cell r="BO4201" t="str">
            <v/>
          </cell>
          <cell r="CJ4201"/>
          <cell r="CK4201"/>
        </row>
        <row r="4202">
          <cell r="BO4202" t="str">
            <v/>
          </cell>
          <cell r="CJ4202"/>
          <cell r="CK4202"/>
        </row>
        <row r="4203">
          <cell r="BO4203" t="str">
            <v/>
          </cell>
          <cell r="CJ4203"/>
          <cell r="CK4203"/>
        </row>
        <row r="4204">
          <cell r="BO4204" t="str">
            <v/>
          </cell>
          <cell r="CJ4204"/>
          <cell r="CK4204"/>
        </row>
        <row r="4205">
          <cell r="BO4205" t="str">
            <v/>
          </cell>
          <cell r="CJ4205"/>
          <cell r="CK4205"/>
        </row>
        <row r="4206">
          <cell r="BO4206" t="str">
            <v/>
          </cell>
          <cell r="CJ4206"/>
          <cell r="CK4206"/>
        </row>
        <row r="4207">
          <cell r="BO4207" t="str">
            <v/>
          </cell>
          <cell r="CJ4207"/>
          <cell r="CK4207"/>
        </row>
        <row r="4208">
          <cell r="BO4208" t="str">
            <v/>
          </cell>
          <cell r="CJ4208"/>
          <cell r="CK4208"/>
        </row>
        <row r="4209">
          <cell r="BO4209" t="str">
            <v/>
          </cell>
          <cell r="CJ4209"/>
          <cell r="CK4209"/>
        </row>
        <row r="4210">
          <cell r="BO4210" t="str">
            <v/>
          </cell>
          <cell r="CJ4210"/>
          <cell r="CK4210"/>
        </row>
        <row r="4211">
          <cell r="BO4211" t="str">
            <v/>
          </cell>
          <cell r="CJ4211"/>
          <cell r="CK4211"/>
        </row>
        <row r="4212">
          <cell r="BO4212" t="str">
            <v/>
          </cell>
          <cell r="CJ4212"/>
          <cell r="CK4212"/>
        </row>
        <row r="4213">
          <cell r="BO4213" t="str">
            <v/>
          </cell>
          <cell r="CJ4213"/>
          <cell r="CK4213"/>
        </row>
        <row r="4214">
          <cell r="BO4214" t="str">
            <v/>
          </cell>
          <cell r="CJ4214"/>
          <cell r="CK4214"/>
        </row>
        <row r="4215">
          <cell r="BO4215" t="str">
            <v/>
          </cell>
          <cell r="CJ4215"/>
          <cell r="CK4215"/>
        </row>
        <row r="4216">
          <cell r="BO4216" t="str">
            <v/>
          </cell>
          <cell r="CJ4216"/>
          <cell r="CK4216"/>
        </row>
        <row r="4217">
          <cell r="BO4217" t="str">
            <v/>
          </cell>
          <cell r="CJ4217"/>
          <cell r="CK4217"/>
        </row>
        <row r="4218">
          <cell r="BO4218" t="str">
            <v/>
          </cell>
          <cell r="CJ4218"/>
          <cell r="CK4218"/>
        </row>
        <row r="4219">
          <cell r="BO4219" t="str">
            <v/>
          </cell>
          <cell r="CJ4219"/>
          <cell r="CK4219"/>
        </row>
        <row r="4220">
          <cell r="BO4220" t="str">
            <v/>
          </cell>
          <cell r="CJ4220"/>
          <cell r="CK4220"/>
        </row>
        <row r="4221">
          <cell r="BO4221" t="str">
            <v/>
          </cell>
          <cell r="CJ4221"/>
          <cell r="CK4221"/>
        </row>
        <row r="4222">
          <cell r="BO4222" t="str">
            <v/>
          </cell>
          <cell r="CJ4222"/>
          <cell r="CK4222"/>
        </row>
        <row r="4223">
          <cell r="BO4223" t="str">
            <v/>
          </cell>
          <cell r="CJ4223"/>
          <cell r="CK4223"/>
        </row>
        <row r="4224">
          <cell r="BO4224" t="str">
            <v/>
          </cell>
          <cell r="CJ4224"/>
          <cell r="CK4224"/>
        </row>
        <row r="4225">
          <cell r="BO4225" t="str">
            <v/>
          </cell>
          <cell r="CJ4225"/>
          <cell r="CK4225"/>
        </row>
        <row r="4226">
          <cell r="BO4226" t="str">
            <v/>
          </cell>
          <cell r="CJ4226"/>
          <cell r="CK4226"/>
        </row>
        <row r="4227">
          <cell r="BO4227" t="str">
            <v/>
          </cell>
          <cell r="CJ4227"/>
          <cell r="CK4227"/>
        </row>
        <row r="4228">
          <cell r="BO4228" t="str">
            <v/>
          </cell>
          <cell r="CJ4228"/>
          <cell r="CK4228"/>
        </row>
        <row r="4229">
          <cell r="BO4229" t="str">
            <v/>
          </cell>
          <cell r="CJ4229"/>
          <cell r="CK4229"/>
        </row>
        <row r="4230">
          <cell r="BO4230" t="str">
            <v/>
          </cell>
          <cell r="CJ4230"/>
          <cell r="CK4230"/>
        </row>
        <row r="4231">
          <cell r="BO4231" t="str">
            <v/>
          </cell>
          <cell r="CJ4231"/>
          <cell r="CK4231"/>
        </row>
        <row r="4232">
          <cell r="BO4232" t="str">
            <v/>
          </cell>
          <cell r="CJ4232"/>
          <cell r="CK4232"/>
        </row>
        <row r="4233">
          <cell r="BO4233" t="str">
            <v/>
          </cell>
          <cell r="CJ4233"/>
          <cell r="CK4233"/>
        </row>
        <row r="4234">
          <cell r="BO4234" t="str">
            <v/>
          </cell>
          <cell r="CJ4234"/>
          <cell r="CK4234"/>
        </row>
        <row r="4235">
          <cell r="BO4235" t="str">
            <v/>
          </cell>
          <cell r="CJ4235"/>
          <cell r="CK4235"/>
        </row>
        <row r="4236">
          <cell r="BO4236" t="str">
            <v/>
          </cell>
          <cell r="CJ4236"/>
          <cell r="CK4236"/>
        </row>
        <row r="4237">
          <cell r="BO4237" t="str">
            <v/>
          </cell>
          <cell r="CJ4237"/>
          <cell r="CK4237"/>
        </row>
        <row r="4238">
          <cell r="BO4238" t="str">
            <v/>
          </cell>
          <cell r="CJ4238"/>
          <cell r="CK4238"/>
        </row>
        <row r="4239">
          <cell r="BO4239" t="str">
            <v/>
          </cell>
          <cell r="CJ4239"/>
          <cell r="CK4239"/>
        </row>
        <row r="4240">
          <cell r="BO4240" t="str">
            <v/>
          </cell>
          <cell r="CJ4240"/>
          <cell r="CK4240"/>
        </row>
        <row r="4241">
          <cell r="BO4241" t="str">
            <v/>
          </cell>
          <cell r="CJ4241"/>
          <cell r="CK4241"/>
        </row>
        <row r="4242">
          <cell r="BO4242" t="str">
            <v/>
          </cell>
          <cell r="CJ4242"/>
          <cell r="CK4242"/>
        </row>
        <row r="4243">
          <cell r="BO4243" t="str">
            <v/>
          </cell>
          <cell r="CJ4243"/>
          <cell r="CK4243"/>
        </row>
        <row r="4244">
          <cell r="BO4244" t="str">
            <v/>
          </cell>
          <cell r="CJ4244"/>
          <cell r="CK4244"/>
        </row>
        <row r="4245">
          <cell r="BO4245" t="str">
            <v/>
          </cell>
          <cell r="CJ4245"/>
          <cell r="CK4245"/>
        </row>
        <row r="4246">
          <cell r="BO4246" t="str">
            <v/>
          </cell>
          <cell r="CJ4246"/>
          <cell r="CK4246"/>
        </row>
        <row r="4247">
          <cell r="BO4247" t="str">
            <v/>
          </cell>
          <cell r="CJ4247"/>
          <cell r="CK4247"/>
        </row>
        <row r="4248">
          <cell r="BO4248" t="str">
            <v/>
          </cell>
          <cell r="CJ4248"/>
          <cell r="CK4248"/>
        </row>
        <row r="4249">
          <cell r="BO4249" t="str">
            <v/>
          </cell>
          <cell r="CJ4249"/>
          <cell r="CK4249"/>
        </row>
        <row r="4250">
          <cell r="BO4250" t="str">
            <v/>
          </cell>
          <cell r="CJ4250"/>
          <cell r="CK4250"/>
        </row>
        <row r="4251">
          <cell r="BO4251" t="str">
            <v/>
          </cell>
          <cell r="CJ4251"/>
          <cell r="CK4251"/>
        </row>
        <row r="4252">
          <cell r="BO4252" t="str">
            <v/>
          </cell>
          <cell r="CJ4252"/>
          <cell r="CK4252"/>
        </row>
        <row r="4253">
          <cell r="BO4253" t="str">
            <v/>
          </cell>
          <cell r="CJ4253"/>
          <cell r="CK4253"/>
        </row>
        <row r="4254">
          <cell r="BO4254" t="str">
            <v/>
          </cell>
          <cell r="CJ4254"/>
          <cell r="CK4254"/>
        </row>
        <row r="4255">
          <cell r="BO4255" t="str">
            <v/>
          </cell>
          <cell r="CJ4255"/>
          <cell r="CK4255"/>
        </row>
        <row r="4256">
          <cell r="BO4256" t="str">
            <v/>
          </cell>
          <cell r="CJ4256"/>
          <cell r="CK4256"/>
        </row>
        <row r="4257">
          <cell r="BO4257" t="str">
            <v/>
          </cell>
          <cell r="CJ4257"/>
          <cell r="CK4257"/>
        </row>
        <row r="4258">
          <cell r="BO4258" t="str">
            <v/>
          </cell>
          <cell r="CJ4258"/>
          <cell r="CK4258"/>
        </row>
        <row r="4259">
          <cell r="BO4259" t="str">
            <v/>
          </cell>
          <cell r="CJ4259"/>
          <cell r="CK4259"/>
        </row>
        <row r="4260">
          <cell r="BO4260" t="str">
            <v/>
          </cell>
          <cell r="CJ4260"/>
          <cell r="CK4260"/>
        </row>
        <row r="4261">
          <cell r="BO4261" t="str">
            <v/>
          </cell>
          <cell r="CJ4261"/>
          <cell r="CK4261"/>
        </row>
        <row r="4262">
          <cell r="BO4262" t="str">
            <v/>
          </cell>
          <cell r="CJ4262"/>
          <cell r="CK4262"/>
        </row>
        <row r="4263">
          <cell r="BO4263" t="str">
            <v/>
          </cell>
          <cell r="CJ4263"/>
          <cell r="CK4263"/>
        </row>
        <row r="4264">
          <cell r="BO4264" t="str">
            <v/>
          </cell>
          <cell r="CJ4264"/>
          <cell r="CK4264"/>
        </row>
        <row r="4265">
          <cell r="BO4265" t="str">
            <v/>
          </cell>
          <cell r="CJ4265"/>
          <cell r="CK4265"/>
        </row>
        <row r="4266">
          <cell r="BO4266" t="str">
            <v/>
          </cell>
          <cell r="CJ4266"/>
          <cell r="CK4266"/>
        </row>
        <row r="4267">
          <cell r="BO4267" t="str">
            <v/>
          </cell>
          <cell r="CJ4267"/>
          <cell r="CK4267"/>
        </row>
        <row r="4268">
          <cell r="BO4268" t="str">
            <v/>
          </cell>
          <cell r="CJ4268"/>
          <cell r="CK4268"/>
        </row>
        <row r="4269">
          <cell r="BO4269" t="str">
            <v/>
          </cell>
          <cell r="CJ4269"/>
          <cell r="CK4269"/>
        </row>
        <row r="4270">
          <cell r="BO4270" t="str">
            <v/>
          </cell>
          <cell r="CJ4270"/>
          <cell r="CK4270"/>
        </row>
        <row r="4271">
          <cell r="BO4271" t="str">
            <v/>
          </cell>
          <cell r="CJ4271"/>
          <cell r="CK4271"/>
        </row>
        <row r="4272">
          <cell r="BO4272" t="str">
            <v/>
          </cell>
          <cell r="CJ4272"/>
          <cell r="CK4272"/>
        </row>
        <row r="4273">
          <cell r="BO4273" t="str">
            <v/>
          </cell>
          <cell r="CJ4273"/>
          <cell r="CK4273"/>
        </row>
        <row r="4274">
          <cell r="BO4274" t="str">
            <v/>
          </cell>
          <cell r="CJ4274"/>
          <cell r="CK4274"/>
        </row>
        <row r="4275">
          <cell r="BO4275" t="str">
            <v/>
          </cell>
          <cell r="CJ4275"/>
          <cell r="CK4275"/>
        </row>
        <row r="4276">
          <cell r="BO4276" t="str">
            <v/>
          </cell>
          <cell r="CJ4276"/>
          <cell r="CK4276"/>
        </row>
        <row r="4277">
          <cell r="BO4277" t="str">
            <v/>
          </cell>
          <cell r="CJ4277"/>
          <cell r="CK4277"/>
        </row>
        <row r="4278">
          <cell r="BO4278" t="str">
            <v/>
          </cell>
          <cell r="CJ4278"/>
          <cell r="CK4278"/>
        </row>
        <row r="4279">
          <cell r="BO4279" t="str">
            <v/>
          </cell>
          <cell r="CJ4279"/>
          <cell r="CK4279"/>
        </row>
        <row r="4280">
          <cell r="BO4280" t="str">
            <v/>
          </cell>
          <cell r="CJ4280"/>
          <cell r="CK4280"/>
        </row>
        <row r="4281">
          <cell r="BO4281" t="str">
            <v/>
          </cell>
          <cell r="CJ4281"/>
          <cell r="CK4281"/>
        </row>
        <row r="4282">
          <cell r="BO4282" t="str">
            <v/>
          </cell>
          <cell r="CJ4282"/>
          <cell r="CK4282"/>
        </row>
        <row r="4283">
          <cell r="BO4283" t="str">
            <v/>
          </cell>
          <cell r="CJ4283"/>
          <cell r="CK4283"/>
        </row>
        <row r="4284">
          <cell r="BO4284" t="str">
            <v/>
          </cell>
          <cell r="CJ4284"/>
          <cell r="CK4284"/>
        </row>
        <row r="4285">
          <cell r="BO4285" t="str">
            <v/>
          </cell>
          <cell r="CJ4285"/>
          <cell r="CK4285"/>
        </row>
        <row r="4286">
          <cell r="BO4286" t="str">
            <v/>
          </cell>
          <cell r="CJ4286"/>
          <cell r="CK4286"/>
        </row>
        <row r="4287">
          <cell r="BO4287" t="str">
            <v/>
          </cell>
          <cell r="CJ4287"/>
          <cell r="CK4287"/>
        </row>
        <row r="4288">
          <cell r="BO4288" t="str">
            <v/>
          </cell>
          <cell r="CJ4288"/>
          <cell r="CK4288"/>
        </row>
        <row r="4289">
          <cell r="BO4289" t="str">
            <v/>
          </cell>
          <cell r="CJ4289"/>
          <cell r="CK4289"/>
        </row>
        <row r="4290">
          <cell r="BO4290" t="str">
            <v/>
          </cell>
          <cell r="CJ4290"/>
          <cell r="CK4290"/>
        </row>
        <row r="4291">
          <cell r="BO4291" t="str">
            <v/>
          </cell>
          <cell r="CJ4291"/>
          <cell r="CK4291"/>
        </row>
        <row r="4292">
          <cell r="BO4292" t="str">
            <v/>
          </cell>
          <cell r="CJ4292"/>
          <cell r="CK4292"/>
        </row>
        <row r="4293">
          <cell r="BO4293" t="str">
            <v/>
          </cell>
          <cell r="CJ4293"/>
          <cell r="CK4293"/>
        </row>
        <row r="4294">
          <cell r="BO4294" t="str">
            <v/>
          </cell>
          <cell r="CJ4294"/>
          <cell r="CK4294"/>
        </row>
        <row r="4295">
          <cell r="BO4295" t="str">
            <v/>
          </cell>
          <cell r="CJ4295"/>
          <cell r="CK4295"/>
        </row>
        <row r="4296">
          <cell r="BO4296" t="str">
            <v/>
          </cell>
          <cell r="CJ4296"/>
          <cell r="CK4296"/>
        </row>
        <row r="4297">
          <cell r="BO4297" t="str">
            <v/>
          </cell>
          <cell r="CJ4297"/>
          <cell r="CK4297"/>
        </row>
        <row r="4298">
          <cell r="BO4298" t="str">
            <v/>
          </cell>
          <cell r="CJ4298"/>
          <cell r="CK4298"/>
        </row>
        <row r="4299">
          <cell r="BO4299" t="str">
            <v/>
          </cell>
          <cell r="CJ4299"/>
          <cell r="CK4299"/>
        </row>
        <row r="4300">
          <cell r="BO4300" t="str">
            <v/>
          </cell>
          <cell r="CJ4300"/>
          <cell r="CK4300"/>
        </row>
        <row r="4301">
          <cell r="BO4301" t="str">
            <v/>
          </cell>
          <cell r="CJ4301"/>
          <cell r="CK4301"/>
        </row>
        <row r="4302">
          <cell r="BO4302" t="str">
            <v/>
          </cell>
          <cell r="CJ4302"/>
          <cell r="CK4302"/>
        </row>
        <row r="4303">
          <cell r="BO4303" t="str">
            <v/>
          </cell>
          <cell r="CJ4303"/>
          <cell r="CK4303"/>
        </row>
        <row r="4304">
          <cell r="BO4304" t="str">
            <v/>
          </cell>
          <cell r="CJ4304"/>
          <cell r="CK4304"/>
        </row>
        <row r="4305">
          <cell r="BO4305" t="str">
            <v/>
          </cell>
          <cell r="CJ4305"/>
          <cell r="CK4305"/>
        </row>
        <row r="4306">
          <cell r="BO4306" t="str">
            <v/>
          </cell>
          <cell r="CJ4306"/>
          <cell r="CK4306"/>
        </row>
        <row r="4307">
          <cell r="BO4307" t="str">
            <v/>
          </cell>
          <cell r="CJ4307"/>
          <cell r="CK4307"/>
        </row>
        <row r="4308">
          <cell r="BO4308" t="str">
            <v/>
          </cell>
          <cell r="CJ4308"/>
          <cell r="CK4308"/>
        </row>
        <row r="4309">
          <cell r="BO4309" t="str">
            <v/>
          </cell>
          <cell r="CJ4309"/>
          <cell r="CK4309"/>
        </row>
        <row r="4310">
          <cell r="BO4310" t="str">
            <v/>
          </cell>
          <cell r="CJ4310"/>
          <cell r="CK4310"/>
        </row>
        <row r="4311">
          <cell r="BO4311" t="str">
            <v/>
          </cell>
          <cell r="CJ4311"/>
          <cell r="CK4311"/>
        </row>
        <row r="4312">
          <cell r="BO4312" t="str">
            <v/>
          </cell>
          <cell r="CJ4312"/>
          <cell r="CK4312"/>
        </row>
        <row r="4313">
          <cell r="BO4313" t="str">
            <v/>
          </cell>
          <cell r="CJ4313"/>
          <cell r="CK4313"/>
        </row>
        <row r="4314">
          <cell r="BO4314" t="str">
            <v/>
          </cell>
          <cell r="CJ4314"/>
          <cell r="CK4314"/>
        </row>
        <row r="4315">
          <cell r="BO4315" t="str">
            <v/>
          </cell>
          <cell r="CJ4315"/>
          <cell r="CK4315"/>
        </row>
        <row r="4316">
          <cell r="BO4316" t="str">
            <v/>
          </cell>
          <cell r="CJ4316"/>
          <cell r="CK4316"/>
        </row>
        <row r="4317">
          <cell r="BO4317" t="str">
            <v/>
          </cell>
          <cell r="CJ4317"/>
          <cell r="CK4317"/>
        </row>
        <row r="4318">
          <cell r="BO4318" t="str">
            <v/>
          </cell>
          <cell r="CJ4318"/>
          <cell r="CK4318"/>
        </row>
        <row r="4319">
          <cell r="BO4319" t="str">
            <v/>
          </cell>
          <cell r="CJ4319"/>
          <cell r="CK4319"/>
        </row>
        <row r="4320">
          <cell r="BO4320" t="str">
            <v/>
          </cell>
          <cell r="CJ4320"/>
          <cell r="CK4320"/>
        </row>
        <row r="4321">
          <cell r="BO4321" t="str">
            <v/>
          </cell>
          <cell r="CJ4321"/>
          <cell r="CK4321"/>
        </row>
        <row r="4322">
          <cell r="BO4322" t="str">
            <v/>
          </cell>
          <cell r="CJ4322"/>
          <cell r="CK4322"/>
        </row>
        <row r="4323">
          <cell r="BO4323" t="str">
            <v/>
          </cell>
          <cell r="CJ4323"/>
          <cell r="CK4323"/>
        </row>
        <row r="4324">
          <cell r="BO4324" t="str">
            <v/>
          </cell>
          <cell r="CJ4324"/>
          <cell r="CK4324"/>
        </row>
        <row r="4325">
          <cell r="BO4325" t="str">
            <v/>
          </cell>
          <cell r="CJ4325"/>
          <cell r="CK4325"/>
        </row>
        <row r="4326">
          <cell r="BO4326" t="str">
            <v/>
          </cell>
          <cell r="CJ4326"/>
          <cell r="CK4326"/>
        </row>
        <row r="4327">
          <cell r="BO4327" t="str">
            <v/>
          </cell>
          <cell r="CJ4327"/>
          <cell r="CK4327"/>
        </row>
        <row r="4328">
          <cell r="BO4328" t="str">
            <v/>
          </cell>
          <cell r="CJ4328"/>
          <cell r="CK4328"/>
        </row>
        <row r="4329">
          <cell r="BO4329" t="str">
            <v/>
          </cell>
          <cell r="CJ4329"/>
          <cell r="CK4329"/>
        </row>
        <row r="4330">
          <cell r="BO4330" t="str">
            <v/>
          </cell>
          <cell r="CJ4330"/>
          <cell r="CK4330"/>
        </row>
        <row r="4331">
          <cell r="BO4331" t="str">
            <v/>
          </cell>
          <cell r="CJ4331"/>
          <cell r="CK4331"/>
        </row>
        <row r="4332">
          <cell r="BO4332" t="str">
            <v/>
          </cell>
          <cell r="CJ4332"/>
          <cell r="CK4332"/>
        </row>
        <row r="4333">
          <cell r="BO4333" t="str">
            <v/>
          </cell>
          <cell r="CJ4333"/>
          <cell r="CK4333"/>
        </row>
        <row r="4334">
          <cell r="BO4334" t="str">
            <v/>
          </cell>
          <cell r="CJ4334"/>
          <cell r="CK4334"/>
        </row>
        <row r="4335">
          <cell r="BO4335" t="str">
            <v/>
          </cell>
          <cell r="CJ4335"/>
          <cell r="CK4335"/>
        </row>
        <row r="4336">
          <cell r="BO4336" t="str">
            <v/>
          </cell>
          <cell r="CJ4336"/>
          <cell r="CK4336"/>
        </row>
        <row r="4337">
          <cell r="BO4337" t="str">
            <v/>
          </cell>
          <cell r="CJ4337"/>
          <cell r="CK4337"/>
        </row>
        <row r="4338">
          <cell r="BO4338" t="str">
            <v/>
          </cell>
          <cell r="CJ4338"/>
          <cell r="CK4338"/>
        </row>
        <row r="4339">
          <cell r="BO4339" t="str">
            <v/>
          </cell>
          <cell r="CJ4339"/>
          <cell r="CK4339"/>
        </row>
        <row r="4340">
          <cell r="BO4340" t="str">
            <v/>
          </cell>
          <cell r="CJ4340"/>
          <cell r="CK4340"/>
        </row>
        <row r="4341">
          <cell r="BO4341" t="str">
            <v/>
          </cell>
          <cell r="CJ4341"/>
          <cell r="CK4341"/>
        </row>
        <row r="4342">
          <cell r="BO4342" t="str">
            <v/>
          </cell>
          <cell r="CJ4342"/>
          <cell r="CK4342"/>
        </row>
        <row r="4343">
          <cell r="BO4343" t="str">
            <v/>
          </cell>
          <cell r="CJ4343"/>
          <cell r="CK4343"/>
        </row>
        <row r="4344">
          <cell r="BO4344" t="str">
            <v/>
          </cell>
          <cell r="CJ4344"/>
          <cell r="CK4344"/>
        </row>
        <row r="4345">
          <cell r="BO4345" t="str">
            <v/>
          </cell>
          <cell r="CJ4345"/>
          <cell r="CK4345"/>
        </row>
        <row r="4346">
          <cell r="BO4346" t="str">
            <v/>
          </cell>
          <cell r="CJ4346"/>
          <cell r="CK4346"/>
        </row>
        <row r="4347">
          <cell r="BO4347" t="str">
            <v/>
          </cell>
          <cell r="CJ4347"/>
          <cell r="CK4347"/>
        </row>
        <row r="4348">
          <cell r="BO4348" t="str">
            <v/>
          </cell>
          <cell r="CJ4348"/>
          <cell r="CK4348"/>
        </row>
        <row r="4349">
          <cell r="BO4349" t="str">
            <v/>
          </cell>
          <cell r="CJ4349"/>
          <cell r="CK4349"/>
        </row>
        <row r="4350">
          <cell r="BO4350" t="str">
            <v/>
          </cell>
          <cell r="CJ4350"/>
          <cell r="CK4350"/>
        </row>
        <row r="4351">
          <cell r="BO4351" t="str">
            <v/>
          </cell>
          <cell r="CJ4351"/>
          <cell r="CK4351"/>
        </row>
        <row r="4352">
          <cell r="BO4352" t="str">
            <v/>
          </cell>
          <cell r="CJ4352"/>
          <cell r="CK4352"/>
        </row>
        <row r="4353">
          <cell r="BO4353" t="str">
            <v/>
          </cell>
          <cell r="CJ4353"/>
          <cell r="CK4353"/>
        </row>
        <row r="4354">
          <cell r="BO4354" t="str">
            <v/>
          </cell>
          <cell r="CJ4354"/>
          <cell r="CK4354"/>
        </row>
        <row r="4355">
          <cell r="BO4355" t="str">
            <v/>
          </cell>
          <cell r="CJ4355"/>
          <cell r="CK4355"/>
        </row>
        <row r="4356">
          <cell r="BO4356" t="str">
            <v/>
          </cell>
          <cell r="CJ4356"/>
          <cell r="CK4356"/>
        </row>
        <row r="4357">
          <cell r="BO4357" t="str">
            <v/>
          </cell>
          <cell r="CJ4357"/>
          <cell r="CK4357"/>
        </row>
        <row r="4358">
          <cell r="BO4358" t="str">
            <v/>
          </cell>
          <cell r="CJ4358"/>
          <cell r="CK4358"/>
        </row>
        <row r="4359">
          <cell r="BO4359" t="str">
            <v/>
          </cell>
          <cell r="CJ4359"/>
          <cell r="CK4359"/>
        </row>
        <row r="4360">
          <cell r="BO4360" t="str">
            <v/>
          </cell>
          <cell r="CJ4360"/>
          <cell r="CK4360"/>
        </row>
        <row r="4361">
          <cell r="BO4361" t="str">
            <v/>
          </cell>
          <cell r="CJ4361"/>
          <cell r="CK4361"/>
        </row>
        <row r="4362">
          <cell r="BO4362" t="str">
            <v/>
          </cell>
          <cell r="CJ4362"/>
          <cell r="CK4362"/>
        </row>
        <row r="4363">
          <cell r="BO4363" t="str">
            <v/>
          </cell>
          <cell r="CJ4363"/>
          <cell r="CK4363"/>
        </row>
        <row r="4364">
          <cell r="BO4364" t="str">
            <v/>
          </cell>
          <cell r="CJ4364"/>
          <cell r="CK4364"/>
        </row>
        <row r="4365">
          <cell r="BO4365" t="str">
            <v/>
          </cell>
          <cell r="CJ4365"/>
          <cell r="CK4365"/>
        </row>
        <row r="4366">
          <cell r="BO4366" t="str">
            <v/>
          </cell>
          <cell r="CJ4366"/>
          <cell r="CK4366"/>
        </row>
        <row r="4367">
          <cell r="BO4367" t="str">
            <v/>
          </cell>
          <cell r="CJ4367"/>
          <cell r="CK4367"/>
        </row>
        <row r="4368">
          <cell r="BO4368" t="str">
            <v/>
          </cell>
          <cell r="CJ4368"/>
          <cell r="CK4368"/>
        </row>
        <row r="4369">
          <cell r="BO4369" t="str">
            <v/>
          </cell>
          <cell r="CJ4369"/>
          <cell r="CK4369"/>
        </row>
        <row r="4370">
          <cell r="BO4370" t="str">
            <v/>
          </cell>
          <cell r="CJ4370"/>
          <cell r="CK4370"/>
        </row>
        <row r="4371">
          <cell r="BO4371" t="str">
            <v/>
          </cell>
          <cell r="CJ4371"/>
          <cell r="CK4371"/>
        </row>
        <row r="4372">
          <cell r="BO4372" t="str">
            <v/>
          </cell>
          <cell r="CJ4372"/>
          <cell r="CK4372"/>
        </row>
        <row r="4373">
          <cell r="BO4373" t="str">
            <v/>
          </cell>
          <cell r="CJ4373"/>
          <cell r="CK4373"/>
        </row>
        <row r="4374">
          <cell r="BO4374" t="str">
            <v/>
          </cell>
          <cell r="CJ4374"/>
          <cell r="CK4374"/>
        </row>
        <row r="4375">
          <cell r="BO4375" t="str">
            <v/>
          </cell>
          <cell r="CJ4375"/>
          <cell r="CK4375"/>
        </row>
        <row r="4376">
          <cell r="BO4376" t="str">
            <v/>
          </cell>
          <cell r="CJ4376"/>
          <cell r="CK4376"/>
        </row>
        <row r="4377">
          <cell r="BO4377" t="str">
            <v/>
          </cell>
          <cell r="CJ4377"/>
          <cell r="CK4377"/>
        </row>
        <row r="4378">
          <cell r="BO4378" t="str">
            <v/>
          </cell>
          <cell r="CJ4378"/>
          <cell r="CK4378"/>
        </row>
        <row r="4379">
          <cell r="BO4379" t="str">
            <v/>
          </cell>
          <cell r="CJ4379"/>
          <cell r="CK4379"/>
        </row>
        <row r="4380">
          <cell r="BO4380" t="str">
            <v/>
          </cell>
          <cell r="CJ4380"/>
          <cell r="CK4380"/>
        </row>
        <row r="4381">
          <cell r="BO4381" t="str">
            <v/>
          </cell>
          <cell r="CJ4381"/>
          <cell r="CK4381"/>
        </row>
        <row r="4382">
          <cell r="BO4382" t="str">
            <v/>
          </cell>
          <cell r="CJ4382"/>
          <cell r="CK4382"/>
        </row>
        <row r="4383">
          <cell r="BO4383" t="str">
            <v/>
          </cell>
          <cell r="CJ4383"/>
          <cell r="CK4383"/>
        </row>
        <row r="4384">
          <cell r="BO4384" t="str">
            <v/>
          </cell>
          <cell r="CJ4384"/>
          <cell r="CK4384"/>
        </row>
        <row r="4385">
          <cell r="BO4385" t="str">
            <v/>
          </cell>
          <cell r="CJ4385"/>
          <cell r="CK4385"/>
        </row>
        <row r="4386">
          <cell r="BO4386" t="str">
            <v/>
          </cell>
          <cell r="CJ4386"/>
          <cell r="CK4386"/>
        </row>
        <row r="4387">
          <cell r="BO4387" t="str">
            <v/>
          </cell>
          <cell r="CJ4387"/>
          <cell r="CK4387"/>
        </row>
        <row r="4388">
          <cell r="BO4388" t="str">
            <v/>
          </cell>
          <cell r="CJ4388"/>
          <cell r="CK4388"/>
        </row>
        <row r="4389">
          <cell r="BO4389" t="str">
            <v/>
          </cell>
          <cell r="CJ4389"/>
          <cell r="CK4389"/>
        </row>
        <row r="4390">
          <cell r="BO4390" t="str">
            <v/>
          </cell>
          <cell r="CJ4390"/>
          <cell r="CK4390"/>
        </row>
        <row r="4391">
          <cell r="BO4391" t="str">
            <v/>
          </cell>
          <cell r="CJ4391"/>
          <cell r="CK4391"/>
        </row>
        <row r="4392">
          <cell r="BO4392" t="str">
            <v/>
          </cell>
          <cell r="CJ4392"/>
          <cell r="CK4392"/>
        </row>
        <row r="4393">
          <cell r="BO4393" t="str">
            <v/>
          </cell>
          <cell r="CJ4393"/>
          <cell r="CK4393"/>
        </row>
        <row r="4394">
          <cell r="BO4394" t="str">
            <v/>
          </cell>
          <cell r="CJ4394"/>
          <cell r="CK4394"/>
        </row>
        <row r="4395">
          <cell r="BO4395" t="str">
            <v/>
          </cell>
          <cell r="CJ4395"/>
          <cell r="CK4395"/>
        </row>
        <row r="4396">
          <cell r="BO4396" t="str">
            <v/>
          </cell>
          <cell r="CJ4396"/>
          <cell r="CK4396"/>
        </row>
        <row r="4397">
          <cell r="BO4397" t="str">
            <v/>
          </cell>
          <cell r="CJ4397"/>
          <cell r="CK4397"/>
        </row>
        <row r="4398">
          <cell r="BO4398" t="str">
            <v/>
          </cell>
          <cell r="CJ4398"/>
          <cell r="CK4398"/>
        </row>
        <row r="4399">
          <cell r="BO4399" t="str">
            <v/>
          </cell>
          <cell r="CJ4399"/>
          <cell r="CK4399"/>
        </row>
        <row r="4400">
          <cell r="BO4400" t="str">
            <v/>
          </cell>
          <cell r="CJ4400"/>
          <cell r="CK4400"/>
        </row>
        <row r="4401">
          <cell r="BO4401" t="str">
            <v/>
          </cell>
          <cell r="CJ4401"/>
          <cell r="CK4401"/>
        </row>
        <row r="4402">
          <cell r="BO4402" t="str">
            <v/>
          </cell>
          <cell r="CJ4402"/>
          <cell r="CK4402"/>
        </row>
        <row r="4403">
          <cell r="BO4403" t="str">
            <v/>
          </cell>
          <cell r="CJ4403"/>
          <cell r="CK4403"/>
        </row>
        <row r="4404">
          <cell r="BO4404" t="str">
            <v/>
          </cell>
          <cell r="CJ4404"/>
          <cell r="CK4404"/>
        </row>
        <row r="4405">
          <cell r="BO4405" t="str">
            <v/>
          </cell>
          <cell r="CJ4405"/>
          <cell r="CK4405"/>
        </row>
        <row r="4406">
          <cell r="BO4406" t="str">
            <v/>
          </cell>
          <cell r="CJ4406"/>
          <cell r="CK4406"/>
        </row>
        <row r="4407">
          <cell r="BO4407" t="str">
            <v/>
          </cell>
          <cell r="CJ4407"/>
          <cell r="CK4407"/>
        </row>
        <row r="4408">
          <cell r="BO4408" t="str">
            <v/>
          </cell>
          <cell r="CJ4408"/>
          <cell r="CK4408"/>
        </row>
        <row r="4409">
          <cell r="BO4409" t="str">
            <v/>
          </cell>
          <cell r="CJ4409"/>
          <cell r="CK4409"/>
        </row>
        <row r="4410">
          <cell r="BO4410" t="str">
            <v/>
          </cell>
          <cell r="CJ4410"/>
          <cell r="CK4410"/>
        </row>
        <row r="4411">
          <cell r="BO4411" t="str">
            <v/>
          </cell>
          <cell r="CJ4411"/>
          <cell r="CK4411"/>
        </row>
        <row r="4412">
          <cell r="BO4412" t="str">
            <v/>
          </cell>
          <cell r="CJ4412"/>
          <cell r="CK4412"/>
        </row>
        <row r="4413">
          <cell r="BO4413" t="str">
            <v/>
          </cell>
          <cell r="CJ4413"/>
          <cell r="CK4413"/>
        </row>
        <row r="4414">
          <cell r="BO4414" t="str">
            <v/>
          </cell>
          <cell r="CJ4414"/>
          <cell r="CK4414"/>
        </row>
        <row r="4415">
          <cell r="BO4415" t="str">
            <v/>
          </cell>
          <cell r="CJ4415"/>
          <cell r="CK4415"/>
        </row>
        <row r="4416">
          <cell r="BO4416" t="str">
            <v/>
          </cell>
          <cell r="CJ4416"/>
          <cell r="CK4416"/>
        </row>
        <row r="4417">
          <cell r="BO4417" t="str">
            <v/>
          </cell>
          <cell r="CJ4417"/>
          <cell r="CK4417"/>
        </row>
        <row r="4418">
          <cell r="BO4418" t="str">
            <v/>
          </cell>
          <cell r="CJ4418"/>
          <cell r="CK4418"/>
        </row>
        <row r="4419">
          <cell r="BO4419" t="str">
            <v/>
          </cell>
          <cell r="CJ4419"/>
          <cell r="CK4419"/>
        </row>
        <row r="4420">
          <cell r="BO4420" t="str">
            <v/>
          </cell>
          <cell r="CJ4420"/>
          <cell r="CK4420"/>
        </row>
        <row r="4421">
          <cell r="BO4421" t="str">
            <v/>
          </cell>
          <cell r="CJ4421"/>
          <cell r="CK4421"/>
        </row>
        <row r="4422">
          <cell r="BO4422" t="str">
            <v/>
          </cell>
          <cell r="CJ4422"/>
          <cell r="CK4422"/>
        </row>
        <row r="4423">
          <cell r="BO4423" t="str">
            <v/>
          </cell>
          <cell r="CJ4423"/>
          <cell r="CK4423"/>
        </row>
        <row r="4424">
          <cell r="BO4424" t="str">
            <v/>
          </cell>
          <cell r="CJ4424"/>
          <cell r="CK4424"/>
        </row>
        <row r="4425">
          <cell r="BO4425" t="str">
            <v/>
          </cell>
          <cell r="CJ4425"/>
          <cell r="CK4425"/>
        </row>
        <row r="4426">
          <cell r="BO4426" t="str">
            <v/>
          </cell>
          <cell r="CJ4426"/>
          <cell r="CK4426"/>
        </row>
        <row r="4427">
          <cell r="BO4427" t="str">
            <v/>
          </cell>
          <cell r="CJ4427"/>
          <cell r="CK4427"/>
        </row>
        <row r="4428">
          <cell r="BO4428" t="str">
            <v/>
          </cell>
          <cell r="CJ4428"/>
          <cell r="CK4428"/>
        </row>
        <row r="4429">
          <cell r="BO4429" t="str">
            <v/>
          </cell>
          <cell r="CJ4429"/>
          <cell r="CK4429"/>
        </row>
        <row r="4430">
          <cell r="BO4430" t="str">
            <v/>
          </cell>
          <cell r="CJ4430"/>
          <cell r="CK4430"/>
        </row>
        <row r="4431">
          <cell r="BO4431" t="str">
            <v/>
          </cell>
          <cell r="CJ4431"/>
          <cell r="CK4431"/>
        </row>
        <row r="4432">
          <cell r="BO4432" t="str">
            <v/>
          </cell>
          <cell r="CJ4432"/>
          <cell r="CK4432"/>
        </row>
        <row r="4433">
          <cell r="BO4433" t="str">
            <v/>
          </cell>
          <cell r="CJ4433"/>
          <cell r="CK4433"/>
        </row>
        <row r="4434">
          <cell r="BO4434" t="str">
            <v/>
          </cell>
          <cell r="CJ4434"/>
          <cell r="CK4434"/>
        </row>
        <row r="4435">
          <cell r="BO4435" t="str">
            <v/>
          </cell>
          <cell r="CJ4435"/>
          <cell r="CK4435"/>
        </row>
        <row r="4436">
          <cell r="BO4436" t="str">
            <v/>
          </cell>
          <cell r="CJ4436"/>
          <cell r="CK4436"/>
        </row>
        <row r="4437">
          <cell r="BO4437" t="str">
            <v/>
          </cell>
          <cell r="CJ4437"/>
          <cell r="CK4437"/>
        </row>
        <row r="4438">
          <cell r="BO4438" t="str">
            <v/>
          </cell>
          <cell r="CJ4438"/>
          <cell r="CK4438"/>
        </row>
        <row r="4439">
          <cell r="BO4439" t="str">
            <v/>
          </cell>
          <cell r="CJ4439"/>
          <cell r="CK4439"/>
        </row>
        <row r="4440">
          <cell r="BO4440" t="str">
            <v/>
          </cell>
          <cell r="CJ4440"/>
          <cell r="CK4440"/>
        </row>
        <row r="4441">
          <cell r="BO4441" t="str">
            <v/>
          </cell>
          <cell r="CJ4441"/>
          <cell r="CK4441"/>
        </row>
        <row r="4442">
          <cell r="BO4442" t="str">
            <v/>
          </cell>
          <cell r="CJ4442"/>
          <cell r="CK4442"/>
        </row>
        <row r="4443">
          <cell r="BO4443" t="str">
            <v/>
          </cell>
          <cell r="CJ4443"/>
          <cell r="CK4443"/>
        </row>
        <row r="4444">
          <cell r="BO4444" t="str">
            <v/>
          </cell>
          <cell r="CJ4444"/>
          <cell r="CK4444"/>
        </row>
        <row r="4445">
          <cell r="BO4445" t="str">
            <v/>
          </cell>
          <cell r="CJ4445"/>
          <cell r="CK4445"/>
        </row>
        <row r="4446">
          <cell r="BO4446" t="str">
            <v/>
          </cell>
          <cell r="CJ4446"/>
          <cell r="CK4446"/>
        </row>
        <row r="4447">
          <cell r="BO4447" t="str">
            <v/>
          </cell>
          <cell r="CJ4447"/>
          <cell r="CK4447"/>
        </row>
        <row r="4448">
          <cell r="BO4448" t="str">
            <v/>
          </cell>
          <cell r="CJ4448"/>
          <cell r="CK4448"/>
        </row>
        <row r="4449">
          <cell r="BO4449" t="str">
            <v/>
          </cell>
          <cell r="CJ4449"/>
          <cell r="CK4449"/>
        </row>
        <row r="4450">
          <cell r="BO4450" t="str">
            <v/>
          </cell>
          <cell r="CJ4450"/>
          <cell r="CK4450"/>
        </row>
        <row r="4451">
          <cell r="BO4451" t="str">
            <v/>
          </cell>
          <cell r="CJ4451"/>
          <cell r="CK4451"/>
        </row>
        <row r="4452">
          <cell r="BO4452" t="str">
            <v/>
          </cell>
          <cell r="CJ4452"/>
          <cell r="CK4452"/>
        </row>
        <row r="4453">
          <cell r="BO4453" t="str">
            <v/>
          </cell>
          <cell r="CJ4453"/>
          <cell r="CK4453"/>
        </row>
        <row r="4454">
          <cell r="BO4454" t="str">
            <v/>
          </cell>
          <cell r="CJ4454"/>
          <cell r="CK4454"/>
        </row>
        <row r="4455">
          <cell r="BO4455" t="str">
            <v/>
          </cell>
          <cell r="CJ4455"/>
          <cell r="CK4455"/>
        </row>
        <row r="4456">
          <cell r="BO4456" t="str">
            <v/>
          </cell>
          <cell r="CJ4456"/>
          <cell r="CK4456"/>
        </row>
        <row r="4457">
          <cell r="BO4457" t="str">
            <v/>
          </cell>
          <cell r="CJ4457"/>
          <cell r="CK4457"/>
        </row>
        <row r="4458">
          <cell r="BO4458" t="str">
            <v/>
          </cell>
          <cell r="CJ4458"/>
          <cell r="CK4458"/>
        </row>
        <row r="4459">
          <cell r="BO4459" t="str">
            <v/>
          </cell>
          <cell r="CJ4459"/>
          <cell r="CK4459"/>
        </row>
        <row r="4460">
          <cell r="BO4460" t="str">
            <v/>
          </cell>
          <cell r="CJ4460"/>
          <cell r="CK4460"/>
        </row>
        <row r="4461">
          <cell r="BO4461" t="str">
            <v/>
          </cell>
          <cell r="CJ4461"/>
          <cell r="CK4461"/>
        </row>
        <row r="4462">
          <cell r="BO4462" t="str">
            <v/>
          </cell>
          <cell r="CJ4462"/>
          <cell r="CK4462"/>
        </row>
        <row r="4463">
          <cell r="BO4463" t="str">
            <v/>
          </cell>
          <cell r="CJ4463"/>
          <cell r="CK4463"/>
        </row>
        <row r="4464">
          <cell r="BO4464" t="str">
            <v/>
          </cell>
          <cell r="CJ4464"/>
          <cell r="CK4464"/>
        </row>
        <row r="4465">
          <cell r="BO4465" t="str">
            <v/>
          </cell>
          <cell r="CJ4465"/>
          <cell r="CK4465"/>
        </row>
        <row r="4466">
          <cell r="BO4466" t="str">
            <v/>
          </cell>
          <cell r="CJ4466"/>
          <cell r="CK4466"/>
        </row>
        <row r="4467">
          <cell r="BO4467" t="str">
            <v/>
          </cell>
          <cell r="CJ4467"/>
          <cell r="CK4467"/>
        </row>
        <row r="4468">
          <cell r="BO4468" t="str">
            <v/>
          </cell>
          <cell r="CJ4468"/>
          <cell r="CK4468"/>
        </row>
        <row r="4469">
          <cell r="BO4469" t="str">
            <v/>
          </cell>
          <cell r="CJ4469"/>
          <cell r="CK4469"/>
        </row>
        <row r="4470">
          <cell r="BO4470" t="str">
            <v/>
          </cell>
          <cell r="CJ4470"/>
          <cell r="CK4470"/>
        </row>
        <row r="4471">
          <cell r="BO4471" t="str">
            <v/>
          </cell>
          <cell r="CJ4471"/>
          <cell r="CK4471"/>
        </row>
        <row r="4472">
          <cell r="BO4472" t="str">
            <v/>
          </cell>
          <cell r="CJ4472"/>
          <cell r="CK4472"/>
        </row>
        <row r="4473">
          <cell r="BO4473" t="str">
            <v/>
          </cell>
          <cell r="CJ4473"/>
          <cell r="CK4473"/>
        </row>
        <row r="4474">
          <cell r="BO4474" t="str">
            <v/>
          </cell>
          <cell r="CJ4474"/>
          <cell r="CK4474"/>
        </row>
        <row r="4475">
          <cell r="BO4475" t="str">
            <v/>
          </cell>
          <cell r="CJ4475"/>
          <cell r="CK4475"/>
        </row>
        <row r="4476">
          <cell r="BO4476" t="str">
            <v/>
          </cell>
          <cell r="CJ4476"/>
          <cell r="CK4476"/>
        </row>
        <row r="4477">
          <cell r="BO4477" t="str">
            <v/>
          </cell>
          <cell r="CJ4477"/>
          <cell r="CK4477"/>
        </row>
        <row r="4478">
          <cell r="BO4478" t="str">
            <v/>
          </cell>
          <cell r="CJ4478"/>
          <cell r="CK4478"/>
        </row>
        <row r="4479">
          <cell r="BO4479" t="str">
            <v/>
          </cell>
          <cell r="CJ4479"/>
          <cell r="CK4479"/>
        </row>
        <row r="4480">
          <cell r="BO4480" t="str">
            <v/>
          </cell>
          <cell r="CJ4480"/>
          <cell r="CK4480"/>
        </row>
        <row r="4481">
          <cell r="BO4481" t="str">
            <v/>
          </cell>
          <cell r="CJ4481"/>
          <cell r="CK4481"/>
        </row>
        <row r="4482">
          <cell r="BO4482" t="str">
            <v/>
          </cell>
          <cell r="CJ4482"/>
          <cell r="CK4482"/>
        </row>
        <row r="4483">
          <cell r="BO4483" t="str">
            <v/>
          </cell>
          <cell r="CJ4483"/>
          <cell r="CK4483"/>
        </row>
        <row r="4484">
          <cell r="BO4484" t="str">
            <v/>
          </cell>
          <cell r="CJ4484"/>
          <cell r="CK4484"/>
        </row>
        <row r="4485">
          <cell r="BO4485" t="str">
            <v/>
          </cell>
          <cell r="CJ4485"/>
          <cell r="CK4485"/>
        </row>
        <row r="4486">
          <cell r="BO4486" t="str">
            <v/>
          </cell>
          <cell r="CJ4486"/>
          <cell r="CK4486"/>
        </row>
        <row r="4487">
          <cell r="BO4487" t="str">
            <v/>
          </cell>
          <cell r="CJ4487"/>
          <cell r="CK4487"/>
        </row>
        <row r="4488">
          <cell r="BO4488" t="str">
            <v/>
          </cell>
          <cell r="CJ4488"/>
          <cell r="CK4488"/>
        </row>
        <row r="4489">
          <cell r="BO4489" t="str">
            <v/>
          </cell>
          <cell r="CJ4489"/>
          <cell r="CK4489"/>
        </row>
        <row r="4490">
          <cell r="BO4490" t="str">
            <v/>
          </cell>
          <cell r="CJ4490"/>
          <cell r="CK4490"/>
        </row>
        <row r="4491">
          <cell r="BO4491" t="str">
            <v/>
          </cell>
          <cell r="CJ4491"/>
          <cell r="CK4491"/>
        </row>
        <row r="4492">
          <cell r="BO4492" t="str">
            <v/>
          </cell>
          <cell r="CJ4492"/>
          <cell r="CK4492"/>
        </row>
        <row r="4493">
          <cell r="BO4493" t="str">
            <v/>
          </cell>
          <cell r="CJ4493"/>
          <cell r="CK4493"/>
        </row>
        <row r="4494">
          <cell r="BO4494" t="str">
            <v/>
          </cell>
          <cell r="CJ4494"/>
          <cell r="CK4494"/>
        </row>
        <row r="4495">
          <cell r="BO4495" t="str">
            <v/>
          </cell>
          <cell r="CJ4495"/>
          <cell r="CK4495"/>
        </row>
        <row r="4496">
          <cell r="BO4496" t="str">
            <v/>
          </cell>
          <cell r="CJ4496"/>
          <cell r="CK4496"/>
        </row>
        <row r="4497">
          <cell r="BO4497" t="str">
            <v/>
          </cell>
          <cell r="CJ4497"/>
          <cell r="CK4497"/>
        </row>
        <row r="4498">
          <cell r="BO4498" t="str">
            <v/>
          </cell>
          <cell r="CJ4498"/>
          <cell r="CK4498"/>
        </row>
        <row r="4499">
          <cell r="BO4499" t="str">
            <v/>
          </cell>
          <cell r="CJ4499"/>
          <cell r="CK4499"/>
        </row>
        <row r="4500">
          <cell r="BO4500" t="str">
            <v/>
          </cell>
          <cell r="CJ4500"/>
          <cell r="CK4500"/>
        </row>
        <row r="4501">
          <cell r="BO4501" t="str">
            <v/>
          </cell>
          <cell r="CJ4501"/>
          <cell r="CK4501"/>
        </row>
        <row r="4502">
          <cell r="BO4502" t="str">
            <v/>
          </cell>
          <cell r="CJ4502"/>
          <cell r="CK4502"/>
        </row>
        <row r="4503">
          <cell r="BO4503" t="str">
            <v/>
          </cell>
          <cell r="CJ4503"/>
          <cell r="CK4503"/>
        </row>
        <row r="4504">
          <cell r="BO4504" t="str">
            <v/>
          </cell>
          <cell r="CJ4504"/>
          <cell r="CK4504"/>
        </row>
        <row r="4505">
          <cell r="BO4505" t="str">
            <v/>
          </cell>
          <cell r="CJ4505"/>
          <cell r="CK4505"/>
        </row>
        <row r="4506">
          <cell r="BO4506" t="str">
            <v/>
          </cell>
          <cell r="CJ4506"/>
          <cell r="CK4506"/>
        </row>
        <row r="4507">
          <cell r="BO4507" t="str">
            <v/>
          </cell>
          <cell r="CJ4507"/>
          <cell r="CK4507"/>
        </row>
        <row r="4508">
          <cell r="BO4508" t="str">
            <v/>
          </cell>
          <cell r="CJ4508"/>
          <cell r="CK4508"/>
        </row>
        <row r="4509">
          <cell r="BO4509" t="str">
            <v/>
          </cell>
          <cell r="CJ4509"/>
          <cell r="CK4509"/>
        </row>
        <row r="4510">
          <cell r="BO4510" t="str">
            <v/>
          </cell>
          <cell r="CJ4510"/>
          <cell r="CK4510"/>
        </row>
        <row r="4511">
          <cell r="BO4511" t="str">
            <v/>
          </cell>
          <cell r="CJ4511"/>
          <cell r="CK4511"/>
        </row>
        <row r="4512">
          <cell r="BO4512" t="str">
            <v/>
          </cell>
          <cell r="CJ4512"/>
          <cell r="CK4512"/>
        </row>
        <row r="4513">
          <cell r="BO4513" t="str">
            <v/>
          </cell>
          <cell r="CJ4513"/>
          <cell r="CK4513"/>
        </row>
        <row r="4514">
          <cell r="BO4514" t="str">
            <v/>
          </cell>
          <cell r="CJ4514"/>
          <cell r="CK4514"/>
        </row>
        <row r="4515">
          <cell r="BO4515" t="str">
            <v/>
          </cell>
          <cell r="CJ4515"/>
          <cell r="CK4515"/>
        </row>
        <row r="4516">
          <cell r="BO4516" t="str">
            <v/>
          </cell>
          <cell r="CJ4516"/>
          <cell r="CK4516"/>
        </row>
        <row r="4517">
          <cell r="BO4517" t="str">
            <v/>
          </cell>
          <cell r="CJ4517"/>
          <cell r="CK4517"/>
        </row>
        <row r="4518">
          <cell r="BO4518" t="str">
            <v/>
          </cell>
          <cell r="CJ4518"/>
          <cell r="CK4518"/>
        </row>
        <row r="4519">
          <cell r="BO4519" t="str">
            <v/>
          </cell>
          <cell r="CJ4519"/>
          <cell r="CK4519"/>
        </row>
        <row r="4520">
          <cell r="BO4520" t="str">
            <v/>
          </cell>
          <cell r="CJ4520"/>
          <cell r="CK4520"/>
        </row>
        <row r="4521">
          <cell r="BO4521" t="str">
            <v/>
          </cell>
          <cell r="CJ4521"/>
          <cell r="CK4521"/>
        </row>
        <row r="4522">
          <cell r="BO4522" t="str">
            <v/>
          </cell>
          <cell r="CJ4522"/>
          <cell r="CK4522"/>
        </row>
        <row r="4523">
          <cell r="BO4523" t="str">
            <v/>
          </cell>
          <cell r="CJ4523"/>
          <cell r="CK4523"/>
        </row>
        <row r="4524">
          <cell r="BO4524" t="str">
            <v/>
          </cell>
          <cell r="CJ4524"/>
          <cell r="CK4524"/>
        </row>
        <row r="4525">
          <cell r="BO4525" t="str">
            <v/>
          </cell>
          <cell r="CJ4525"/>
          <cell r="CK4525"/>
        </row>
        <row r="4526">
          <cell r="BO4526" t="str">
            <v/>
          </cell>
          <cell r="CJ4526"/>
          <cell r="CK4526"/>
        </row>
        <row r="4527">
          <cell r="BO4527" t="str">
            <v/>
          </cell>
          <cell r="CJ4527"/>
          <cell r="CK4527"/>
        </row>
        <row r="4528">
          <cell r="BO4528" t="str">
            <v/>
          </cell>
          <cell r="CJ4528"/>
          <cell r="CK4528"/>
        </row>
        <row r="4529">
          <cell r="BO4529" t="str">
            <v/>
          </cell>
          <cell r="CJ4529"/>
          <cell r="CK4529"/>
        </row>
        <row r="4530">
          <cell r="BO4530" t="str">
            <v/>
          </cell>
          <cell r="CJ4530"/>
          <cell r="CK4530"/>
        </row>
        <row r="4531">
          <cell r="BO4531" t="str">
            <v/>
          </cell>
          <cell r="CJ4531"/>
          <cell r="CK4531"/>
        </row>
        <row r="4532">
          <cell r="BO4532" t="str">
            <v/>
          </cell>
          <cell r="CJ4532"/>
          <cell r="CK4532"/>
        </row>
        <row r="4533">
          <cell r="BO4533" t="str">
            <v/>
          </cell>
          <cell r="CJ4533"/>
          <cell r="CK4533"/>
        </row>
        <row r="4534">
          <cell r="BO4534" t="str">
            <v/>
          </cell>
          <cell r="CJ4534"/>
          <cell r="CK4534"/>
        </row>
        <row r="4535">
          <cell r="BO4535" t="str">
            <v/>
          </cell>
          <cell r="CJ4535"/>
          <cell r="CK4535"/>
        </row>
        <row r="4536">
          <cell r="BO4536" t="str">
            <v/>
          </cell>
          <cell r="CJ4536"/>
          <cell r="CK4536"/>
        </row>
        <row r="4537">
          <cell r="BO4537" t="str">
            <v/>
          </cell>
          <cell r="CJ4537"/>
          <cell r="CK4537"/>
        </row>
        <row r="4538">
          <cell r="BO4538" t="str">
            <v/>
          </cell>
          <cell r="CJ4538"/>
          <cell r="CK4538"/>
        </row>
        <row r="4539">
          <cell r="BO4539" t="str">
            <v/>
          </cell>
          <cell r="CJ4539"/>
          <cell r="CK4539"/>
        </row>
        <row r="4540">
          <cell r="BO4540" t="str">
            <v/>
          </cell>
          <cell r="CJ4540"/>
          <cell r="CK4540"/>
        </row>
        <row r="4541">
          <cell r="BO4541" t="str">
            <v/>
          </cell>
          <cell r="CJ4541"/>
          <cell r="CK4541"/>
        </row>
        <row r="4542">
          <cell r="BO4542" t="str">
            <v/>
          </cell>
          <cell r="CJ4542"/>
          <cell r="CK4542"/>
        </row>
        <row r="4543">
          <cell r="BO4543" t="str">
            <v/>
          </cell>
          <cell r="CJ4543"/>
          <cell r="CK4543"/>
        </row>
        <row r="4544">
          <cell r="BO4544" t="str">
            <v/>
          </cell>
          <cell r="CJ4544"/>
          <cell r="CK4544"/>
        </row>
        <row r="4545">
          <cell r="BO4545" t="str">
            <v/>
          </cell>
          <cell r="CJ4545"/>
          <cell r="CK4545"/>
        </row>
        <row r="4546">
          <cell r="BO4546" t="str">
            <v/>
          </cell>
          <cell r="CJ4546"/>
          <cell r="CK4546"/>
        </row>
        <row r="4547">
          <cell r="BO4547" t="str">
            <v/>
          </cell>
          <cell r="CJ4547"/>
          <cell r="CK4547"/>
        </row>
        <row r="4548">
          <cell r="BO4548" t="str">
            <v/>
          </cell>
          <cell r="CJ4548"/>
          <cell r="CK4548"/>
        </row>
        <row r="4549">
          <cell r="BO4549" t="str">
            <v/>
          </cell>
          <cell r="CJ4549"/>
          <cell r="CK4549"/>
        </row>
        <row r="4550">
          <cell r="BO4550" t="str">
            <v/>
          </cell>
          <cell r="CJ4550"/>
          <cell r="CK4550"/>
        </row>
        <row r="4551">
          <cell r="BO4551" t="str">
            <v/>
          </cell>
          <cell r="CJ4551"/>
          <cell r="CK4551"/>
        </row>
        <row r="4552">
          <cell r="BO4552" t="str">
            <v/>
          </cell>
          <cell r="CJ4552"/>
          <cell r="CK4552"/>
        </row>
        <row r="4553">
          <cell r="BO4553" t="str">
            <v/>
          </cell>
          <cell r="CJ4553"/>
          <cell r="CK4553"/>
        </row>
        <row r="4554">
          <cell r="BO4554" t="str">
            <v/>
          </cell>
          <cell r="CJ4554"/>
          <cell r="CK4554"/>
        </row>
        <row r="4555">
          <cell r="BO4555" t="str">
            <v/>
          </cell>
          <cell r="CJ4555"/>
          <cell r="CK4555"/>
        </row>
        <row r="4556">
          <cell r="BO4556" t="str">
            <v/>
          </cell>
          <cell r="CJ4556"/>
          <cell r="CK4556"/>
        </row>
        <row r="4557">
          <cell r="BO4557" t="str">
            <v/>
          </cell>
          <cell r="CJ4557"/>
          <cell r="CK4557"/>
        </row>
        <row r="4558">
          <cell r="BO4558" t="str">
            <v/>
          </cell>
          <cell r="CJ4558"/>
          <cell r="CK4558"/>
        </row>
        <row r="4559">
          <cell r="BO4559" t="str">
            <v/>
          </cell>
          <cell r="CJ4559"/>
          <cell r="CK4559"/>
        </row>
        <row r="4560">
          <cell r="BO4560" t="str">
            <v/>
          </cell>
          <cell r="CJ4560"/>
          <cell r="CK4560"/>
        </row>
        <row r="4561">
          <cell r="BO4561" t="str">
            <v/>
          </cell>
          <cell r="CJ4561"/>
          <cell r="CK4561"/>
        </row>
        <row r="4562">
          <cell r="BO4562" t="str">
            <v/>
          </cell>
          <cell r="CJ4562"/>
          <cell r="CK4562"/>
        </row>
        <row r="4563">
          <cell r="BO4563" t="str">
            <v/>
          </cell>
          <cell r="CJ4563"/>
          <cell r="CK4563"/>
        </row>
        <row r="4564">
          <cell r="BO4564" t="str">
            <v/>
          </cell>
          <cell r="CJ4564"/>
          <cell r="CK4564"/>
        </row>
        <row r="4565">
          <cell r="BO4565" t="str">
            <v/>
          </cell>
          <cell r="CJ4565"/>
          <cell r="CK4565"/>
        </row>
        <row r="4566">
          <cell r="BO4566" t="str">
            <v/>
          </cell>
          <cell r="CJ4566"/>
          <cell r="CK4566"/>
        </row>
        <row r="4567">
          <cell r="BO4567" t="str">
            <v/>
          </cell>
          <cell r="CJ4567"/>
          <cell r="CK4567"/>
        </row>
        <row r="4568">
          <cell r="BO4568" t="str">
            <v/>
          </cell>
          <cell r="CJ4568"/>
          <cell r="CK4568"/>
        </row>
        <row r="4569">
          <cell r="BO4569" t="str">
            <v/>
          </cell>
          <cell r="CJ4569"/>
          <cell r="CK4569"/>
        </row>
        <row r="4570">
          <cell r="BO4570" t="str">
            <v/>
          </cell>
          <cell r="CJ4570"/>
          <cell r="CK4570"/>
        </row>
        <row r="4571">
          <cell r="BO4571" t="str">
            <v/>
          </cell>
          <cell r="CJ4571"/>
          <cell r="CK4571"/>
        </row>
        <row r="4572">
          <cell r="BO4572" t="str">
            <v/>
          </cell>
          <cell r="CJ4572"/>
          <cell r="CK4572"/>
        </row>
        <row r="4573">
          <cell r="BO4573" t="str">
            <v/>
          </cell>
          <cell r="CJ4573"/>
          <cell r="CK4573"/>
        </row>
        <row r="4574">
          <cell r="BO4574" t="str">
            <v/>
          </cell>
          <cell r="CJ4574"/>
          <cell r="CK4574"/>
        </row>
        <row r="4575">
          <cell r="BO4575" t="str">
            <v/>
          </cell>
          <cell r="CJ4575"/>
          <cell r="CK4575"/>
        </row>
        <row r="4576">
          <cell r="BO4576" t="str">
            <v/>
          </cell>
          <cell r="CJ4576"/>
          <cell r="CK4576"/>
        </row>
        <row r="4577">
          <cell r="BO4577" t="str">
            <v/>
          </cell>
          <cell r="CJ4577"/>
          <cell r="CK4577"/>
        </row>
        <row r="4578">
          <cell r="BO4578" t="str">
            <v/>
          </cell>
          <cell r="CJ4578"/>
          <cell r="CK4578"/>
        </row>
        <row r="4579">
          <cell r="BO4579" t="str">
            <v/>
          </cell>
          <cell r="CJ4579"/>
          <cell r="CK4579"/>
        </row>
        <row r="4580">
          <cell r="BO4580" t="str">
            <v/>
          </cell>
          <cell r="CJ4580"/>
          <cell r="CK4580"/>
        </row>
        <row r="4581">
          <cell r="BO4581" t="str">
            <v/>
          </cell>
          <cell r="CJ4581"/>
          <cell r="CK4581"/>
        </row>
        <row r="4582">
          <cell r="BO4582" t="str">
            <v/>
          </cell>
          <cell r="CJ4582"/>
          <cell r="CK4582"/>
        </row>
        <row r="4583">
          <cell r="BO4583" t="str">
            <v/>
          </cell>
          <cell r="CJ4583"/>
          <cell r="CK4583"/>
        </row>
        <row r="4584">
          <cell r="BO4584" t="str">
            <v/>
          </cell>
          <cell r="CJ4584"/>
          <cell r="CK4584"/>
        </row>
        <row r="4585">
          <cell r="BO4585" t="str">
            <v/>
          </cell>
          <cell r="CJ4585"/>
          <cell r="CK4585"/>
        </row>
        <row r="4586">
          <cell r="BO4586" t="str">
            <v/>
          </cell>
          <cell r="CJ4586"/>
          <cell r="CK4586"/>
        </row>
        <row r="4587">
          <cell r="BO4587" t="str">
            <v/>
          </cell>
          <cell r="CJ4587"/>
          <cell r="CK4587"/>
        </row>
        <row r="4588">
          <cell r="BO4588" t="str">
            <v/>
          </cell>
          <cell r="CJ4588"/>
          <cell r="CK4588"/>
        </row>
        <row r="4589">
          <cell r="BO4589" t="str">
            <v/>
          </cell>
          <cell r="CJ4589"/>
          <cell r="CK4589"/>
        </row>
        <row r="4590">
          <cell r="BO4590" t="str">
            <v/>
          </cell>
          <cell r="CJ4590"/>
          <cell r="CK4590"/>
        </row>
        <row r="4591">
          <cell r="BO4591" t="str">
            <v/>
          </cell>
          <cell r="CJ4591"/>
          <cell r="CK4591"/>
        </row>
        <row r="4592">
          <cell r="BO4592" t="str">
            <v/>
          </cell>
          <cell r="CJ4592"/>
          <cell r="CK4592"/>
        </row>
        <row r="4593">
          <cell r="BO4593" t="str">
            <v/>
          </cell>
          <cell r="CJ4593"/>
          <cell r="CK4593"/>
        </row>
        <row r="4594">
          <cell r="BO4594" t="str">
            <v/>
          </cell>
          <cell r="CJ4594"/>
          <cell r="CK4594"/>
        </row>
        <row r="4595">
          <cell r="BO4595" t="str">
            <v/>
          </cell>
          <cell r="CJ4595"/>
          <cell r="CK4595"/>
        </row>
        <row r="4596">
          <cell r="BO4596" t="str">
            <v/>
          </cell>
          <cell r="CJ4596"/>
          <cell r="CK4596"/>
        </row>
        <row r="4597">
          <cell r="BO4597" t="str">
            <v/>
          </cell>
          <cell r="CJ4597"/>
          <cell r="CK4597"/>
        </row>
        <row r="4598">
          <cell r="BO4598" t="str">
            <v/>
          </cell>
          <cell r="CJ4598"/>
          <cell r="CK4598"/>
        </row>
        <row r="4599">
          <cell r="BO4599" t="str">
            <v/>
          </cell>
          <cell r="CJ4599"/>
          <cell r="CK4599"/>
        </row>
        <row r="4600">
          <cell r="BO4600" t="str">
            <v/>
          </cell>
          <cell r="CJ4600"/>
          <cell r="CK4600"/>
        </row>
        <row r="4601">
          <cell r="BO4601" t="str">
            <v/>
          </cell>
          <cell r="CJ4601"/>
          <cell r="CK4601"/>
        </row>
        <row r="4602">
          <cell r="BO4602" t="str">
            <v/>
          </cell>
          <cell r="CJ4602"/>
          <cell r="CK4602"/>
        </row>
        <row r="4603">
          <cell r="BO4603" t="str">
            <v/>
          </cell>
          <cell r="CJ4603"/>
          <cell r="CK4603"/>
        </row>
        <row r="4604">
          <cell r="BO4604" t="str">
            <v/>
          </cell>
          <cell r="CJ4604"/>
          <cell r="CK4604"/>
        </row>
        <row r="4605">
          <cell r="BO4605" t="str">
            <v/>
          </cell>
          <cell r="CJ4605"/>
          <cell r="CK4605"/>
        </row>
        <row r="4606">
          <cell r="BO4606" t="str">
            <v/>
          </cell>
          <cell r="CJ4606"/>
          <cell r="CK4606"/>
        </row>
        <row r="4607">
          <cell r="BO4607" t="str">
            <v/>
          </cell>
          <cell r="CJ4607"/>
          <cell r="CK4607"/>
        </row>
        <row r="4608">
          <cell r="BO4608" t="str">
            <v/>
          </cell>
          <cell r="CJ4608"/>
          <cell r="CK4608"/>
        </row>
        <row r="4609">
          <cell r="BO4609" t="str">
            <v/>
          </cell>
          <cell r="CJ4609"/>
          <cell r="CK4609"/>
        </row>
        <row r="4610">
          <cell r="BO4610" t="str">
            <v/>
          </cell>
          <cell r="CJ4610"/>
          <cell r="CK4610"/>
        </row>
        <row r="4611">
          <cell r="BO4611" t="str">
            <v/>
          </cell>
          <cell r="CJ4611"/>
          <cell r="CK4611"/>
        </row>
        <row r="4612">
          <cell r="BO4612" t="str">
            <v/>
          </cell>
          <cell r="CJ4612"/>
          <cell r="CK4612"/>
        </row>
        <row r="4613">
          <cell r="BO4613" t="str">
            <v/>
          </cell>
          <cell r="CJ4613"/>
          <cell r="CK4613"/>
        </row>
        <row r="4614">
          <cell r="BO4614" t="str">
            <v/>
          </cell>
          <cell r="CJ4614"/>
          <cell r="CK4614"/>
        </row>
        <row r="4615">
          <cell r="BO4615" t="str">
            <v/>
          </cell>
          <cell r="CJ4615"/>
          <cell r="CK4615"/>
        </row>
        <row r="4616">
          <cell r="BO4616" t="str">
            <v/>
          </cell>
          <cell r="CJ4616"/>
          <cell r="CK4616"/>
        </row>
        <row r="4617">
          <cell r="BO4617" t="str">
            <v/>
          </cell>
          <cell r="CJ4617"/>
          <cell r="CK4617"/>
        </row>
        <row r="4618">
          <cell r="BO4618" t="str">
            <v/>
          </cell>
          <cell r="CJ4618"/>
          <cell r="CK4618"/>
        </row>
        <row r="4619">
          <cell r="BO4619" t="str">
            <v/>
          </cell>
          <cell r="CJ4619"/>
          <cell r="CK4619"/>
        </row>
        <row r="4620">
          <cell r="BO4620" t="str">
            <v/>
          </cell>
          <cell r="CJ4620"/>
          <cell r="CK4620"/>
        </row>
        <row r="4621">
          <cell r="BO4621" t="str">
            <v/>
          </cell>
          <cell r="CJ4621"/>
          <cell r="CK4621"/>
        </row>
        <row r="4622">
          <cell r="BO4622" t="str">
            <v/>
          </cell>
          <cell r="CJ4622"/>
          <cell r="CK4622"/>
        </row>
        <row r="4623">
          <cell r="BO4623" t="str">
            <v/>
          </cell>
          <cell r="CJ4623"/>
          <cell r="CK4623"/>
        </row>
        <row r="4624">
          <cell r="BO4624" t="str">
            <v/>
          </cell>
          <cell r="CJ4624"/>
          <cell r="CK4624"/>
        </row>
        <row r="4625">
          <cell r="BO4625" t="str">
            <v/>
          </cell>
          <cell r="CJ4625"/>
          <cell r="CK4625"/>
        </row>
        <row r="4626">
          <cell r="BO4626" t="str">
            <v/>
          </cell>
          <cell r="CJ4626"/>
          <cell r="CK4626"/>
        </row>
        <row r="4627">
          <cell r="BO4627" t="str">
            <v/>
          </cell>
          <cell r="CJ4627"/>
          <cell r="CK4627"/>
        </row>
        <row r="4628">
          <cell r="BO4628" t="str">
            <v/>
          </cell>
          <cell r="CJ4628"/>
          <cell r="CK4628"/>
        </row>
        <row r="4629">
          <cell r="BO4629" t="str">
            <v/>
          </cell>
          <cell r="CJ4629"/>
          <cell r="CK4629"/>
        </row>
        <row r="4630">
          <cell r="BO4630" t="str">
            <v/>
          </cell>
          <cell r="CJ4630"/>
          <cell r="CK4630"/>
        </row>
        <row r="4631">
          <cell r="BO4631" t="str">
            <v/>
          </cell>
          <cell r="CJ4631"/>
          <cell r="CK4631"/>
        </row>
        <row r="4632">
          <cell r="BO4632" t="str">
            <v/>
          </cell>
          <cell r="CJ4632"/>
          <cell r="CK4632"/>
        </row>
        <row r="4633">
          <cell r="BO4633" t="str">
            <v/>
          </cell>
          <cell r="CJ4633"/>
          <cell r="CK4633"/>
        </row>
        <row r="4634">
          <cell r="BO4634" t="str">
            <v/>
          </cell>
          <cell r="CJ4634"/>
          <cell r="CK4634"/>
        </row>
        <row r="4635">
          <cell r="BO4635" t="str">
            <v/>
          </cell>
          <cell r="CJ4635"/>
          <cell r="CK4635"/>
        </row>
        <row r="4636">
          <cell r="BO4636" t="str">
            <v/>
          </cell>
          <cell r="CJ4636"/>
          <cell r="CK4636"/>
        </row>
        <row r="4637">
          <cell r="BO4637" t="str">
            <v/>
          </cell>
          <cell r="CJ4637"/>
          <cell r="CK4637"/>
        </row>
        <row r="4638">
          <cell r="BO4638" t="str">
            <v/>
          </cell>
          <cell r="CJ4638"/>
          <cell r="CK4638"/>
        </row>
        <row r="4639">
          <cell r="BO4639" t="str">
            <v/>
          </cell>
          <cell r="CJ4639"/>
          <cell r="CK4639"/>
        </row>
        <row r="4640">
          <cell r="BO4640" t="str">
            <v/>
          </cell>
          <cell r="CJ4640"/>
          <cell r="CK4640"/>
        </row>
        <row r="4641">
          <cell r="BO4641" t="str">
            <v/>
          </cell>
          <cell r="CJ4641"/>
          <cell r="CK4641"/>
        </row>
        <row r="4642">
          <cell r="BO4642" t="str">
            <v/>
          </cell>
          <cell r="CJ4642"/>
          <cell r="CK4642"/>
        </row>
        <row r="4643">
          <cell r="BO4643" t="str">
            <v/>
          </cell>
          <cell r="CJ4643"/>
          <cell r="CK4643"/>
        </row>
        <row r="4644">
          <cell r="BO4644" t="str">
            <v/>
          </cell>
          <cell r="CJ4644"/>
          <cell r="CK4644"/>
        </row>
        <row r="4645">
          <cell r="BO4645" t="str">
            <v/>
          </cell>
          <cell r="CJ4645"/>
          <cell r="CK4645"/>
        </row>
        <row r="4646">
          <cell r="BO4646" t="str">
            <v/>
          </cell>
          <cell r="CJ4646"/>
          <cell r="CK4646"/>
        </row>
        <row r="4647">
          <cell r="BO4647" t="str">
            <v/>
          </cell>
          <cell r="CJ4647"/>
          <cell r="CK4647"/>
        </row>
        <row r="4648">
          <cell r="BO4648" t="str">
            <v/>
          </cell>
          <cell r="CJ4648"/>
          <cell r="CK4648"/>
        </row>
        <row r="4649">
          <cell r="BO4649" t="str">
            <v/>
          </cell>
          <cell r="CJ4649"/>
          <cell r="CK4649"/>
        </row>
        <row r="4650">
          <cell r="BO4650" t="str">
            <v/>
          </cell>
          <cell r="CJ4650"/>
          <cell r="CK4650"/>
        </row>
        <row r="4651">
          <cell r="BO4651" t="str">
            <v/>
          </cell>
          <cell r="CJ4651"/>
          <cell r="CK4651"/>
        </row>
        <row r="4652">
          <cell r="BO4652" t="str">
            <v/>
          </cell>
          <cell r="CJ4652"/>
          <cell r="CK4652"/>
        </row>
        <row r="4653">
          <cell r="BO4653" t="str">
            <v/>
          </cell>
          <cell r="CJ4653"/>
          <cell r="CK4653"/>
        </row>
        <row r="4654">
          <cell r="BO4654" t="str">
            <v/>
          </cell>
          <cell r="CJ4654"/>
          <cell r="CK4654"/>
        </row>
        <row r="4655">
          <cell r="BO4655" t="str">
            <v/>
          </cell>
          <cell r="CJ4655"/>
          <cell r="CK4655"/>
        </row>
        <row r="4656">
          <cell r="BO4656" t="str">
            <v/>
          </cell>
          <cell r="CJ4656"/>
          <cell r="CK4656"/>
        </row>
        <row r="4657">
          <cell r="BO4657" t="str">
            <v/>
          </cell>
          <cell r="CJ4657"/>
          <cell r="CK4657"/>
        </row>
        <row r="4658">
          <cell r="BO4658" t="str">
            <v/>
          </cell>
          <cell r="CJ4658"/>
          <cell r="CK4658"/>
        </row>
        <row r="4659">
          <cell r="BO4659" t="str">
            <v/>
          </cell>
          <cell r="CJ4659"/>
          <cell r="CK4659"/>
        </row>
        <row r="4660">
          <cell r="BO4660" t="str">
            <v/>
          </cell>
          <cell r="CJ4660"/>
          <cell r="CK4660"/>
        </row>
        <row r="4661">
          <cell r="BO4661" t="str">
            <v/>
          </cell>
          <cell r="CJ4661"/>
          <cell r="CK4661"/>
        </row>
        <row r="4662">
          <cell r="BO4662" t="str">
            <v/>
          </cell>
          <cell r="CJ4662"/>
          <cell r="CK4662"/>
        </row>
        <row r="4663">
          <cell r="BO4663" t="str">
            <v/>
          </cell>
          <cell r="CJ4663"/>
          <cell r="CK4663"/>
        </row>
        <row r="4664">
          <cell r="BO4664" t="str">
            <v/>
          </cell>
          <cell r="CJ4664"/>
          <cell r="CK4664"/>
        </row>
        <row r="4665">
          <cell r="BO4665" t="str">
            <v/>
          </cell>
          <cell r="CJ4665"/>
          <cell r="CK4665"/>
        </row>
        <row r="4666">
          <cell r="BO4666" t="str">
            <v/>
          </cell>
          <cell r="CJ4666"/>
          <cell r="CK4666"/>
        </row>
        <row r="4667">
          <cell r="BO4667" t="str">
            <v/>
          </cell>
          <cell r="CJ4667"/>
          <cell r="CK4667"/>
        </row>
        <row r="4668">
          <cell r="BO4668" t="str">
            <v/>
          </cell>
          <cell r="CJ4668"/>
          <cell r="CK4668"/>
        </row>
        <row r="4669">
          <cell r="BO4669" t="str">
            <v/>
          </cell>
          <cell r="CJ4669"/>
          <cell r="CK4669"/>
        </row>
        <row r="4670">
          <cell r="BO4670" t="str">
            <v/>
          </cell>
          <cell r="CJ4670"/>
          <cell r="CK4670"/>
        </row>
        <row r="4671">
          <cell r="BO4671" t="str">
            <v/>
          </cell>
          <cell r="CJ4671"/>
          <cell r="CK4671"/>
        </row>
        <row r="4672">
          <cell r="BO4672" t="str">
            <v/>
          </cell>
          <cell r="CJ4672"/>
          <cell r="CK4672"/>
        </row>
        <row r="4673">
          <cell r="BO4673" t="str">
            <v/>
          </cell>
          <cell r="CJ4673"/>
          <cell r="CK4673"/>
        </row>
        <row r="4674">
          <cell r="BO4674" t="str">
            <v/>
          </cell>
          <cell r="CJ4674"/>
          <cell r="CK4674"/>
        </row>
        <row r="4675">
          <cell r="BO4675" t="str">
            <v/>
          </cell>
          <cell r="CJ4675"/>
          <cell r="CK4675"/>
        </row>
        <row r="4676">
          <cell r="BO4676" t="str">
            <v/>
          </cell>
          <cell r="CJ4676"/>
          <cell r="CK4676"/>
        </row>
        <row r="4677">
          <cell r="BO4677" t="str">
            <v/>
          </cell>
          <cell r="CJ4677"/>
          <cell r="CK4677"/>
        </row>
        <row r="4678">
          <cell r="BO4678" t="str">
            <v/>
          </cell>
          <cell r="CJ4678"/>
          <cell r="CK4678"/>
        </row>
        <row r="4679">
          <cell r="BO4679" t="str">
            <v/>
          </cell>
          <cell r="CJ4679"/>
          <cell r="CK4679"/>
        </row>
        <row r="4680">
          <cell r="BO4680" t="str">
            <v/>
          </cell>
          <cell r="CJ4680"/>
          <cell r="CK4680"/>
        </row>
        <row r="4681">
          <cell r="BO4681" t="str">
            <v/>
          </cell>
          <cell r="CJ4681"/>
          <cell r="CK4681"/>
        </row>
        <row r="4682">
          <cell r="BO4682" t="str">
            <v/>
          </cell>
          <cell r="CJ4682"/>
          <cell r="CK4682"/>
        </row>
        <row r="4683">
          <cell r="BO4683" t="str">
            <v/>
          </cell>
          <cell r="CJ4683"/>
          <cell r="CK4683"/>
        </row>
        <row r="4684">
          <cell r="BO4684" t="str">
            <v/>
          </cell>
          <cell r="CJ4684"/>
          <cell r="CK4684"/>
        </row>
        <row r="4685">
          <cell r="BO4685" t="str">
            <v/>
          </cell>
          <cell r="CJ4685"/>
          <cell r="CK4685"/>
        </row>
        <row r="4686">
          <cell r="BO4686" t="str">
            <v/>
          </cell>
          <cell r="CJ4686"/>
          <cell r="CK4686"/>
        </row>
        <row r="4687">
          <cell r="BO4687" t="str">
            <v/>
          </cell>
          <cell r="CJ4687"/>
          <cell r="CK4687"/>
        </row>
        <row r="4688">
          <cell r="BO4688" t="str">
            <v/>
          </cell>
          <cell r="CJ4688"/>
          <cell r="CK4688"/>
        </row>
        <row r="4689">
          <cell r="BO4689" t="str">
            <v/>
          </cell>
          <cell r="CJ4689"/>
          <cell r="CK4689"/>
        </row>
        <row r="4690">
          <cell r="BO4690" t="str">
            <v/>
          </cell>
          <cell r="CJ4690"/>
          <cell r="CK4690"/>
        </row>
        <row r="4691">
          <cell r="BO4691" t="str">
            <v/>
          </cell>
          <cell r="CJ4691"/>
          <cell r="CK4691"/>
        </row>
        <row r="4692">
          <cell r="BO4692" t="str">
            <v/>
          </cell>
          <cell r="CJ4692"/>
          <cell r="CK4692"/>
        </row>
        <row r="4693">
          <cell r="BO4693" t="str">
            <v/>
          </cell>
          <cell r="CJ4693"/>
          <cell r="CK4693"/>
        </row>
        <row r="4694">
          <cell r="BO4694" t="str">
            <v/>
          </cell>
          <cell r="CJ4694"/>
          <cell r="CK4694"/>
        </row>
        <row r="4695">
          <cell r="BO4695" t="str">
            <v/>
          </cell>
          <cell r="CJ4695"/>
          <cell r="CK4695"/>
        </row>
        <row r="4696">
          <cell r="BO4696" t="str">
            <v/>
          </cell>
          <cell r="CJ4696"/>
          <cell r="CK4696"/>
        </row>
        <row r="4697">
          <cell r="BO4697" t="str">
            <v/>
          </cell>
          <cell r="CJ4697"/>
          <cell r="CK4697"/>
        </row>
        <row r="4698">
          <cell r="BO4698" t="str">
            <v/>
          </cell>
          <cell r="CJ4698"/>
          <cell r="CK4698"/>
        </row>
        <row r="4699">
          <cell r="BO4699" t="str">
            <v/>
          </cell>
          <cell r="CJ4699"/>
          <cell r="CK4699"/>
        </row>
        <row r="4700">
          <cell r="BO4700" t="str">
            <v/>
          </cell>
          <cell r="CJ4700"/>
          <cell r="CK4700"/>
        </row>
        <row r="4701">
          <cell r="BO4701" t="str">
            <v/>
          </cell>
          <cell r="CJ4701"/>
          <cell r="CK4701"/>
        </row>
        <row r="4702">
          <cell r="BO4702" t="str">
            <v/>
          </cell>
          <cell r="CJ4702"/>
          <cell r="CK4702"/>
        </row>
        <row r="4703">
          <cell r="BO4703" t="str">
            <v/>
          </cell>
          <cell r="CJ4703"/>
          <cell r="CK4703"/>
        </row>
        <row r="4704">
          <cell r="BO4704" t="str">
            <v/>
          </cell>
          <cell r="CJ4704"/>
          <cell r="CK4704"/>
        </row>
        <row r="4705">
          <cell r="BO4705" t="str">
            <v/>
          </cell>
          <cell r="CJ4705"/>
          <cell r="CK4705"/>
        </row>
        <row r="4706">
          <cell r="BO4706" t="str">
            <v/>
          </cell>
          <cell r="CJ4706"/>
          <cell r="CK4706"/>
        </row>
        <row r="4707">
          <cell r="BO4707" t="str">
            <v/>
          </cell>
          <cell r="CJ4707"/>
          <cell r="CK4707"/>
        </row>
        <row r="4708">
          <cell r="BO4708" t="str">
            <v/>
          </cell>
          <cell r="CJ4708"/>
          <cell r="CK4708"/>
        </row>
        <row r="4709">
          <cell r="BO4709" t="str">
            <v/>
          </cell>
          <cell r="CJ4709"/>
          <cell r="CK4709"/>
        </row>
        <row r="4710">
          <cell r="BO4710" t="str">
            <v/>
          </cell>
          <cell r="CJ4710"/>
          <cell r="CK4710"/>
        </row>
        <row r="4711">
          <cell r="BO4711" t="str">
            <v/>
          </cell>
          <cell r="CJ4711"/>
          <cell r="CK4711"/>
        </row>
        <row r="4712">
          <cell r="BO4712" t="str">
            <v/>
          </cell>
          <cell r="CJ4712"/>
          <cell r="CK4712"/>
        </row>
        <row r="4713">
          <cell r="BO4713" t="str">
            <v/>
          </cell>
          <cell r="CJ4713"/>
          <cell r="CK4713"/>
        </row>
        <row r="4714">
          <cell r="BO4714" t="str">
            <v/>
          </cell>
          <cell r="CJ4714"/>
          <cell r="CK4714"/>
        </row>
        <row r="4715">
          <cell r="BO4715" t="str">
            <v/>
          </cell>
          <cell r="CJ4715"/>
          <cell r="CK4715"/>
        </row>
        <row r="4716">
          <cell r="BO4716" t="str">
            <v/>
          </cell>
          <cell r="CJ4716"/>
          <cell r="CK4716"/>
        </row>
        <row r="4717">
          <cell r="BO4717" t="str">
            <v/>
          </cell>
          <cell r="CJ4717"/>
          <cell r="CK4717"/>
        </row>
        <row r="4718">
          <cell r="BO4718" t="str">
            <v/>
          </cell>
          <cell r="CJ4718"/>
          <cell r="CK4718"/>
        </row>
        <row r="4719">
          <cell r="BO4719" t="str">
            <v/>
          </cell>
          <cell r="CJ4719"/>
          <cell r="CK4719"/>
        </row>
        <row r="4720">
          <cell r="BO4720" t="str">
            <v/>
          </cell>
          <cell r="CJ4720"/>
          <cell r="CK4720"/>
        </row>
        <row r="4721">
          <cell r="BO4721" t="str">
            <v/>
          </cell>
          <cell r="CJ4721"/>
          <cell r="CK4721"/>
        </row>
        <row r="4722">
          <cell r="BO4722" t="str">
            <v/>
          </cell>
          <cell r="CJ4722"/>
          <cell r="CK4722"/>
        </row>
        <row r="4723">
          <cell r="BO4723" t="str">
            <v/>
          </cell>
          <cell r="CJ4723"/>
          <cell r="CK4723"/>
        </row>
        <row r="4724">
          <cell r="BO4724" t="str">
            <v/>
          </cell>
          <cell r="CJ4724"/>
          <cell r="CK4724"/>
        </row>
        <row r="4725">
          <cell r="BO4725" t="str">
            <v/>
          </cell>
          <cell r="CJ4725"/>
          <cell r="CK4725"/>
        </row>
        <row r="4726">
          <cell r="BO4726" t="str">
            <v/>
          </cell>
          <cell r="CJ4726"/>
          <cell r="CK4726"/>
        </row>
        <row r="4727">
          <cell r="BO4727" t="str">
            <v/>
          </cell>
          <cell r="CJ4727"/>
          <cell r="CK4727"/>
        </row>
        <row r="4728">
          <cell r="BO4728" t="str">
            <v/>
          </cell>
          <cell r="CJ4728"/>
          <cell r="CK4728"/>
        </row>
        <row r="4729">
          <cell r="BO4729" t="str">
            <v/>
          </cell>
          <cell r="CJ4729"/>
          <cell r="CK4729"/>
        </row>
        <row r="4730">
          <cell r="BO4730" t="str">
            <v/>
          </cell>
          <cell r="CJ4730"/>
          <cell r="CK4730"/>
        </row>
        <row r="4731">
          <cell r="BO4731" t="str">
            <v/>
          </cell>
          <cell r="CJ4731"/>
          <cell r="CK4731"/>
        </row>
        <row r="4732">
          <cell r="BO4732" t="str">
            <v/>
          </cell>
          <cell r="CJ4732"/>
          <cell r="CK4732"/>
        </row>
        <row r="4733">
          <cell r="BO4733" t="str">
            <v/>
          </cell>
          <cell r="CJ4733"/>
          <cell r="CK4733"/>
        </row>
        <row r="4734">
          <cell r="BO4734" t="str">
            <v/>
          </cell>
          <cell r="CJ4734"/>
          <cell r="CK4734"/>
        </row>
        <row r="4735">
          <cell r="BO4735" t="str">
            <v/>
          </cell>
          <cell r="CJ4735"/>
          <cell r="CK4735"/>
        </row>
        <row r="4736">
          <cell r="BO4736" t="str">
            <v/>
          </cell>
          <cell r="CJ4736"/>
          <cell r="CK4736"/>
        </row>
        <row r="4737">
          <cell r="BO4737" t="str">
            <v/>
          </cell>
          <cell r="CJ4737"/>
          <cell r="CK4737"/>
        </row>
        <row r="4738">
          <cell r="BO4738" t="str">
            <v/>
          </cell>
          <cell r="CJ4738"/>
          <cell r="CK4738"/>
        </row>
        <row r="4739">
          <cell r="BO4739" t="str">
            <v/>
          </cell>
          <cell r="CJ4739"/>
          <cell r="CK4739"/>
        </row>
        <row r="4740">
          <cell r="BO4740" t="str">
            <v/>
          </cell>
          <cell r="CJ4740"/>
          <cell r="CK4740"/>
        </row>
        <row r="4741">
          <cell r="BO4741" t="str">
            <v/>
          </cell>
          <cell r="CJ4741"/>
          <cell r="CK4741"/>
        </row>
        <row r="4742">
          <cell r="BO4742" t="str">
            <v/>
          </cell>
          <cell r="CJ4742"/>
          <cell r="CK4742"/>
        </row>
        <row r="4743">
          <cell r="BO4743" t="str">
            <v/>
          </cell>
          <cell r="CJ4743"/>
          <cell r="CK4743"/>
        </row>
        <row r="4744">
          <cell r="BO4744" t="str">
            <v/>
          </cell>
          <cell r="CJ4744"/>
          <cell r="CK4744"/>
        </row>
        <row r="4745">
          <cell r="BO4745" t="str">
            <v/>
          </cell>
          <cell r="CJ4745"/>
          <cell r="CK4745"/>
        </row>
        <row r="4746">
          <cell r="BO4746" t="str">
            <v/>
          </cell>
          <cell r="CJ4746"/>
          <cell r="CK4746"/>
        </row>
        <row r="4747">
          <cell r="BO4747" t="str">
            <v/>
          </cell>
          <cell r="CJ4747"/>
          <cell r="CK4747"/>
        </row>
        <row r="4748">
          <cell r="BO4748" t="str">
            <v/>
          </cell>
          <cell r="CJ4748"/>
          <cell r="CK4748"/>
        </row>
        <row r="4749">
          <cell r="BO4749" t="str">
            <v/>
          </cell>
          <cell r="CJ4749"/>
          <cell r="CK4749"/>
        </row>
        <row r="4750">
          <cell r="BO4750" t="str">
            <v/>
          </cell>
          <cell r="CJ4750"/>
          <cell r="CK4750"/>
        </row>
        <row r="4751">
          <cell r="BO4751" t="str">
            <v/>
          </cell>
          <cell r="CJ4751"/>
          <cell r="CK4751"/>
        </row>
        <row r="4752">
          <cell r="BO4752" t="str">
            <v/>
          </cell>
          <cell r="CJ4752"/>
          <cell r="CK4752"/>
        </row>
        <row r="4753">
          <cell r="BO4753" t="str">
            <v/>
          </cell>
          <cell r="CJ4753"/>
          <cell r="CK4753"/>
        </row>
        <row r="4754">
          <cell r="BO4754" t="str">
            <v/>
          </cell>
          <cell r="CJ4754"/>
          <cell r="CK4754"/>
        </row>
        <row r="4755">
          <cell r="BO4755" t="str">
            <v/>
          </cell>
          <cell r="CJ4755"/>
          <cell r="CK4755"/>
        </row>
        <row r="4756">
          <cell r="BO4756" t="str">
            <v/>
          </cell>
          <cell r="CJ4756"/>
          <cell r="CK4756"/>
        </row>
        <row r="4757">
          <cell r="BO4757" t="str">
            <v/>
          </cell>
          <cell r="CJ4757"/>
          <cell r="CK4757"/>
        </row>
        <row r="4758">
          <cell r="BO4758" t="str">
            <v/>
          </cell>
          <cell r="CJ4758"/>
          <cell r="CK4758"/>
        </row>
        <row r="4759">
          <cell r="BO4759" t="str">
            <v/>
          </cell>
          <cell r="CJ4759"/>
          <cell r="CK4759"/>
        </row>
        <row r="4760">
          <cell r="BO4760" t="str">
            <v/>
          </cell>
          <cell r="CJ4760"/>
          <cell r="CK4760"/>
        </row>
        <row r="4761">
          <cell r="BO4761" t="str">
            <v/>
          </cell>
          <cell r="CJ4761"/>
          <cell r="CK4761"/>
        </row>
        <row r="4762">
          <cell r="BO4762" t="str">
            <v/>
          </cell>
          <cell r="CJ4762"/>
          <cell r="CK4762"/>
        </row>
        <row r="4763">
          <cell r="BO4763" t="str">
            <v/>
          </cell>
          <cell r="CJ4763"/>
          <cell r="CK4763"/>
        </row>
        <row r="4764">
          <cell r="BO4764" t="str">
            <v/>
          </cell>
          <cell r="CJ4764"/>
          <cell r="CK4764"/>
        </row>
        <row r="4765">
          <cell r="BO4765" t="str">
            <v/>
          </cell>
          <cell r="CJ4765"/>
          <cell r="CK4765"/>
        </row>
        <row r="4766">
          <cell r="BO4766" t="str">
            <v/>
          </cell>
          <cell r="CJ4766"/>
          <cell r="CK4766"/>
        </row>
        <row r="4767">
          <cell r="BO4767" t="str">
            <v/>
          </cell>
          <cell r="CJ4767"/>
          <cell r="CK4767"/>
        </row>
        <row r="4768">
          <cell r="BO4768" t="str">
            <v/>
          </cell>
          <cell r="CJ4768"/>
          <cell r="CK4768"/>
        </row>
        <row r="4769">
          <cell r="BO4769" t="str">
            <v/>
          </cell>
          <cell r="CJ4769"/>
          <cell r="CK4769"/>
        </row>
        <row r="4770">
          <cell r="BO4770" t="str">
            <v/>
          </cell>
          <cell r="CJ4770"/>
          <cell r="CK4770"/>
        </row>
        <row r="4771">
          <cell r="BO4771" t="str">
            <v/>
          </cell>
          <cell r="CJ4771"/>
          <cell r="CK4771"/>
        </row>
        <row r="4772">
          <cell r="BO4772" t="str">
            <v/>
          </cell>
          <cell r="CJ4772"/>
          <cell r="CK4772"/>
        </row>
        <row r="4773">
          <cell r="BO4773" t="str">
            <v/>
          </cell>
          <cell r="CJ4773"/>
          <cell r="CK4773"/>
        </row>
        <row r="4774">
          <cell r="BO4774" t="str">
            <v/>
          </cell>
          <cell r="CJ4774"/>
          <cell r="CK4774"/>
        </row>
        <row r="4775">
          <cell r="BO4775" t="str">
            <v/>
          </cell>
          <cell r="CJ4775"/>
          <cell r="CK4775"/>
        </row>
        <row r="4776">
          <cell r="BO4776" t="str">
            <v/>
          </cell>
          <cell r="CJ4776"/>
          <cell r="CK4776"/>
        </row>
        <row r="4777">
          <cell r="BO4777" t="str">
            <v/>
          </cell>
          <cell r="CJ4777"/>
          <cell r="CK4777"/>
        </row>
        <row r="4778">
          <cell r="BO4778" t="str">
            <v/>
          </cell>
          <cell r="CJ4778"/>
          <cell r="CK4778"/>
        </row>
        <row r="4779">
          <cell r="BO4779" t="str">
            <v/>
          </cell>
          <cell r="CJ4779"/>
          <cell r="CK4779"/>
        </row>
        <row r="4780">
          <cell r="BO4780" t="str">
            <v/>
          </cell>
          <cell r="CJ4780"/>
          <cell r="CK4780"/>
        </row>
        <row r="4781">
          <cell r="BO4781" t="str">
            <v/>
          </cell>
          <cell r="CJ4781"/>
          <cell r="CK4781"/>
        </row>
        <row r="4782">
          <cell r="BO4782" t="str">
            <v/>
          </cell>
          <cell r="CJ4782"/>
          <cell r="CK4782"/>
        </row>
        <row r="4783">
          <cell r="BO4783" t="str">
            <v/>
          </cell>
          <cell r="CJ4783"/>
          <cell r="CK4783"/>
        </row>
        <row r="4784">
          <cell r="BO4784" t="str">
            <v/>
          </cell>
          <cell r="CJ4784"/>
          <cell r="CK4784"/>
        </row>
        <row r="4785">
          <cell r="BO4785" t="str">
            <v/>
          </cell>
          <cell r="CJ4785"/>
          <cell r="CK4785"/>
        </row>
        <row r="4786">
          <cell r="BO4786" t="str">
            <v/>
          </cell>
          <cell r="CJ4786"/>
          <cell r="CK4786"/>
        </row>
        <row r="4787">
          <cell r="BO4787" t="str">
            <v/>
          </cell>
          <cell r="CJ4787"/>
          <cell r="CK4787"/>
        </row>
        <row r="4788">
          <cell r="BO4788" t="str">
            <v/>
          </cell>
          <cell r="CJ4788"/>
          <cell r="CK4788"/>
        </row>
        <row r="4789">
          <cell r="BO4789" t="str">
            <v/>
          </cell>
          <cell r="CJ4789"/>
          <cell r="CK4789"/>
        </row>
        <row r="4790">
          <cell r="BO4790" t="str">
            <v/>
          </cell>
          <cell r="CJ4790"/>
          <cell r="CK4790"/>
        </row>
        <row r="4791">
          <cell r="BO4791" t="str">
            <v/>
          </cell>
          <cell r="CJ4791"/>
          <cell r="CK4791"/>
        </row>
        <row r="4792">
          <cell r="BO4792" t="str">
            <v/>
          </cell>
          <cell r="CJ4792"/>
          <cell r="CK4792"/>
        </row>
        <row r="4793">
          <cell r="BO4793" t="str">
            <v/>
          </cell>
          <cell r="CJ4793"/>
          <cell r="CK4793"/>
        </row>
        <row r="4794">
          <cell r="BO4794" t="str">
            <v/>
          </cell>
          <cell r="CJ4794"/>
          <cell r="CK4794"/>
        </row>
        <row r="4795">
          <cell r="BO4795" t="str">
            <v/>
          </cell>
          <cell r="CJ4795"/>
          <cell r="CK4795"/>
        </row>
        <row r="4796">
          <cell r="BO4796" t="str">
            <v/>
          </cell>
          <cell r="CJ4796"/>
          <cell r="CK4796"/>
        </row>
        <row r="4797">
          <cell r="BO4797" t="str">
            <v/>
          </cell>
          <cell r="CJ4797"/>
          <cell r="CK4797"/>
        </row>
        <row r="4798">
          <cell r="BO4798" t="str">
            <v/>
          </cell>
          <cell r="CJ4798"/>
          <cell r="CK4798"/>
        </row>
        <row r="4799">
          <cell r="BO4799" t="str">
            <v/>
          </cell>
          <cell r="CJ4799"/>
          <cell r="CK4799"/>
        </row>
        <row r="4800">
          <cell r="BO4800" t="str">
            <v/>
          </cell>
          <cell r="CJ4800"/>
          <cell r="CK4800"/>
        </row>
        <row r="4801">
          <cell r="BO4801" t="str">
            <v/>
          </cell>
          <cell r="CJ4801"/>
          <cell r="CK4801"/>
        </row>
        <row r="4802">
          <cell r="BO4802" t="str">
            <v/>
          </cell>
          <cell r="CJ4802"/>
          <cell r="CK4802"/>
        </row>
        <row r="4803">
          <cell r="BO4803" t="str">
            <v/>
          </cell>
          <cell r="CJ4803"/>
          <cell r="CK4803"/>
        </row>
        <row r="4804">
          <cell r="BO4804" t="str">
            <v/>
          </cell>
          <cell r="CJ4804"/>
          <cell r="CK4804"/>
        </row>
        <row r="4805">
          <cell r="BO4805" t="str">
            <v/>
          </cell>
          <cell r="CJ4805"/>
          <cell r="CK4805"/>
        </row>
        <row r="4806">
          <cell r="BO4806" t="str">
            <v/>
          </cell>
          <cell r="CJ4806"/>
          <cell r="CK4806"/>
        </row>
        <row r="4807">
          <cell r="BO4807" t="str">
            <v/>
          </cell>
          <cell r="CJ4807"/>
          <cell r="CK4807"/>
        </row>
        <row r="4808">
          <cell r="BO4808" t="str">
            <v/>
          </cell>
          <cell r="CJ4808"/>
          <cell r="CK4808"/>
        </row>
        <row r="4809">
          <cell r="BO4809" t="str">
            <v/>
          </cell>
          <cell r="CJ4809"/>
          <cell r="CK4809"/>
        </row>
        <row r="4810">
          <cell r="BO4810" t="str">
            <v/>
          </cell>
          <cell r="CJ4810"/>
          <cell r="CK4810"/>
        </row>
        <row r="4811">
          <cell r="BO4811" t="str">
            <v/>
          </cell>
          <cell r="CJ4811"/>
          <cell r="CK4811"/>
        </row>
        <row r="4812">
          <cell r="BO4812" t="str">
            <v/>
          </cell>
          <cell r="CJ4812"/>
          <cell r="CK4812"/>
        </row>
        <row r="4813">
          <cell r="BO4813" t="str">
            <v/>
          </cell>
          <cell r="CJ4813"/>
          <cell r="CK4813"/>
        </row>
        <row r="4814">
          <cell r="BO4814" t="str">
            <v/>
          </cell>
          <cell r="CJ4814"/>
          <cell r="CK4814"/>
        </row>
        <row r="4815">
          <cell r="BO4815" t="str">
            <v/>
          </cell>
          <cell r="CJ4815"/>
          <cell r="CK4815"/>
        </row>
        <row r="4816">
          <cell r="BO4816" t="str">
            <v/>
          </cell>
          <cell r="CJ4816"/>
          <cell r="CK4816"/>
        </row>
        <row r="4817">
          <cell r="BO4817" t="str">
            <v/>
          </cell>
          <cell r="CJ4817"/>
          <cell r="CK4817"/>
        </row>
        <row r="4818">
          <cell r="BO4818" t="str">
            <v/>
          </cell>
          <cell r="CJ4818"/>
          <cell r="CK4818"/>
        </row>
        <row r="4819">
          <cell r="BO4819" t="str">
            <v/>
          </cell>
          <cell r="CJ4819"/>
          <cell r="CK4819"/>
        </row>
        <row r="4820">
          <cell r="BO4820" t="str">
            <v/>
          </cell>
          <cell r="CJ4820"/>
          <cell r="CK4820"/>
        </row>
        <row r="4821">
          <cell r="BO4821" t="str">
            <v/>
          </cell>
          <cell r="CJ4821"/>
          <cell r="CK4821"/>
        </row>
        <row r="4822">
          <cell r="BO4822" t="str">
            <v/>
          </cell>
          <cell r="CJ4822"/>
          <cell r="CK4822"/>
        </row>
        <row r="4823">
          <cell r="BO4823" t="str">
            <v/>
          </cell>
          <cell r="CJ4823"/>
          <cell r="CK4823"/>
        </row>
        <row r="4824">
          <cell r="BO4824" t="str">
            <v/>
          </cell>
          <cell r="CJ4824"/>
          <cell r="CK4824"/>
        </row>
        <row r="4825">
          <cell r="BO4825" t="str">
            <v/>
          </cell>
          <cell r="CJ4825"/>
          <cell r="CK4825"/>
        </row>
        <row r="4826">
          <cell r="BO4826" t="str">
            <v/>
          </cell>
          <cell r="CJ4826"/>
          <cell r="CK4826"/>
        </row>
        <row r="4827">
          <cell r="BO4827" t="str">
            <v/>
          </cell>
          <cell r="CJ4827"/>
          <cell r="CK4827"/>
        </row>
        <row r="4828">
          <cell r="BO4828" t="str">
            <v/>
          </cell>
          <cell r="CJ4828"/>
          <cell r="CK4828"/>
        </row>
        <row r="4829">
          <cell r="BO4829" t="str">
            <v/>
          </cell>
          <cell r="CJ4829"/>
          <cell r="CK4829"/>
        </row>
        <row r="4830">
          <cell r="BO4830" t="str">
            <v/>
          </cell>
          <cell r="CJ4830"/>
          <cell r="CK4830"/>
        </row>
        <row r="4831">
          <cell r="BO4831" t="str">
            <v/>
          </cell>
          <cell r="CJ4831"/>
          <cell r="CK4831"/>
        </row>
        <row r="4832">
          <cell r="BO4832" t="str">
            <v/>
          </cell>
          <cell r="CJ4832"/>
          <cell r="CK4832"/>
        </row>
        <row r="4833">
          <cell r="BO4833" t="str">
            <v/>
          </cell>
          <cell r="CJ4833"/>
          <cell r="CK4833"/>
        </row>
        <row r="4834">
          <cell r="BO4834" t="str">
            <v/>
          </cell>
          <cell r="CJ4834"/>
          <cell r="CK4834"/>
        </row>
        <row r="4835">
          <cell r="BO4835" t="str">
            <v/>
          </cell>
          <cell r="CJ4835"/>
          <cell r="CK4835"/>
        </row>
        <row r="4836">
          <cell r="BO4836" t="str">
            <v/>
          </cell>
          <cell r="CJ4836"/>
          <cell r="CK4836"/>
        </row>
        <row r="4837">
          <cell r="BO4837" t="str">
            <v/>
          </cell>
          <cell r="CJ4837"/>
          <cell r="CK4837"/>
        </row>
        <row r="4838">
          <cell r="BO4838" t="str">
            <v/>
          </cell>
          <cell r="CJ4838"/>
          <cell r="CK4838"/>
        </row>
        <row r="4839">
          <cell r="BO4839" t="str">
            <v/>
          </cell>
          <cell r="CJ4839"/>
          <cell r="CK4839"/>
        </row>
        <row r="4840">
          <cell r="BO4840" t="str">
            <v/>
          </cell>
          <cell r="CJ4840"/>
          <cell r="CK4840"/>
        </row>
        <row r="4841">
          <cell r="BO4841" t="str">
            <v/>
          </cell>
          <cell r="CJ4841"/>
          <cell r="CK4841"/>
        </row>
        <row r="4842">
          <cell r="BO4842" t="str">
            <v/>
          </cell>
          <cell r="CJ4842"/>
          <cell r="CK4842"/>
        </row>
        <row r="4843">
          <cell r="BO4843" t="str">
            <v/>
          </cell>
          <cell r="CJ4843"/>
          <cell r="CK4843"/>
        </row>
        <row r="4844">
          <cell r="BO4844" t="str">
            <v/>
          </cell>
          <cell r="CJ4844"/>
          <cell r="CK4844"/>
        </row>
        <row r="4845">
          <cell r="BO4845" t="str">
            <v/>
          </cell>
          <cell r="CJ4845"/>
          <cell r="CK4845"/>
        </row>
        <row r="4846">
          <cell r="BO4846" t="str">
            <v/>
          </cell>
          <cell r="CJ4846"/>
          <cell r="CK4846"/>
        </row>
        <row r="4847">
          <cell r="BO4847" t="str">
            <v/>
          </cell>
          <cell r="CJ4847"/>
          <cell r="CK4847"/>
        </row>
        <row r="4848">
          <cell r="BO4848" t="str">
            <v/>
          </cell>
          <cell r="CJ4848"/>
          <cell r="CK4848"/>
        </row>
        <row r="4849">
          <cell r="BO4849" t="str">
            <v/>
          </cell>
          <cell r="CJ4849"/>
          <cell r="CK4849"/>
        </row>
        <row r="4850">
          <cell r="BO4850" t="str">
            <v/>
          </cell>
          <cell r="CJ4850"/>
          <cell r="CK4850"/>
        </row>
        <row r="4851">
          <cell r="BO4851" t="str">
            <v/>
          </cell>
          <cell r="CJ4851"/>
          <cell r="CK4851"/>
        </row>
        <row r="4852">
          <cell r="BO4852" t="str">
            <v/>
          </cell>
          <cell r="CJ4852"/>
          <cell r="CK4852"/>
        </row>
        <row r="4853">
          <cell r="BO4853" t="str">
            <v/>
          </cell>
          <cell r="CJ4853"/>
          <cell r="CK4853"/>
        </row>
        <row r="4854">
          <cell r="BO4854" t="str">
            <v/>
          </cell>
          <cell r="CJ4854"/>
          <cell r="CK4854"/>
        </row>
        <row r="4855">
          <cell r="BO4855" t="str">
            <v/>
          </cell>
          <cell r="CJ4855"/>
          <cell r="CK4855"/>
        </row>
        <row r="4856">
          <cell r="BO4856" t="str">
            <v/>
          </cell>
          <cell r="CJ4856"/>
          <cell r="CK4856"/>
        </row>
        <row r="4857">
          <cell r="BO4857" t="str">
            <v/>
          </cell>
          <cell r="CJ4857"/>
          <cell r="CK4857"/>
        </row>
        <row r="4858">
          <cell r="BO4858" t="str">
            <v/>
          </cell>
          <cell r="CJ4858"/>
          <cell r="CK4858"/>
        </row>
        <row r="4859">
          <cell r="BO4859" t="str">
            <v/>
          </cell>
          <cell r="CJ4859"/>
          <cell r="CK4859"/>
        </row>
        <row r="4860">
          <cell r="BO4860" t="str">
            <v/>
          </cell>
          <cell r="CJ4860"/>
          <cell r="CK4860"/>
        </row>
        <row r="4861">
          <cell r="BO4861" t="str">
            <v/>
          </cell>
          <cell r="CJ4861"/>
          <cell r="CK4861"/>
        </row>
        <row r="4862">
          <cell r="BO4862" t="str">
            <v/>
          </cell>
          <cell r="CJ4862"/>
          <cell r="CK4862"/>
        </row>
        <row r="4863">
          <cell r="BO4863" t="str">
            <v/>
          </cell>
          <cell r="CJ4863"/>
          <cell r="CK4863"/>
        </row>
        <row r="4864">
          <cell r="BO4864" t="str">
            <v/>
          </cell>
          <cell r="CJ4864"/>
          <cell r="CK4864"/>
        </row>
        <row r="4865">
          <cell r="BO4865" t="str">
            <v/>
          </cell>
          <cell r="CJ4865"/>
          <cell r="CK4865"/>
        </row>
        <row r="4866">
          <cell r="BO4866" t="str">
            <v/>
          </cell>
          <cell r="CJ4866"/>
          <cell r="CK4866"/>
        </row>
        <row r="4867">
          <cell r="BO4867" t="str">
            <v/>
          </cell>
          <cell r="CJ4867"/>
          <cell r="CK4867"/>
        </row>
        <row r="4868">
          <cell r="BO4868" t="str">
            <v/>
          </cell>
          <cell r="CJ4868"/>
          <cell r="CK4868"/>
        </row>
        <row r="4869">
          <cell r="BO4869" t="str">
            <v/>
          </cell>
          <cell r="CJ4869"/>
          <cell r="CK4869"/>
        </row>
        <row r="4870">
          <cell r="BO4870" t="str">
            <v/>
          </cell>
          <cell r="CJ4870"/>
          <cell r="CK4870"/>
        </row>
        <row r="4871">
          <cell r="BO4871" t="str">
            <v/>
          </cell>
          <cell r="CJ4871"/>
          <cell r="CK4871"/>
        </row>
        <row r="4872">
          <cell r="BO4872" t="str">
            <v/>
          </cell>
          <cell r="CJ4872"/>
          <cell r="CK4872"/>
        </row>
        <row r="4873">
          <cell r="BO4873" t="str">
            <v/>
          </cell>
          <cell r="CJ4873"/>
          <cell r="CK4873"/>
        </row>
        <row r="4874">
          <cell r="BO4874" t="str">
            <v/>
          </cell>
          <cell r="CJ4874"/>
          <cell r="CK4874"/>
        </row>
        <row r="4875">
          <cell r="BO4875" t="str">
            <v/>
          </cell>
          <cell r="CJ4875"/>
          <cell r="CK4875"/>
        </row>
        <row r="4876">
          <cell r="BO4876" t="str">
            <v/>
          </cell>
          <cell r="CJ4876"/>
          <cell r="CK4876"/>
        </row>
        <row r="4877">
          <cell r="BO4877" t="str">
            <v/>
          </cell>
          <cell r="CJ4877"/>
          <cell r="CK4877"/>
        </row>
        <row r="4878">
          <cell r="BO4878" t="str">
            <v/>
          </cell>
          <cell r="CJ4878"/>
          <cell r="CK4878"/>
        </row>
        <row r="4879">
          <cell r="BO4879" t="str">
            <v/>
          </cell>
          <cell r="CJ4879"/>
          <cell r="CK4879"/>
        </row>
        <row r="4880">
          <cell r="BO4880" t="str">
            <v/>
          </cell>
          <cell r="CJ4880"/>
          <cell r="CK4880"/>
        </row>
        <row r="4881">
          <cell r="BO4881" t="str">
            <v/>
          </cell>
          <cell r="CJ4881"/>
          <cell r="CK4881"/>
        </row>
        <row r="4882">
          <cell r="BO4882" t="str">
            <v/>
          </cell>
          <cell r="CJ4882"/>
          <cell r="CK4882"/>
        </row>
        <row r="4883">
          <cell r="BO4883" t="str">
            <v/>
          </cell>
          <cell r="CJ4883"/>
          <cell r="CK4883"/>
        </row>
        <row r="4884">
          <cell r="BO4884" t="str">
            <v/>
          </cell>
          <cell r="CJ4884"/>
          <cell r="CK4884"/>
        </row>
        <row r="4885">
          <cell r="BO4885" t="str">
            <v/>
          </cell>
          <cell r="CJ4885"/>
          <cell r="CK4885"/>
        </row>
        <row r="4886">
          <cell r="BO4886" t="str">
            <v/>
          </cell>
          <cell r="CJ4886"/>
          <cell r="CK4886"/>
        </row>
        <row r="4887">
          <cell r="BO4887" t="str">
            <v/>
          </cell>
          <cell r="CJ4887"/>
          <cell r="CK4887"/>
        </row>
        <row r="4888">
          <cell r="BO4888" t="str">
            <v/>
          </cell>
          <cell r="CJ4888"/>
          <cell r="CK4888"/>
        </row>
        <row r="4889">
          <cell r="BO4889" t="str">
            <v/>
          </cell>
          <cell r="CJ4889"/>
          <cell r="CK4889"/>
        </row>
        <row r="4890">
          <cell r="BO4890" t="str">
            <v/>
          </cell>
          <cell r="CJ4890"/>
          <cell r="CK4890"/>
        </row>
        <row r="4891">
          <cell r="BO4891" t="str">
            <v/>
          </cell>
          <cell r="CJ4891"/>
          <cell r="CK4891"/>
        </row>
        <row r="4892">
          <cell r="BO4892" t="str">
            <v/>
          </cell>
          <cell r="CJ4892"/>
          <cell r="CK4892"/>
        </row>
        <row r="4893">
          <cell r="BO4893" t="str">
            <v/>
          </cell>
          <cell r="CJ4893"/>
          <cell r="CK4893"/>
        </row>
        <row r="4894">
          <cell r="BO4894" t="str">
            <v/>
          </cell>
          <cell r="CJ4894"/>
          <cell r="CK4894"/>
        </row>
        <row r="4895">
          <cell r="BO4895" t="str">
            <v/>
          </cell>
          <cell r="CJ4895"/>
          <cell r="CK4895"/>
        </row>
        <row r="4896">
          <cell r="BO4896" t="str">
            <v/>
          </cell>
          <cell r="CJ4896"/>
          <cell r="CK4896"/>
        </row>
        <row r="4897">
          <cell r="BO4897" t="str">
            <v/>
          </cell>
          <cell r="CJ4897"/>
          <cell r="CK4897"/>
        </row>
        <row r="4898">
          <cell r="BO4898" t="str">
            <v/>
          </cell>
          <cell r="CJ4898"/>
          <cell r="CK4898"/>
        </row>
        <row r="4899">
          <cell r="BO4899" t="str">
            <v/>
          </cell>
          <cell r="CJ4899"/>
          <cell r="CK4899"/>
        </row>
        <row r="4900">
          <cell r="BO4900" t="str">
            <v/>
          </cell>
          <cell r="CJ4900"/>
          <cell r="CK4900"/>
        </row>
        <row r="4901">
          <cell r="BO4901" t="str">
            <v/>
          </cell>
          <cell r="CJ4901"/>
          <cell r="CK4901"/>
        </row>
        <row r="4902">
          <cell r="BO4902" t="str">
            <v/>
          </cell>
          <cell r="CJ4902"/>
          <cell r="CK4902"/>
        </row>
        <row r="4903">
          <cell r="BO4903" t="str">
            <v/>
          </cell>
          <cell r="CJ4903"/>
          <cell r="CK4903"/>
        </row>
        <row r="4904">
          <cell r="BO4904" t="str">
            <v/>
          </cell>
          <cell r="CJ4904"/>
          <cell r="CK4904"/>
        </row>
        <row r="4905">
          <cell r="BO4905" t="str">
            <v/>
          </cell>
          <cell r="CJ4905"/>
          <cell r="CK4905"/>
        </row>
        <row r="4906">
          <cell r="BO4906" t="str">
            <v/>
          </cell>
          <cell r="CJ4906"/>
          <cell r="CK4906"/>
        </row>
        <row r="4907">
          <cell r="BO4907" t="str">
            <v/>
          </cell>
          <cell r="CJ4907"/>
          <cell r="CK4907"/>
        </row>
        <row r="4908">
          <cell r="BO4908" t="str">
            <v/>
          </cell>
          <cell r="CJ4908"/>
          <cell r="CK4908"/>
        </row>
        <row r="4909">
          <cell r="BO4909" t="str">
            <v/>
          </cell>
          <cell r="CJ4909"/>
          <cell r="CK4909"/>
        </row>
        <row r="4910">
          <cell r="BO4910" t="str">
            <v/>
          </cell>
          <cell r="CJ4910"/>
          <cell r="CK4910"/>
        </row>
        <row r="4911">
          <cell r="BO4911" t="str">
            <v/>
          </cell>
          <cell r="CJ4911"/>
          <cell r="CK4911"/>
        </row>
        <row r="4912">
          <cell r="BO4912" t="str">
            <v/>
          </cell>
          <cell r="CJ4912"/>
          <cell r="CK4912"/>
        </row>
        <row r="4913">
          <cell r="BO4913" t="str">
            <v/>
          </cell>
          <cell r="CJ4913"/>
          <cell r="CK4913"/>
        </row>
        <row r="4914">
          <cell r="BO4914" t="str">
            <v/>
          </cell>
          <cell r="CJ4914"/>
          <cell r="CK4914"/>
        </row>
        <row r="4915">
          <cell r="BO4915" t="str">
            <v/>
          </cell>
          <cell r="CJ4915"/>
          <cell r="CK4915"/>
        </row>
        <row r="4916">
          <cell r="BO4916" t="str">
            <v/>
          </cell>
          <cell r="CJ4916"/>
          <cell r="CK4916"/>
        </row>
        <row r="4917">
          <cell r="BO4917" t="str">
            <v/>
          </cell>
          <cell r="CJ4917"/>
          <cell r="CK4917"/>
        </row>
        <row r="4918">
          <cell r="BO4918" t="str">
            <v/>
          </cell>
          <cell r="CJ4918"/>
          <cell r="CK4918"/>
        </row>
        <row r="4919">
          <cell r="BO4919" t="str">
            <v/>
          </cell>
          <cell r="CJ4919"/>
          <cell r="CK4919"/>
        </row>
        <row r="4920">
          <cell r="BO4920" t="str">
            <v/>
          </cell>
          <cell r="CJ4920"/>
          <cell r="CK4920"/>
        </row>
        <row r="4921">
          <cell r="BO4921" t="str">
            <v/>
          </cell>
          <cell r="CJ4921"/>
          <cell r="CK4921"/>
        </row>
        <row r="4922">
          <cell r="BO4922" t="str">
            <v/>
          </cell>
          <cell r="CJ4922"/>
          <cell r="CK4922"/>
        </row>
        <row r="4923">
          <cell r="BO4923" t="str">
            <v/>
          </cell>
          <cell r="CJ4923"/>
          <cell r="CK4923"/>
        </row>
        <row r="4924">
          <cell r="BO4924" t="str">
            <v/>
          </cell>
          <cell r="CJ4924"/>
          <cell r="CK4924"/>
        </row>
        <row r="4925">
          <cell r="BO4925" t="str">
            <v/>
          </cell>
          <cell r="CJ4925"/>
          <cell r="CK4925"/>
        </row>
        <row r="4926">
          <cell r="BO4926" t="str">
            <v/>
          </cell>
          <cell r="CJ4926"/>
          <cell r="CK4926"/>
        </row>
        <row r="4927">
          <cell r="BO4927" t="str">
            <v/>
          </cell>
          <cell r="CJ4927"/>
          <cell r="CK4927"/>
        </row>
        <row r="4928">
          <cell r="BO4928" t="str">
            <v/>
          </cell>
          <cell r="CJ4928"/>
          <cell r="CK4928"/>
        </row>
        <row r="4929">
          <cell r="BO4929" t="str">
            <v/>
          </cell>
          <cell r="CJ4929"/>
          <cell r="CK4929"/>
        </row>
        <row r="4930">
          <cell r="BO4930" t="str">
            <v/>
          </cell>
          <cell r="CJ4930"/>
          <cell r="CK4930"/>
        </row>
        <row r="4931">
          <cell r="BO4931" t="str">
            <v/>
          </cell>
          <cell r="CJ4931"/>
          <cell r="CK4931"/>
        </row>
        <row r="4932">
          <cell r="BO4932" t="str">
            <v/>
          </cell>
          <cell r="CJ4932"/>
          <cell r="CK4932"/>
        </row>
        <row r="4933">
          <cell r="BO4933" t="str">
            <v/>
          </cell>
          <cell r="CJ4933"/>
          <cell r="CK4933"/>
        </row>
        <row r="4934">
          <cell r="BO4934" t="str">
            <v/>
          </cell>
          <cell r="CJ4934"/>
          <cell r="CK4934"/>
        </row>
        <row r="4935">
          <cell r="BO4935" t="str">
            <v/>
          </cell>
          <cell r="CJ4935"/>
          <cell r="CK4935"/>
        </row>
        <row r="4936">
          <cell r="BO4936" t="str">
            <v/>
          </cell>
          <cell r="CJ4936"/>
          <cell r="CK4936"/>
        </row>
        <row r="4937">
          <cell r="BO4937" t="str">
            <v/>
          </cell>
          <cell r="CJ4937"/>
          <cell r="CK4937"/>
        </row>
        <row r="4938">
          <cell r="BO4938" t="str">
            <v/>
          </cell>
          <cell r="CJ4938"/>
          <cell r="CK4938"/>
        </row>
        <row r="4939">
          <cell r="BO4939" t="str">
            <v/>
          </cell>
          <cell r="CJ4939"/>
          <cell r="CK4939"/>
        </row>
        <row r="4940">
          <cell r="BO4940" t="str">
            <v/>
          </cell>
          <cell r="CJ4940"/>
          <cell r="CK4940"/>
        </row>
        <row r="4941">
          <cell r="BO4941" t="str">
            <v/>
          </cell>
          <cell r="CJ4941"/>
          <cell r="CK4941"/>
        </row>
        <row r="4942">
          <cell r="BO4942" t="str">
            <v/>
          </cell>
          <cell r="CJ4942"/>
          <cell r="CK4942"/>
        </row>
        <row r="4943">
          <cell r="BO4943" t="str">
            <v/>
          </cell>
          <cell r="CJ4943"/>
          <cell r="CK4943"/>
        </row>
        <row r="4944">
          <cell r="BO4944" t="str">
            <v/>
          </cell>
          <cell r="CJ4944"/>
          <cell r="CK4944"/>
        </row>
        <row r="4945">
          <cell r="BO4945" t="str">
            <v/>
          </cell>
          <cell r="CJ4945"/>
          <cell r="CK4945"/>
        </row>
        <row r="4946">
          <cell r="BO4946" t="str">
            <v/>
          </cell>
          <cell r="CJ4946"/>
          <cell r="CK4946"/>
        </row>
        <row r="4947">
          <cell r="BO4947" t="str">
            <v/>
          </cell>
          <cell r="CJ4947"/>
          <cell r="CK4947"/>
        </row>
        <row r="4948">
          <cell r="BO4948" t="str">
            <v/>
          </cell>
          <cell r="CJ4948"/>
          <cell r="CK4948"/>
        </row>
        <row r="4949">
          <cell r="BO4949" t="str">
            <v/>
          </cell>
          <cell r="CJ4949"/>
          <cell r="CK4949"/>
        </row>
        <row r="4950">
          <cell r="BO4950" t="str">
            <v/>
          </cell>
          <cell r="CJ4950"/>
          <cell r="CK4950"/>
        </row>
        <row r="4951">
          <cell r="BO4951" t="str">
            <v/>
          </cell>
          <cell r="CJ4951"/>
          <cell r="CK4951"/>
        </row>
        <row r="4952">
          <cell r="BO4952" t="str">
            <v/>
          </cell>
          <cell r="CJ4952"/>
          <cell r="CK4952"/>
        </row>
        <row r="4953">
          <cell r="BO4953" t="str">
            <v/>
          </cell>
          <cell r="CJ4953"/>
          <cell r="CK4953"/>
        </row>
        <row r="4954">
          <cell r="BO4954" t="str">
            <v/>
          </cell>
          <cell r="CJ4954"/>
          <cell r="CK4954"/>
        </row>
        <row r="4955">
          <cell r="BO4955" t="str">
            <v/>
          </cell>
          <cell r="CJ4955"/>
          <cell r="CK4955"/>
        </row>
        <row r="4956">
          <cell r="BO4956" t="str">
            <v/>
          </cell>
          <cell r="CJ4956"/>
          <cell r="CK4956"/>
        </row>
        <row r="4957">
          <cell r="BO4957" t="str">
            <v/>
          </cell>
          <cell r="CJ4957"/>
          <cell r="CK4957"/>
        </row>
        <row r="4958">
          <cell r="BO4958" t="str">
            <v/>
          </cell>
          <cell r="CJ4958"/>
          <cell r="CK4958"/>
        </row>
        <row r="4959">
          <cell r="BO4959" t="str">
            <v/>
          </cell>
          <cell r="CJ4959"/>
          <cell r="CK4959"/>
        </row>
        <row r="4960">
          <cell r="BO4960" t="str">
            <v/>
          </cell>
          <cell r="CJ4960"/>
          <cell r="CK4960"/>
        </row>
        <row r="4961">
          <cell r="BO4961" t="str">
            <v/>
          </cell>
          <cell r="CJ4961"/>
          <cell r="CK4961"/>
        </row>
        <row r="4962">
          <cell r="BO4962" t="str">
            <v/>
          </cell>
          <cell r="CJ4962"/>
          <cell r="CK4962"/>
        </row>
        <row r="4963">
          <cell r="BO4963" t="str">
            <v/>
          </cell>
          <cell r="CJ4963"/>
          <cell r="CK4963"/>
        </row>
        <row r="4964">
          <cell r="BO4964" t="str">
            <v/>
          </cell>
          <cell r="CJ4964"/>
          <cell r="CK4964"/>
        </row>
        <row r="4965">
          <cell r="BO4965" t="str">
            <v/>
          </cell>
          <cell r="CJ4965"/>
          <cell r="CK4965"/>
        </row>
        <row r="4966">
          <cell r="BO4966" t="str">
            <v/>
          </cell>
          <cell r="CJ4966"/>
          <cell r="CK4966"/>
        </row>
        <row r="4967">
          <cell r="BO4967" t="str">
            <v/>
          </cell>
          <cell r="CJ4967"/>
          <cell r="CK4967"/>
        </row>
        <row r="4968">
          <cell r="BO4968" t="str">
            <v/>
          </cell>
          <cell r="CJ4968"/>
          <cell r="CK4968"/>
        </row>
        <row r="4969">
          <cell r="BO4969" t="str">
            <v/>
          </cell>
          <cell r="CJ4969"/>
          <cell r="CK4969"/>
        </row>
        <row r="4970">
          <cell r="BO4970" t="str">
            <v/>
          </cell>
          <cell r="CJ4970"/>
          <cell r="CK4970"/>
        </row>
        <row r="4971">
          <cell r="BO4971" t="str">
            <v/>
          </cell>
          <cell r="CJ4971"/>
          <cell r="CK4971"/>
        </row>
        <row r="4972">
          <cell r="BO4972" t="str">
            <v/>
          </cell>
          <cell r="CJ4972"/>
          <cell r="CK4972"/>
        </row>
        <row r="4973">
          <cell r="BO4973" t="str">
            <v/>
          </cell>
          <cell r="CJ4973"/>
          <cell r="CK4973"/>
        </row>
        <row r="4974">
          <cell r="BO4974" t="str">
            <v/>
          </cell>
          <cell r="CJ4974"/>
          <cell r="CK4974"/>
        </row>
        <row r="4975">
          <cell r="BO4975" t="str">
            <v/>
          </cell>
          <cell r="CJ4975"/>
          <cell r="CK4975"/>
        </row>
        <row r="4976">
          <cell r="BO4976" t="str">
            <v/>
          </cell>
          <cell r="CJ4976"/>
          <cell r="CK4976"/>
        </row>
        <row r="4977">
          <cell r="BO4977" t="str">
            <v/>
          </cell>
          <cell r="CJ4977"/>
          <cell r="CK4977"/>
        </row>
        <row r="4978">
          <cell r="BO4978" t="str">
            <v/>
          </cell>
          <cell r="CJ4978"/>
          <cell r="CK4978"/>
        </row>
        <row r="4979">
          <cell r="BO4979" t="str">
            <v/>
          </cell>
          <cell r="CJ4979"/>
          <cell r="CK4979"/>
        </row>
        <row r="4980">
          <cell r="BO4980" t="str">
            <v/>
          </cell>
          <cell r="CJ4980"/>
          <cell r="CK4980"/>
        </row>
        <row r="4981">
          <cell r="BO4981" t="str">
            <v/>
          </cell>
          <cell r="CJ4981"/>
          <cell r="CK4981"/>
        </row>
        <row r="4982">
          <cell r="BO4982" t="str">
            <v/>
          </cell>
          <cell r="CJ4982"/>
          <cell r="CK4982"/>
        </row>
        <row r="4983">
          <cell r="BO4983" t="str">
            <v/>
          </cell>
          <cell r="CJ4983"/>
          <cell r="CK4983"/>
        </row>
        <row r="4984">
          <cell r="BO4984" t="str">
            <v/>
          </cell>
          <cell r="CJ4984"/>
          <cell r="CK4984"/>
        </row>
        <row r="4985">
          <cell r="BO4985" t="str">
            <v/>
          </cell>
          <cell r="CJ4985"/>
          <cell r="CK4985"/>
        </row>
        <row r="4986">
          <cell r="BO4986" t="str">
            <v/>
          </cell>
          <cell r="CJ4986"/>
          <cell r="CK4986"/>
        </row>
        <row r="4987">
          <cell r="BO4987" t="str">
            <v/>
          </cell>
          <cell r="CJ4987"/>
          <cell r="CK4987"/>
        </row>
        <row r="4988">
          <cell r="BO4988" t="str">
            <v/>
          </cell>
          <cell r="CJ4988"/>
          <cell r="CK4988"/>
        </row>
        <row r="4989">
          <cell r="BO4989" t="str">
            <v/>
          </cell>
          <cell r="CJ4989"/>
          <cell r="CK4989"/>
        </row>
        <row r="4990">
          <cell r="BO4990" t="str">
            <v/>
          </cell>
          <cell r="CJ4990"/>
          <cell r="CK4990"/>
        </row>
        <row r="4991">
          <cell r="BO4991" t="str">
            <v/>
          </cell>
          <cell r="CJ4991"/>
          <cell r="CK4991"/>
        </row>
        <row r="4992">
          <cell r="BO4992" t="str">
            <v/>
          </cell>
          <cell r="CJ4992"/>
          <cell r="CK4992"/>
        </row>
        <row r="4993">
          <cell r="BO4993" t="str">
            <v/>
          </cell>
          <cell r="CJ4993"/>
          <cell r="CK4993"/>
        </row>
        <row r="4994">
          <cell r="BO4994" t="str">
            <v/>
          </cell>
          <cell r="CJ4994"/>
          <cell r="CK4994"/>
        </row>
        <row r="4995">
          <cell r="BO4995" t="str">
            <v/>
          </cell>
          <cell r="CJ4995"/>
          <cell r="CK4995"/>
        </row>
        <row r="4996">
          <cell r="BO4996" t="str">
            <v/>
          </cell>
          <cell r="CJ4996"/>
          <cell r="CK4996"/>
        </row>
        <row r="4997">
          <cell r="BO4997" t="str">
            <v/>
          </cell>
          <cell r="CJ4997"/>
          <cell r="CK4997"/>
        </row>
        <row r="4998">
          <cell r="BO4998" t="str">
            <v/>
          </cell>
          <cell r="CJ4998"/>
          <cell r="CK4998"/>
        </row>
        <row r="4999">
          <cell r="BO4999" t="str">
            <v/>
          </cell>
          <cell r="CJ4999"/>
          <cell r="CK4999"/>
        </row>
        <row r="5000">
          <cell r="BO5000" t="str">
            <v/>
          </cell>
          <cell r="CJ5000"/>
          <cell r="CK5000"/>
        </row>
        <row r="5001">
          <cell r="CJ5001"/>
          <cell r="CK5001"/>
        </row>
        <row r="5002">
          <cell r="CJ5002"/>
          <cell r="CK5002"/>
        </row>
        <row r="5003">
          <cell r="BO5003"/>
          <cell r="BP5003"/>
          <cell r="BQ5003"/>
          <cell r="CJ5003"/>
          <cell r="CK5003"/>
        </row>
        <row r="5004">
          <cell r="CJ5004"/>
          <cell r="CK5004"/>
        </row>
        <row r="5005">
          <cell r="CJ5005"/>
          <cell r="CK5005"/>
        </row>
      </sheetData>
      <sheetData sheetId="16">
        <row r="1">
          <cell r="F1" t="str">
            <v>PERIODICO</v>
          </cell>
        </row>
        <row r="2">
          <cell r="F2" t="str">
            <v>UNIFORTE</v>
          </cell>
        </row>
        <row r="3">
          <cell r="F3" t="str">
            <v>PERIODICO</v>
          </cell>
        </row>
        <row r="4">
          <cell r="B4" t="str">
            <v>Diametro</v>
          </cell>
          <cell r="C4" t="str">
            <v>Material</v>
          </cell>
          <cell r="D4" t="str">
            <v>Pressão de Operação</v>
          </cell>
          <cell r="E4" t="str">
            <v>Extensão(m)</v>
          </cell>
          <cell r="F4"/>
        </row>
        <row r="5">
          <cell r="A5" t="str">
            <v>3200,35</v>
          </cell>
          <cell r="B5">
            <v>32</v>
          </cell>
          <cell r="C5" t="str">
            <v>PE</v>
          </cell>
          <cell r="D5">
            <v>0.35</v>
          </cell>
          <cell r="E5">
            <v>0</v>
          </cell>
          <cell r="F5"/>
          <cell r="G5">
            <v>0</v>
          </cell>
          <cell r="H5" t="e">
            <v>#N/A</v>
          </cell>
          <cell r="I5" t="e">
            <v>#N/A</v>
          </cell>
          <cell r="J5" t="e">
            <v>#N/A</v>
          </cell>
          <cell r="K5" t="e">
            <v>#N/A</v>
          </cell>
          <cell r="L5" t="e">
            <v>#N/A</v>
          </cell>
          <cell r="M5" t="e">
            <v>#N/A</v>
          </cell>
          <cell r="N5" t="e">
            <v>#N/A</v>
          </cell>
          <cell r="O5" t="e">
            <v>#N/A</v>
          </cell>
          <cell r="P5"/>
          <cell r="Q5" t="e">
            <v>#N/A</v>
          </cell>
          <cell r="R5"/>
          <cell r="S5" t="str">
            <v>3200,35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</row>
        <row r="6">
          <cell r="A6" t="str">
            <v>4000,35</v>
          </cell>
          <cell r="B6">
            <v>40</v>
          </cell>
          <cell r="C6" t="str">
            <v>PE</v>
          </cell>
          <cell r="D6">
            <v>0.35</v>
          </cell>
          <cell r="E6">
            <v>0</v>
          </cell>
          <cell r="F6"/>
          <cell r="G6">
            <v>0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/>
          <cell r="Q6" t="e">
            <v>#N/A</v>
          </cell>
          <cell r="R6"/>
          <cell r="S6" t="str">
            <v>4000,35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</row>
        <row r="7">
          <cell r="A7" t="str">
            <v>6300,35</v>
          </cell>
          <cell r="B7">
            <v>63</v>
          </cell>
          <cell r="C7" t="str">
            <v>PE</v>
          </cell>
          <cell r="D7">
            <v>0.35</v>
          </cell>
          <cell r="E7">
            <v>0</v>
          </cell>
          <cell r="F7"/>
          <cell r="G7">
            <v>0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/>
          <cell r="Q7" t="e">
            <v>#N/A</v>
          </cell>
          <cell r="R7"/>
          <cell r="S7" t="str">
            <v>6300,35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</row>
        <row r="8">
          <cell r="A8" t="str">
            <v>9000,35</v>
          </cell>
          <cell r="B8">
            <v>90</v>
          </cell>
          <cell r="C8" t="str">
            <v>PE</v>
          </cell>
          <cell r="D8">
            <v>0.35</v>
          </cell>
          <cell r="E8">
            <v>0</v>
          </cell>
          <cell r="F8"/>
          <cell r="G8">
            <v>0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/>
          <cell r="Q8" t="e">
            <v>#N/A</v>
          </cell>
          <cell r="R8"/>
          <cell r="S8" t="str">
            <v>9000,35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</row>
        <row r="9">
          <cell r="A9" t="str">
            <v>12500,35</v>
          </cell>
          <cell r="B9">
            <v>125</v>
          </cell>
          <cell r="C9" t="str">
            <v>PE</v>
          </cell>
          <cell r="D9">
            <v>0.35</v>
          </cell>
          <cell r="E9">
            <v>0</v>
          </cell>
          <cell r="F9"/>
          <cell r="G9">
            <v>0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/>
          <cell r="Q9" t="e">
            <v>#N/A</v>
          </cell>
          <cell r="R9"/>
          <cell r="S9" t="str">
            <v>12500,35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</row>
        <row r="10">
          <cell r="A10" t="str">
            <v>18000,35</v>
          </cell>
          <cell r="B10">
            <v>180</v>
          </cell>
          <cell r="C10" t="str">
            <v>PE</v>
          </cell>
          <cell r="D10">
            <v>0.35</v>
          </cell>
          <cell r="E10">
            <v>0</v>
          </cell>
          <cell r="F10"/>
          <cell r="G10">
            <v>0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  <cell r="S10" t="str">
            <v>18000,35</v>
          </cell>
          <cell r="T10"/>
          <cell r="U10"/>
          <cell r="V10"/>
          <cell r="W10"/>
          <cell r="X10"/>
          <cell r="Y10"/>
          <cell r="Z10"/>
          <cell r="AA10"/>
          <cell r="AB10"/>
          <cell r="AC10"/>
          <cell r="AD10"/>
        </row>
        <row r="11">
          <cell r="A11" t="str">
            <v>25000,35</v>
          </cell>
          <cell r="B11">
            <v>250</v>
          </cell>
          <cell r="C11" t="str">
            <v>PE</v>
          </cell>
          <cell r="D11">
            <v>0.35</v>
          </cell>
          <cell r="E11">
            <v>0</v>
          </cell>
          <cell r="F11"/>
          <cell r="G11">
            <v>0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  <cell r="S11" t="str">
            <v>25000,35</v>
          </cell>
          <cell r="T11"/>
          <cell r="U11"/>
          <cell r="V11"/>
          <cell r="W11"/>
          <cell r="X11"/>
          <cell r="Y11"/>
          <cell r="Z11"/>
          <cell r="AA11"/>
          <cell r="AB11"/>
          <cell r="AC11"/>
          <cell r="AD11"/>
        </row>
        <row r="12">
          <cell r="A12" t="str">
            <v>3204</v>
          </cell>
          <cell r="B12">
            <v>32</v>
          </cell>
          <cell r="C12" t="str">
            <v>PE</v>
          </cell>
          <cell r="D12">
            <v>4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/>
          <cell r="Q12">
            <v>0</v>
          </cell>
          <cell r="R12"/>
          <cell r="S12" t="str">
            <v>3204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A13" t="str">
            <v>4004</v>
          </cell>
          <cell r="B13">
            <v>40</v>
          </cell>
          <cell r="C13" t="str">
            <v>PE</v>
          </cell>
          <cell r="D13">
            <v>4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/>
          <cell r="Q13">
            <v>0</v>
          </cell>
          <cell r="R13"/>
          <cell r="S13" t="str">
            <v>4004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A14" t="str">
            <v>6304</v>
          </cell>
          <cell r="B14">
            <v>63</v>
          </cell>
          <cell r="C14" t="str">
            <v>PE</v>
          </cell>
          <cell r="D14">
            <v>4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/>
          <cell r="Q14">
            <v>0</v>
          </cell>
          <cell r="R14"/>
          <cell r="S14" t="str">
            <v>6304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A15" t="str">
            <v>9004</v>
          </cell>
          <cell r="B15">
            <v>90</v>
          </cell>
          <cell r="C15" t="str">
            <v>PE</v>
          </cell>
          <cell r="D15">
            <v>4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/>
          <cell r="Q15">
            <v>0</v>
          </cell>
          <cell r="R15"/>
          <cell r="S15" t="str">
            <v>9004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A16" t="str">
            <v>12504</v>
          </cell>
          <cell r="B16">
            <v>125</v>
          </cell>
          <cell r="C16" t="str">
            <v>PE</v>
          </cell>
          <cell r="D16">
            <v>4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/>
          <cell r="Q16">
            <v>0</v>
          </cell>
          <cell r="R16"/>
          <cell r="S16" t="str">
            <v>12504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A17" t="str">
            <v>18004</v>
          </cell>
          <cell r="B17">
            <v>180</v>
          </cell>
          <cell r="C17" t="str">
            <v>PE</v>
          </cell>
          <cell r="D17">
            <v>4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/>
          <cell r="Q17">
            <v>0</v>
          </cell>
          <cell r="R17"/>
          <cell r="S17" t="str">
            <v>18004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A18" t="str">
            <v>25004</v>
          </cell>
          <cell r="B18">
            <v>250</v>
          </cell>
          <cell r="C18" t="str">
            <v>PE</v>
          </cell>
          <cell r="D18">
            <v>4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/>
          <cell r="Q18">
            <v>0</v>
          </cell>
          <cell r="R18"/>
          <cell r="S18" t="str">
            <v>25004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B19">
            <v>32</v>
          </cell>
          <cell r="C19" t="str">
            <v>PE</v>
          </cell>
          <cell r="D19">
            <v>7</v>
          </cell>
          <cell r="E19">
            <v>0</v>
          </cell>
          <cell r="F19"/>
          <cell r="G19" t="str">
            <v>UNIFORTE - PERIODICO</v>
          </cell>
          <cell r="H19" t="str">
            <v>BAIXADA - UNIFORTE - 4711</v>
          </cell>
          <cell r="I19" t="str">
            <v>ABC - ENGEMONT - 3632</v>
          </cell>
          <cell r="J19" t="str">
            <v>SP2 - NORTE - CS 4366</v>
          </cell>
          <cell r="K19" t="str">
            <v>SP1 - SUDOESTE - CS 4410</v>
          </cell>
          <cell r="L19" t="str">
            <v>SP2 - LESTE - CONEXÃO 4662</v>
          </cell>
          <cell r="M19" t="str">
            <v>SP2 - GUARULHOS - SIAL 4388</v>
          </cell>
          <cell r="N19" t="str">
            <v>INTERIOR - UNIFORTE - 4387</v>
          </cell>
          <cell r="O19" t="str">
            <v>JUNDIAI - UNIFORTE - 4415</v>
          </cell>
          <cell r="P19" t="str">
            <v>SP1 - OSASCO - CS 4366</v>
          </cell>
          <cell r="Q19" t="str">
            <v>VALE - SIAL - 4414</v>
          </cell>
          <cell r="R19" t="str">
            <v xml:space="preserve"> -  - </v>
          </cell>
          <cell r="T19" t="str">
            <v>BAIXADA - UNIFORTE - 4711</v>
          </cell>
          <cell r="U19" t="str">
            <v>ABC - ENGEMONT - 3632</v>
          </cell>
          <cell r="V19" t="str">
            <v>SP2 - NORTE - CS 4366</v>
          </cell>
          <cell r="W19" t="str">
            <v>SP1 - SUDOESTE - CS 4410</v>
          </cell>
          <cell r="X19" t="str">
            <v>SP2 - LESTE - CONEXÃO 4662</v>
          </cell>
          <cell r="Y19" t="str">
            <v>SP2 - GUARULHOS - SIAL 4388</v>
          </cell>
          <cell r="Z19" t="str">
            <v>INTERIOR - UNIFORTE - 4387</v>
          </cell>
          <cell r="AA19" t="str">
            <v>JUNDIAI - UNIFORTE - 4415</v>
          </cell>
          <cell r="AB19" t="str">
            <v>SP1 - OSASCO - CS 4366</v>
          </cell>
          <cell r="AC19" t="str">
            <v>VALE - SIAL - 4414</v>
          </cell>
          <cell r="AD19" t="str">
            <v xml:space="preserve"> -  - </v>
          </cell>
        </row>
        <row r="20">
          <cell r="B20">
            <v>40</v>
          </cell>
          <cell r="C20" t="str">
            <v>PE</v>
          </cell>
          <cell r="D20">
            <v>7</v>
          </cell>
          <cell r="E20">
            <v>0</v>
          </cell>
          <cell r="F20"/>
          <cell r="G20">
            <v>7</v>
          </cell>
          <cell r="H20">
            <v>8</v>
          </cell>
          <cell r="I20">
            <v>9</v>
          </cell>
          <cell r="J20">
            <v>10</v>
          </cell>
          <cell r="K20">
            <v>11</v>
          </cell>
          <cell r="L20">
            <v>12</v>
          </cell>
          <cell r="M20">
            <v>13</v>
          </cell>
          <cell r="N20">
            <v>14</v>
          </cell>
          <cell r="O20">
            <v>15</v>
          </cell>
          <cell r="P20">
            <v>16</v>
          </cell>
          <cell r="Q20">
            <v>17</v>
          </cell>
          <cell r="R20">
            <v>18</v>
          </cell>
          <cell r="T20">
            <v>2</v>
          </cell>
          <cell r="U20">
            <v>3</v>
          </cell>
          <cell r="V20">
            <v>4</v>
          </cell>
          <cell r="W20">
            <v>5</v>
          </cell>
          <cell r="X20">
            <v>6</v>
          </cell>
          <cell r="Y20">
            <v>7</v>
          </cell>
          <cell r="Z20">
            <v>8</v>
          </cell>
          <cell r="AA20">
            <v>9</v>
          </cell>
          <cell r="AB20">
            <v>10</v>
          </cell>
          <cell r="AC20">
            <v>11</v>
          </cell>
          <cell r="AD20">
            <v>12</v>
          </cell>
        </row>
        <row r="21">
          <cell r="A21" t="str">
            <v>6307</v>
          </cell>
          <cell r="B21">
            <v>63</v>
          </cell>
          <cell r="C21" t="str">
            <v>PE</v>
          </cell>
          <cell r="D21">
            <v>7</v>
          </cell>
          <cell r="E21">
            <v>0</v>
          </cell>
          <cell r="F21">
            <v>0</v>
          </cell>
        </row>
        <row r="22">
          <cell r="A22" t="str">
            <v>9007</v>
          </cell>
          <cell r="B22">
            <v>90</v>
          </cell>
          <cell r="C22" t="str">
            <v>PE</v>
          </cell>
          <cell r="D22">
            <v>7</v>
          </cell>
          <cell r="E22">
            <v>0</v>
          </cell>
          <cell r="F22">
            <v>0</v>
          </cell>
        </row>
        <row r="23">
          <cell r="A23" t="str">
            <v>12507</v>
          </cell>
          <cell r="B23">
            <v>125</v>
          </cell>
          <cell r="C23" t="str">
            <v>PE</v>
          </cell>
          <cell r="D23">
            <v>7</v>
          </cell>
          <cell r="E23">
            <v>0</v>
          </cell>
          <cell r="F23">
            <v>0</v>
          </cell>
        </row>
        <row r="24">
          <cell r="A24" t="str">
            <v>18007</v>
          </cell>
          <cell r="B24">
            <v>180</v>
          </cell>
          <cell r="C24" t="str">
            <v>PE</v>
          </cell>
          <cell r="D24">
            <v>7</v>
          </cell>
          <cell r="E24">
            <v>0</v>
          </cell>
          <cell r="F24">
            <v>0</v>
          </cell>
        </row>
        <row r="25">
          <cell r="A25" t="str">
            <v>25007</v>
          </cell>
          <cell r="B25">
            <v>250</v>
          </cell>
          <cell r="C25" t="str">
            <v>PE</v>
          </cell>
          <cell r="D25">
            <v>7</v>
          </cell>
          <cell r="E25">
            <v>0</v>
          </cell>
          <cell r="F25">
            <v>0</v>
          </cell>
        </row>
        <row r="26">
          <cell r="B26">
            <v>2</v>
          </cell>
          <cell r="C26" t="str">
            <v>A</v>
          </cell>
          <cell r="D26">
            <v>7</v>
          </cell>
          <cell r="E26">
            <v>0</v>
          </cell>
          <cell r="F26"/>
        </row>
        <row r="27">
          <cell r="B27">
            <v>4</v>
          </cell>
          <cell r="C27" t="str">
            <v>A</v>
          </cell>
          <cell r="D27">
            <v>7</v>
          </cell>
          <cell r="E27">
            <v>0</v>
          </cell>
          <cell r="F27"/>
        </row>
        <row r="28">
          <cell r="B28">
            <v>6</v>
          </cell>
          <cell r="C28" t="str">
            <v>A</v>
          </cell>
          <cell r="D28">
            <v>7</v>
          </cell>
          <cell r="E28">
            <v>0</v>
          </cell>
          <cell r="F28"/>
        </row>
        <row r="29">
          <cell r="B29">
            <v>8</v>
          </cell>
          <cell r="C29" t="str">
            <v>A</v>
          </cell>
          <cell r="D29">
            <v>7</v>
          </cell>
          <cell r="E29">
            <v>0</v>
          </cell>
          <cell r="F29"/>
        </row>
        <row r="30">
          <cell r="B30">
            <v>10</v>
          </cell>
          <cell r="C30" t="str">
            <v>A</v>
          </cell>
          <cell r="D30">
            <v>7</v>
          </cell>
          <cell r="E30">
            <v>0</v>
          </cell>
          <cell r="F30"/>
        </row>
        <row r="31">
          <cell r="B31">
            <v>12</v>
          </cell>
          <cell r="C31" t="str">
            <v>A</v>
          </cell>
          <cell r="D31">
            <v>7</v>
          </cell>
          <cell r="E31">
            <v>0</v>
          </cell>
          <cell r="F31"/>
        </row>
        <row r="32">
          <cell r="B32">
            <v>14</v>
          </cell>
          <cell r="C32" t="str">
            <v>A</v>
          </cell>
          <cell r="D32">
            <v>7</v>
          </cell>
          <cell r="E32">
            <v>0</v>
          </cell>
          <cell r="F32"/>
        </row>
        <row r="33">
          <cell r="B33">
            <v>16</v>
          </cell>
          <cell r="C33" t="str">
            <v>A</v>
          </cell>
          <cell r="D33">
            <v>7</v>
          </cell>
          <cell r="E33">
            <v>0</v>
          </cell>
          <cell r="F33"/>
        </row>
        <row r="34">
          <cell r="B34">
            <v>20</v>
          </cell>
          <cell r="C34" t="str">
            <v>A</v>
          </cell>
          <cell r="D34">
            <v>7</v>
          </cell>
          <cell r="E34">
            <v>0</v>
          </cell>
          <cell r="F34"/>
        </row>
        <row r="35">
          <cell r="B35">
            <v>2</v>
          </cell>
          <cell r="C35" t="str">
            <v>A</v>
          </cell>
          <cell r="D35">
            <v>17</v>
          </cell>
          <cell r="E35">
            <v>0</v>
          </cell>
          <cell r="F35"/>
        </row>
        <row r="36">
          <cell r="B36">
            <v>4</v>
          </cell>
          <cell r="C36" t="str">
            <v>A</v>
          </cell>
          <cell r="D36">
            <v>17</v>
          </cell>
          <cell r="E36">
            <v>0</v>
          </cell>
          <cell r="F36"/>
        </row>
        <row r="37">
          <cell r="B37">
            <v>6</v>
          </cell>
          <cell r="C37" t="str">
            <v>A</v>
          </cell>
          <cell r="D37">
            <v>17</v>
          </cell>
          <cell r="E37">
            <v>0</v>
          </cell>
          <cell r="F37"/>
        </row>
        <row r="38">
          <cell r="B38">
            <v>8</v>
          </cell>
          <cell r="C38" t="str">
            <v>A</v>
          </cell>
          <cell r="D38">
            <v>17</v>
          </cell>
          <cell r="E38">
            <v>0</v>
          </cell>
          <cell r="F38"/>
        </row>
        <row r="39">
          <cell r="B39">
            <v>10</v>
          </cell>
          <cell r="C39" t="str">
            <v>A</v>
          </cell>
          <cell r="D39">
            <v>17</v>
          </cell>
          <cell r="E39">
            <v>0</v>
          </cell>
          <cell r="F39"/>
        </row>
        <row r="40">
          <cell r="B40">
            <v>12</v>
          </cell>
          <cell r="C40" t="str">
            <v>A</v>
          </cell>
          <cell r="D40">
            <v>17</v>
          </cell>
          <cell r="E40">
            <v>0</v>
          </cell>
          <cell r="F40"/>
        </row>
        <row r="41">
          <cell r="B41">
            <v>14</v>
          </cell>
          <cell r="C41" t="str">
            <v>A</v>
          </cell>
          <cell r="D41">
            <v>17</v>
          </cell>
          <cell r="E41">
            <v>0</v>
          </cell>
          <cell r="F41"/>
        </row>
        <row r="42">
          <cell r="B42">
            <v>16</v>
          </cell>
          <cell r="C42" t="str">
            <v>A</v>
          </cell>
          <cell r="D42">
            <v>17</v>
          </cell>
          <cell r="E42">
            <v>0</v>
          </cell>
          <cell r="F42"/>
        </row>
        <row r="43">
          <cell r="B43">
            <v>20</v>
          </cell>
          <cell r="C43" t="str">
            <v>A</v>
          </cell>
          <cell r="D43">
            <v>17</v>
          </cell>
          <cell r="E43">
            <v>0</v>
          </cell>
          <cell r="F43"/>
        </row>
        <row r="44">
          <cell r="B44">
            <v>2</v>
          </cell>
          <cell r="C44" t="str">
            <v>A</v>
          </cell>
          <cell r="D44">
            <v>35</v>
          </cell>
          <cell r="E44">
            <v>0</v>
          </cell>
          <cell r="F44"/>
        </row>
        <row r="45">
          <cell r="B45">
            <v>4</v>
          </cell>
          <cell r="C45" t="str">
            <v>A</v>
          </cell>
          <cell r="D45">
            <v>35</v>
          </cell>
          <cell r="E45">
            <v>0</v>
          </cell>
          <cell r="F45"/>
        </row>
        <row r="46">
          <cell r="B46">
            <v>6</v>
          </cell>
          <cell r="C46" t="str">
            <v>A</v>
          </cell>
          <cell r="D46">
            <v>35</v>
          </cell>
          <cell r="E46">
            <v>0</v>
          </cell>
          <cell r="F46"/>
        </row>
        <row r="47">
          <cell r="B47">
            <v>8</v>
          </cell>
          <cell r="C47" t="str">
            <v>A</v>
          </cell>
          <cell r="D47">
            <v>35</v>
          </cell>
          <cell r="E47">
            <v>0</v>
          </cell>
          <cell r="F47"/>
        </row>
        <row r="48">
          <cell r="B48">
            <v>10</v>
          </cell>
          <cell r="C48" t="str">
            <v>A</v>
          </cell>
          <cell r="D48">
            <v>35</v>
          </cell>
          <cell r="E48">
            <v>0</v>
          </cell>
          <cell r="F48"/>
        </row>
        <row r="49">
          <cell r="B49">
            <v>12</v>
          </cell>
          <cell r="C49" t="str">
            <v>A</v>
          </cell>
          <cell r="D49">
            <v>35</v>
          </cell>
          <cell r="E49">
            <v>0</v>
          </cell>
          <cell r="F49"/>
        </row>
        <row r="50">
          <cell r="B50">
            <v>14</v>
          </cell>
          <cell r="C50" t="str">
            <v>A</v>
          </cell>
          <cell r="D50">
            <v>35</v>
          </cell>
          <cell r="E50">
            <v>0</v>
          </cell>
          <cell r="F50"/>
        </row>
        <row r="51">
          <cell r="B51">
            <v>16</v>
          </cell>
          <cell r="C51" t="str">
            <v>A</v>
          </cell>
          <cell r="D51">
            <v>35</v>
          </cell>
          <cell r="E51">
            <v>0</v>
          </cell>
          <cell r="F51"/>
        </row>
        <row r="52">
          <cell r="B52">
            <v>20</v>
          </cell>
          <cell r="C52" t="str">
            <v>A</v>
          </cell>
          <cell r="D52">
            <v>35</v>
          </cell>
          <cell r="E52">
            <v>0</v>
          </cell>
          <cell r="F52"/>
        </row>
      </sheetData>
      <sheetData sheetId="17">
        <row r="8">
          <cell r="F8">
            <v>0</v>
          </cell>
        </row>
        <row r="9">
          <cell r="F9">
            <v>0</v>
          </cell>
        </row>
        <row r="10">
          <cell r="F10">
            <v>0</v>
          </cell>
        </row>
        <row r="11">
          <cell r="F11">
            <v>0</v>
          </cell>
          <cell r="G11">
            <v>0</v>
          </cell>
        </row>
        <row r="12">
          <cell r="F12">
            <v>0</v>
          </cell>
        </row>
        <row r="13">
          <cell r="F13">
            <v>0</v>
          </cell>
        </row>
        <row r="111">
          <cell r="J111">
            <v>0</v>
          </cell>
        </row>
        <row r="195">
          <cell r="H195" t="b">
            <v>0</v>
          </cell>
        </row>
        <row r="196">
          <cell r="H196" t="b">
            <v>0</v>
          </cell>
        </row>
        <row r="197">
          <cell r="H197" t="b">
            <v>0</v>
          </cell>
        </row>
        <row r="200">
          <cell r="E200" t="str">
            <v>ESTAÇÃO/CITY GATE 2800M2</v>
          </cell>
          <cell r="F200"/>
          <cell r="G200" t="str">
            <v>unid.</v>
          </cell>
          <cell r="H200" t="b">
            <v>0</v>
          </cell>
          <cell r="I200"/>
          <cell r="J200" t="b">
            <v>0</v>
          </cell>
        </row>
        <row r="201">
          <cell r="E201" t="str">
            <v>ESTAÇÃO/CITY GATE 4500M2</v>
          </cell>
          <cell r="F201"/>
          <cell r="G201" t="str">
            <v>unid.</v>
          </cell>
          <cell r="H201" t="b">
            <v>0</v>
          </cell>
          <cell r="I201"/>
          <cell r="J201" t="b">
            <v>0</v>
          </cell>
        </row>
        <row r="202">
          <cell r="E202" t="str">
            <v>ESTAÇÃO/CITY GATE 10000M2</v>
          </cell>
          <cell r="F202"/>
          <cell r="G202" t="str">
            <v>unid.</v>
          </cell>
          <cell r="H202" t="b">
            <v>0</v>
          </cell>
          <cell r="I202"/>
          <cell r="J202" t="b">
            <v>0</v>
          </cell>
        </row>
        <row r="216">
          <cell r="J216" t="b">
            <v>0</v>
          </cell>
        </row>
        <row r="219">
          <cell r="E219" t="str">
            <v>SOND TRADO</v>
          </cell>
          <cell r="F219">
            <v>0</v>
          </cell>
        </row>
        <row r="220">
          <cell r="E220" t="str">
            <v>SOND PERCUSSÃO</v>
          </cell>
          <cell r="F220">
            <v>0</v>
          </cell>
        </row>
        <row r="221">
          <cell r="E221" t="str">
            <v>SOND ROTATIVA</v>
          </cell>
          <cell r="F221">
            <v>0</v>
          </cell>
        </row>
        <row r="222">
          <cell r="E222" t="str">
            <v>SOND ROTATIVA LEITO DO RIO</v>
          </cell>
          <cell r="F222" t="b">
            <v>0</v>
          </cell>
        </row>
        <row r="223">
          <cell r="E223" t="str">
            <v>SOND EM 1 LOCALIDADE SOMENTE</v>
          </cell>
          <cell r="F223" t="b">
            <v>0</v>
          </cell>
        </row>
        <row r="224">
          <cell r="E224" t="str">
            <v>ESCAV MAN PROSPECÇÃO INTERF</v>
          </cell>
          <cell r="F224" t="b">
            <v>0</v>
          </cell>
        </row>
        <row r="225">
          <cell r="E225" t="str">
            <v>INV ELET GEORAD/EQUIP SIMI</v>
          </cell>
          <cell r="F225" t="b">
            <v>0</v>
          </cell>
        </row>
      </sheetData>
      <sheetData sheetId="18"/>
      <sheetData sheetId="19">
        <row r="29">
          <cell r="A29" t="str">
            <v>LPEAS</v>
          </cell>
          <cell r="B29">
            <v>10342.5</v>
          </cell>
        </row>
        <row r="30">
          <cell r="A30" t="str">
            <v>LPRAP</v>
          </cell>
          <cell r="B30">
            <v>183325</v>
          </cell>
        </row>
        <row r="31">
          <cell r="A31" t="str">
            <v>LIEAS</v>
          </cell>
          <cell r="B31">
            <v>9534.5</v>
          </cell>
        </row>
        <row r="32">
          <cell r="A32" t="str">
            <v>LIRAP</v>
          </cell>
          <cell r="B32">
            <v>56315</v>
          </cell>
        </row>
        <row r="33">
          <cell r="A33" t="str">
            <v>LOEAS</v>
          </cell>
          <cell r="B33">
            <v>8774.5</v>
          </cell>
        </row>
        <row r="34">
          <cell r="A34" t="str">
            <v>LORAP</v>
          </cell>
          <cell r="B34">
            <v>35625</v>
          </cell>
        </row>
      </sheetData>
      <sheetData sheetId="20"/>
      <sheetData sheetId="21"/>
      <sheetData sheetId="22"/>
      <sheetData sheetId="23">
        <row r="1">
          <cell r="Z1">
            <v>0.35</v>
          </cell>
          <cell r="AA1" t="str">
            <v>RIC</v>
          </cell>
          <cell r="AC1" t="str">
            <v>RIC</v>
          </cell>
          <cell r="AD1">
            <v>0.35</v>
          </cell>
        </row>
        <row r="2">
          <cell r="Z2">
            <v>4</v>
          </cell>
          <cell r="AA2" t="str">
            <v>LL4</v>
          </cell>
          <cell r="AC2" t="str">
            <v>LL4</v>
          </cell>
          <cell r="AD2">
            <v>4</v>
          </cell>
          <cell r="AS2" t="str">
            <v>MESMO LADO</v>
          </cell>
        </row>
        <row r="3">
          <cell r="Z3">
            <v>7</v>
          </cell>
          <cell r="AA3" t="str">
            <v>LL7</v>
          </cell>
          <cell r="AC3" t="str">
            <v>LL7</v>
          </cell>
          <cell r="AD3">
            <v>7</v>
          </cell>
          <cell r="AS3" t="str">
            <v>LADO OPOSTO</v>
          </cell>
        </row>
        <row r="4">
          <cell r="Z4">
            <v>17</v>
          </cell>
          <cell r="AA4" t="str">
            <v>LT17</v>
          </cell>
          <cell r="AC4" t="str">
            <v>LT17</v>
          </cell>
          <cell r="AD4">
            <v>17</v>
          </cell>
        </row>
        <row r="5">
          <cell r="Z5">
            <v>35</v>
          </cell>
          <cell r="AA5" t="str">
            <v>LT35</v>
          </cell>
          <cell r="AC5" t="str">
            <v>LT35</v>
          </cell>
          <cell r="AD5">
            <v>35</v>
          </cell>
        </row>
        <row r="13">
          <cell r="A13" t="str">
            <v>Projetos de Expansão - 8,53%</v>
          </cell>
          <cell r="B13">
            <v>8.5300000000000001E-2</v>
          </cell>
        </row>
        <row r="14">
          <cell r="A14" t="str">
            <v>Renovação de Redes e Ramais - 6,23%</v>
          </cell>
          <cell r="B14">
            <v>6.2300000000000001E-2</v>
          </cell>
        </row>
        <row r="15">
          <cell r="A15" t="str">
            <v>Espaços Confinados - 3,25%</v>
          </cell>
          <cell r="B15">
            <v>3.2500000000000001E-2</v>
          </cell>
        </row>
        <row r="16">
          <cell r="A16" t="str">
            <v>Renovação de CRM's - 9,03%</v>
          </cell>
          <cell r="B16">
            <v>9.0300000000000005E-2</v>
          </cell>
          <cell r="G16" t="str">
            <v>Cristina Nassif Junqueira</v>
          </cell>
        </row>
        <row r="17">
          <cell r="A17" t="str">
            <v>Renovação Diversas - 4,55%</v>
          </cell>
          <cell r="B17">
            <v>4.5499999999999999E-2</v>
          </cell>
          <cell r="G17" t="str">
            <v>Patrícia Mazzante Do N Crevilaro</v>
          </cell>
        </row>
        <row r="18">
          <cell r="A18" t="str">
            <v>Renovação de Estações Aéreas - 5,60%</v>
          </cell>
          <cell r="B18">
            <v>5.6000000000000001E-2</v>
          </cell>
          <cell r="G18" t="str">
            <v>Tatiana Alencar da Silva</v>
          </cell>
        </row>
        <row r="19">
          <cell r="A19" t="str">
            <v>Remanejamento de Rede Adicional - 3,33%</v>
          </cell>
          <cell r="B19">
            <v>3.3300000000000003E-2</v>
          </cell>
        </row>
        <row r="20">
          <cell r="A20" t="str">
            <v>Reforço de Rede de Distribuição - 2,50%</v>
          </cell>
          <cell r="B20">
            <v>2.5000000000000001E-2</v>
          </cell>
        </row>
      </sheetData>
      <sheetData sheetId="24">
        <row r="40">
          <cell r="A40" t="str">
            <v>20 - MESMO LADO</v>
          </cell>
          <cell r="B40">
            <v>0</v>
          </cell>
          <cell r="C40">
            <v>1719.7538400000001</v>
          </cell>
          <cell r="D40">
            <v>3825.69</v>
          </cell>
          <cell r="E40">
            <v>3644.8</v>
          </cell>
          <cell r="F40">
            <v>0</v>
          </cell>
          <cell r="G40">
            <v>3056.61</v>
          </cell>
          <cell r="H40">
            <v>2470.9899999999998</v>
          </cell>
          <cell r="I40">
            <v>2470.9899999999998</v>
          </cell>
          <cell r="J40">
            <v>3825.69</v>
          </cell>
          <cell r="K40">
            <v>3128.15</v>
          </cell>
          <cell r="L40">
            <v>0</v>
          </cell>
        </row>
        <row r="41">
          <cell r="A41" t="str">
            <v>32 - MESMO LADO</v>
          </cell>
          <cell r="B41">
            <v>0</v>
          </cell>
          <cell r="C41">
            <v>1719.7538400000001</v>
          </cell>
          <cell r="D41">
            <v>3825.69</v>
          </cell>
          <cell r="E41">
            <v>3644.8</v>
          </cell>
          <cell r="F41">
            <v>0</v>
          </cell>
          <cell r="G41">
            <v>3056.61</v>
          </cell>
          <cell r="H41">
            <v>2470.9899999999998</v>
          </cell>
          <cell r="I41">
            <v>2470.9899999999998</v>
          </cell>
          <cell r="J41">
            <v>3825.69</v>
          </cell>
          <cell r="K41">
            <v>3128.15</v>
          </cell>
          <cell r="L41">
            <v>0</v>
          </cell>
        </row>
        <row r="42">
          <cell r="A42" t="str">
            <v>40 - MESMO LADO</v>
          </cell>
          <cell r="B42">
            <v>0</v>
          </cell>
          <cell r="C42">
            <v>1962.6969600000002</v>
          </cell>
          <cell r="D42">
            <v>3825.69</v>
          </cell>
          <cell r="E42">
            <v>3644.8</v>
          </cell>
          <cell r="F42">
            <v>0</v>
          </cell>
          <cell r="G42">
            <v>3056.61</v>
          </cell>
          <cell r="H42">
            <v>2922.31</v>
          </cell>
          <cell r="I42">
            <v>2922.31</v>
          </cell>
          <cell r="J42">
            <v>3825.69</v>
          </cell>
          <cell r="K42">
            <v>3128.15</v>
          </cell>
          <cell r="L42">
            <v>0</v>
          </cell>
        </row>
        <row r="43">
          <cell r="A43" t="str">
            <v>63 - MESMO LADO</v>
          </cell>
          <cell r="B43">
            <v>0</v>
          </cell>
          <cell r="C43">
            <v>1962.6969600000002</v>
          </cell>
          <cell r="D43">
            <v>3825.69</v>
          </cell>
          <cell r="E43">
            <v>3644.8</v>
          </cell>
          <cell r="F43">
            <v>0</v>
          </cell>
          <cell r="G43">
            <v>3056.61</v>
          </cell>
          <cell r="H43">
            <v>2922.31</v>
          </cell>
          <cell r="I43">
            <v>2922.31</v>
          </cell>
          <cell r="J43">
            <v>3825.69</v>
          </cell>
          <cell r="K43">
            <v>3128.15</v>
          </cell>
          <cell r="L43">
            <v>0</v>
          </cell>
        </row>
        <row r="44">
          <cell r="A44" t="str">
            <v>20 - LADO OPOSTO</v>
          </cell>
          <cell r="B44">
            <v>0</v>
          </cell>
          <cell r="C44">
            <v>2236.32584</v>
          </cell>
          <cell r="D44">
            <v>5063.41</v>
          </cell>
          <cell r="E44">
            <v>4824</v>
          </cell>
          <cell r="F44">
            <v>0</v>
          </cell>
          <cell r="G44">
            <v>3545.22</v>
          </cell>
          <cell r="H44">
            <v>3297.51</v>
          </cell>
          <cell r="I44">
            <v>3297.51</v>
          </cell>
          <cell r="J44">
            <v>5063.41</v>
          </cell>
          <cell r="K44">
            <v>3628.17</v>
          </cell>
          <cell r="L44">
            <v>0</v>
          </cell>
        </row>
        <row r="45">
          <cell r="A45" t="str">
            <v>32 - LADO OPOSTO</v>
          </cell>
          <cell r="B45">
            <v>0</v>
          </cell>
          <cell r="C45">
            <v>2236.32584</v>
          </cell>
          <cell r="D45">
            <v>5063.41</v>
          </cell>
          <cell r="E45">
            <v>4824</v>
          </cell>
          <cell r="F45">
            <v>0</v>
          </cell>
          <cell r="G45">
            <v>3545.22</v>
          </cell>
          <cell r="H45">
            <v>3297.51</v>
          </cell>
          <cell r="I45">
            <v>3297.51</v>
          </cell>
          <cell r="J45">
            <v>5063.41</v>
          </cell>
          <cell r="K45">
            <v>3628.17</v>
          </cell>
          <cell r="L45">
            <v>0</v>
          </cell>
        </row>
        <row r="46">
          <cell r="A46" t="str">
            <v>40 - LADO OPOSTO</v>
          </cell>
          <cell r="B46">
            <v>0</v>
          </cell>
          <cell r="C46">
            <v>2550.8548800000003</v>
          </cell>
          <cell r="D46">
            <v>5063.41</v>
          </cell>
          <cell r="E46">
            <v>4824</v>
          </cell>
          <cell r="F46">
            <v>0</v>
          </cell>
          <cell r="G46">
            <v>3545.22</v>
          </cell>
          <cell r="H46">
            <v>3705.95</v>
          </cell>
          <cell r="I46">
            <v>3705.95</v>
          </cell>
          <cell r="J46">
            <v>5063.41</v>
          </cell>
          <cell r="K46">
            <v>3628.17</v>
          </cell>
          <cell r="L46">
            <v>0</v>
          </cell>
        </row>
        <row r="47">
          <cell r="A47" t="str">
            <v>63 - LADO OPOSTO</v>
          </cell>
          <cell r="B47">
            <v>0</v>
          </cell>
          <cell r="C47">
            <v>2550.8548800000003</v>
          </cell>
          <cell r="D47">
            <v>5063.41</v>
          </cell>
          <cell r="E47">
            <v>4824</v>
          </cell>
          <cell r="F47">
            <v>0</v>
          </cell>
          <cell r="G47">
            <v>3545.22</v>
          </cell>
          <cell r="H47">
            <v>3705.95</v>
          </cell>
          <cell r="I47">
            <v>3705.95</v>
          </cell>
          <cell r="J47">
            <v>5063.41</v>
          </cell>
          <cell r="K47">
            <v>3628.17</v>
          </cell>
          <cell r="L47">
            <v>0</v>
          </cell>
        </row>
        <row r="54">
          <cell r="A54" t="str">
            <v>20&lt;=5</v>
          </cell>
          <cell r="B54">
            <v>3724.84</v>
          </cell>
          <cell r="C54">
            <v>1803.49</v>
          </cell>
          <cell r="D54">
            <v>1288.3699999999999</v>
          </cell>
          <cell r="E54">
            <v>1288.3699999999999</v>
          </cell>
          <cell r="F54">
            <v>2891.71</v>
          </cell>
          <cell r="G54">
            <v>1941.23</v>
          </cell>
          <cell r="H54">
            <v>3071.99</v>
          </cell>
          <cell r="I54">
            <v>3071.99</v>
          </cell>
          <cell r="J54">
            <v>1288.3699999999999</v>
          </cell>
          <cell r="K54">
            <v>1986.65</v>
          </cell>
          <cell r="L54">
            <v>0</v>
          </cell>
        </row>
        <row r="55">
          <cell r="A55" t="str">
            <v>32&lt;=5</v>
          </cell>
          <cell r="B55">
            <v>3724.84</v>
          </cell>
          <cell r="C55">
            <v>1803.49</v>
          </cell>
          <cell r="D55">
            <v>1288.3699999999999</v>
          </cell>
          <cell r="E55">
            <v>1288.3699999999999</v>
          </cell>
          <cell r="F55">
            <v>2891.71</v>
          </cell>
          <cell r="G55">
            <v>1941.23</v>
          </cell>
          <cell r="H55">
            <v>3071.99</v>
          </cell>
          <cell r="I55">
            <v>3071.99</v>
          </cell>
          <cell r="J55">
            <v>1288.3699999999999</v>
          </cell>
          <cell r="K55">
            <v>1986.65</v>
          </cell>
          <cell r="L55">
            <v>0</v>
          </cell>
        </row>
        <row r="56">
          <cell r="A56" t="str">
            <v>20&lt;=10</v>
          </cell>
          <cell r="B56">
            <v>4498.3500000000004</v>
          </cell>
          <cell r="C56">
            <v>2344.5500000000002</v>
          </cell>
          <cell r="D56">
            <v>1890.34</v>
          </cell>
          <cell r="E56">
            <v>1890.34</v>
          </cell>
          <cell r="F56">
            <v>3143.17</v>
          </cell>
          <cell r="G56">
            <v>2710.59</v>
          </cell>
          <cell r="H56">
            <v>3492.08</v>
          </cell>
          <cell r="I56">
            <v>3492.08</v>
          </cell>
          <cell r="J56">
            <v>1890.34</v>
          </cell>
          <cell r="K56">
            <v>2774.02</v>
          </cell>
          <cell r="L56">
            <v>0</v>
          </cell>
        </row>
        <row r="57">
          <cell r="A57" t="str">
            <v>32&lt;=10</v>
          </cell>
          <cell r="B57">
            <v>5016.25</v>
          </cell>
          <cell r="C57">
            <v>3047.88</v>
          </cell>
          <cell r="D57">
            <v>2362.9299999999998</v>
          </cell>
          <cell r="E57">
            <v>2362.9299999999998</v>
          </cell>
          <cell r="F57">
            <v>4202.26</v>
          </cell>
          <cell r="G57">
            <v>3479.97</v>
          </cell>
          <cell r="H57">
            <v>4332.2700000000004</v>
          </cell>
          <cell r="I57">
            <v>4332.2700000000004</v>
          </cell>
          <cell r="J57">
            <v>2362.9299999999998</v>
          </cell>
          <cell r="K57">
            <v>3561.41</v>
          </cell>
          <cell r="L57">
            <v>0</v>
          </cell>
        </row>
        <row r="58">
          <cell r="A58" t="str">
            <v>40&lt;=10</v>
          </cell>
          <cell r="B58">
            <v>5479.63</v>
          </cell>
          <cell r="C58">
            <v>2646.77</v>
          </cell>
          <cell r="D58">
            <v>2362.9299999999998</v>
          </cell>
          <cell r="E58">
            <v>2362.9299999999998</v>
          </cell>
          <cell r="F58">
            <v>3513.96</v>
          </cell>
          <cell r="G58">
            <v>3633.86</v>
          </cell>
          <cell r="H58">
            <v>4253.84</v>
          </cell>
          <cell r="I58">
            <v>4253.84</v>
          </cell>
          <cell r="J58">
            <v>2362.9299999999998</v>
          </cell>
          <cell r="K58">
            <v>3633.86</v>
          </cell>
          <cell r="L58">
            <v>0</v>
          </cell>
        </row>
        <row r="59">
          <cell r="A59" t="str">
            <v>63&lt;=10</v>
          </cell>
          <cell r="B59">
            <v>5479.63</v>
          </cell>
          <cell r="C59">
            <v>2646.77</v>
          </cell>
          <cell r="D59">
            <v>2362.9299999999998</v>
          </cell>
          <cell r="E59">
            <v>2362.9299999999998</v>
          </cell>
          <cell r="F59">
            <v>3513.96</v>
          </cell>
          <cell r="G59">
            <v>3633.86</v>
          </cell>
          <cell r="H59">
            <v>4253.84</v>
          </cell>
          <cell r="I59">
            <v>4253.84</v>
          </cell>
          <cell r="J59">
            <v>2362.9299999999998</v>
          </cell>
          <cell r="K59">
            <v>3633.86</v>
          </cell>
          <cell r="L59">
            <v>0</v>
          </cell>
        </row>
        <row r="60">
          <cell r="A60" t="str">
            <v>20&lt;=20</v>
          </cell>
          <cell r="B60">
            <v>5016.25</v>
          </cell>
          <cell r="C60">
            <v>3047.88</v>
          </cell>
          <cell r="D60">
            <v>2362.9299999999998</v>
          </cell>
          <cell r="E60">
            <v>2362.9299999999998</v>
          </cell>
          <cell r="F60">
            <v>4202.26</v>
          </cell>
          <cell r="G60">
            <v>3479.97</v>
          </cell>
          <cell r="H60">
            <v>4332.2700000000004</v>
          </cell>
          <cell r="I60">
            <v>4332.2700000000004</v>
          </cell>
          <cell r="J60">
            <v>2362.9299999999998</v>
          </cell>
          <cell r="K60">
            <v>3561.41</v>
          </cell>
          <cell r="L60">
            <v>0</v>
          </cell>
        </row>
        <row r="61">
          <cell r="A61" t="str">
            <v>32&lt;=20</v>
          </cell>
          <cell r="B61">
            <v>5016.25</v>
          </cell>
          <cell r="C61">
            <v>3047.88</v>
          </cell>
          <cell r="D61">
            <v>2362.9299999999998</v>
          </cell>
          <cell r="E61">
            <v>2362.9299999999998</v>
          </cell>
          <cell r="F61">
            <v>4202.26</v>
          </cell>
          <cell r="G61">
            <v>3479.97</v>
          </cell>
          <cell r="H61">
            <v>4332.2700000000004</v>
          </cell>
          <cell r="I61">
            <v>4332.2700000000004</v>
          </cell>
          <cell r="J61">
            <v>2362.9299999999998</v>
          </cell>
          <cell r="K61">
            <v>3561.41</v>
          </cell>
          <cell r="L61">
            <v>0</v>
          </cell>
        </row>
        <row r="62">
          <cell r="A62" t="str">
            <v>40&lt;=20</v>
          </cell>
          <cell r="B62">
            <v>5993.79</v>
          </cell>
          <cell r="C62">
            <v>3440.81</v>
          </cell>
          <cell r="D62">
            <v>3375.61</v>
          </cell>
          <cell r="E62">
            <v>3375.61</v>
          </cell>
          <cell r="F62">
            <v>4478.21</v>
          </cell>
          <cell r="G62">
            <v>4403.2299999999996</v>
          </cell>
          <cell r="H62">
            <v>5105.24</v>
          </cell>
          <cell r="I62">
            <v>5105.24</v>
          </cell>
          <cell r="J62">
            <v>3375.61</v>
          </cell>
          <cell r="K62">
            <v>4403.2299999999996</v>
          </cell>
          <cell r="L62">
            <v>0</v>
          </cell>
        </row>
        <row r="63">
          <cell r="A63" t="str">
            <v>63&lt;=20</v>
          </cell>
          <cell r="B63">
            <v>5993.79</v>
          </cell>
          <cell r="C63">
            <v>3440.81</v>
          </cell>
          <cell r="D63">
            <v>3375.61</v>
          </cell>
          <cell r="E63">
            <v>3375.61</v>
          </cell>
          <cell r="F63">
            <v>4478.21</v>
          </cell>
          <cell r="G63">
            <v>4403.2299999999996</v>
          </cell>
          <cell r="H63">
            <v>5105.24</v>
          </cell>
          <cell r="I63">
            <v>5105.24</v>
          </cell>
          <cell r="J63">
            <v>3375.61</v>
          </cell>
          <cell r="K63">
            <v>4403.2299999999996</v>
          </cell>
          <cell r="L63">
            <v>0</v>
          </cell>
        </row>
        <row r="64">
          <cell r="A64" t="str">
            <v>20&gt;20</v>
          </cell>
          <cell r="B64">
            <v>332.43</v>
          </cell>
          <cell r="C64">
            <v>157.62</v>
          </cell>
          <cell r="D64">
            <v>133.28</v>
          </cell>
          <cell r="E64">
            <v>133.28</v>
          </cell>
          <cell r="F64">
            <v>231.21</v>
          </cell>
          <cell r="G64">
            <v>196.03</v>
          </cell>
          <cell r="H64">
            <v>230.42</v>
          </cell>
          <cell r="I64">
            <v>230.42</v>
          </cell>
          <cell r="J64">
            <v>133.28</v>
          </cell>
          <cell r="K64">
            <v>200.62</v>
          </cell>
          <cell r="L64">
            <v>0</v>
          </cell>
        </row>
        <row r="65">
          <cell r="A65" t="str">
            <v>32&gt;20</v>
          </cell>
          <cell r="B65">
            <v>332.43</v>
          </cell>
          <cell r="C65">
            <v>157.62</v>
          </cell>
          <cell r="D65">
            <v>133.28</v>
          </cell>
          <cell r="E65">
            <v>133.28</v>
          </cell>
          <cell r="F65">
            <v>231.21</v>
          </cell>
          <cell r="G65">
            <v>196.03</v>
          </cell>
          <cell r="H65">
            <v>230.42</v>
          </cell>
          <cell r="I65">
            <v>230.42</v>
          </cell>
          <cell r="J65">
            <v>133.28</v>
          </cell>
          <cell r="K65">
            <v>200.62</v>
          </cell>
          <cell r="L65">
            <v>0</v>
          </cell>
        </row>
        <row r="66">
          <cell r="A66" t="str">
            <v>40&gt;20</v>
          </cell>
          <cell r="B66">
            <v>387.32</v>
          </cell>
          <cell r="C66">
            <v>275.83999999999997</v>
          </cell>
          <cell r="D66">
            <v>179.86</v>
          </cell>
          <cell r="E66">
            <v>179.86</v>
          </cell>
          <cell r="F66">
            <v>274.89999999999998</v>
          </cell>
          <cell r="G66">
            <v>346.85</v>
          </cell>
          <cell r="H66">
            <v>268.47000000000003</v>
          </cell>
          <cell r="I66">
            <v>268.47000000000003</v>
          </cell>
          <cell r="J66">
            <v>179.86</v>
          </cell>
          <cell r="K66">
            <v>346.85</v>
          </cell>
          <cell r="L66">
            <v>0</v>
          </cell>
        </row>
        <row r="67">
          <cell r="A67" t="str">
            <v>63&gt;20</v>
          </cell>
          <cell r="B67">
            <v>387.32</v>
          </cell>
          <cell r="C67">
            <v>275.83999999999997</v>
          </cell>
          <cell r="D67">
            <v>179.86</v>
          </cell>
          <cell r="E67">
            <v>179.86</v>
          </cell>
          <cell r="F67">
            <v>274.89999999999998</v>
          </cell>
          <cell r="G67">
            <v>346.85</v>
          </cell>
          <cell r="H67">
            <v>268.47000000000003</v>
          </cell>
          <cell r="I67">
            <v>268.47000000000003</v>
          </cell>
          <cell r="J67">
            <v>179.86</v>
          </cell>
          <cell r="K67">
            <v>346.85</v>
          </cell>
          <cell r="L67">
            <v>0</v>
          </cell>
        </row>
        <row r="68">
          <cell r="A68" t="str">
            <v>90&lt;=10</v>
          </cell>
          <cell r="B68">
            <v>7741.45</v>
          </cell>
          <cell r="C68">
            <v>3210.28</v>
          </cell>
          <cell r="D68">
            <v>4275.7700000000004</v>
          </cell>
          <cell r="E68">
            <v>4275.7700000000004</v>
          </cell>
          <cell r="F68">
            <v>5635.33</v>
          </cell>
          <cell r="G68">
            <v>4249.37</v>
          </cell>
          <cell r="H68">
            <v>6009.7</v>
          </cell>
          <cell r="I68">
            <v>6009.7</v>
          </cell>
          <cell r="J68">
            <v>4275.7700000000004</v>
          </cell>
          <cell r="K68">
            <v>4348.8100000000004</v>
          </cell>
          <cell r="L68">
            <v>0</v>
          </cell>
        </row>
        <row r="69">
          <cell r="A69" t="str">
            <v>125&lt;=10</v>
          </cell>
          <cell r="B69">
            <v>7741.45</v>
          </cell>
          <cell r="C69">
            <v>3210.28</v>
          </cell>
          <cell r="D69">
            <v>4275.7700000000004</v>
          </cell>
          <cell r="E69">
            <v>4275.7700000000004</v>
          </cell>
          <cell r="F69">
            <v>5635.33</v>
          </cell>
          <cell r="G69">
            <v>4249.37</v>
          </cell>
          <cell r="H69">
            <v>6009.7</v>
          </cell>
          <cell r="I69">
            <v>6009.7</v>
          </cell>
          <cell r="J69">
            <v>4275.7700000000004</v>
          </cell>
          <cell r="K69">
            <v>4348.8100000000004</v>
          </cell>
          <cell r="L69">
            <v>0</v>
          </cell>
        </row>
        <row r="70">
          <cell r="A70" t="str">
            <v>180&lt;=10</v>
          </cell>
          <cell r="B70">
            <v>9703.73</v>
          </cell>
          <cell r="C70">
            <v>0</v>
          </cell>
          <cell r="D70">
            <v>7696.4</v>
          </cell>
          <cell r="E70">
            <v>7696.4</v>
          </cell>
          <cell r="F70">
            <v>8453.5300000000007</v>
          </cell>
          <cell r="G70">
            <v>8131.81</v>
          </cell>
          <cell r="H70">
            <v>7533.02</v>
          </cell>
          <cell r="I70">
            <v>7533.02</v>
          </cell>
          <cell r="J70">
            <v>7696.4</v>
          </cell>
          <cell r="K70">
            <v>8131.81</v>
          </cell>
          <cell r="L70">
            <v>0</v>
          </cell>
        </row>
        <row r="71">
          <cell r="A71" t="str">
            <v>250&lt;=10</v>
          </cell>
          <cell r="B71">
            <v>11587.31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8131.81</v>
          </cell>
          <cell r="H71">
            <v>8995.25</v>
          </cell>
          <cell r="I71">
            <v>8995.25</v>
          </cell>
          <cell r="J71">
            <v>0</v>
          </cell>
          <cell r="K71">
            <v>8131.81</v>
          </cell>
          <cell r="L71">
            <v>0</v>
          </cell>
        </row>
        <row r="72">
          <cell r="A72" t="str">
            <v>90&lt;=20</v>
          </cell>
          <cell r="B72">
            <v>10338.959999999999</v>
          </cell>
          <cell r="C72">
            <v>4173.37</v>
          </cell>
          <cell r="D72">
            <v>4694.3500000000004</v>
          </cell>
          <cell r="E72">
            <v>4694.3500000000004</v>
          </cell>
          <cell r="F72">
            <v>9393.2800000000007</v>
          </cell>
          <cell r="G72">
            <v>6865.24</v>
          </cell>
          <cell r="H72">
            <v>8026.15</v>
          </cell>
          <cell r="I72">
            <v>8026.15</v>
          </cell>
          <cell r="J72">
            <v>4694.3500000000004</v>
          </cell>
          <cell r="K72">
            <v>7025.89</v>
          </cell>
          <cell r="L72">
            <v>0</v>
          </cell>
        </row>
        <row r="73">
          <cell r="A73" t="str">
            <v>125&lt;=20</v>
          </cell>
          <cell r="B73">
            <v>10338.959999999999</v>
          </cell>
          <cell r="C73">
            <v>4173.37</v>
          </cell>
          <cell r="D73">
            <v>4694.3500000000004</v>
          </cell>
          <cell r="E73">
            <v>4694.3500000000004</v>
          </cell>
          <cell r="F73">
            <v>9393.2800000000007</v>
          </cell>
          <cell r="G73">
            <v>6865.24</v>
          </cell>
          <cell r="H73">
            <v>8026.15</v>
          </cell>
          <cell r="I73">
            <v>8026.15</v>
          </cell>
          <cell r="J73">
            <v>4694.3500000000004</v>
          </cell>
          <cell r="K73">
            <v>7025.89</v>
          </cell>
          <cell r="L73">
            <v>0</v>
          </cell>
        </row>
        <row r="74">
          <cell r="A74" t="str">
            <v>180&lt;=20</v>
          </cell>
          <cell r="B74">
            <v>12820.47</v>
          </cell>
          <cell r="C74">
            <v>0</v>
          </cell>
          <cell r="D74">
            <v>8467.16</v>
          </cell>
          <cell r="E74">
            <v>8467.16</v>
          </cell>
          <cell r="F74">
            <v>12346.8</v>
          </cell>
          <cell r="G74">
            <v>8901.18</v>
          </cell>
          <cell r="H74">
            <v>9952.5499999999993</v>
          </cell>
          <cell r="I74">
            <v>9952.5499999999993</v>
          </cell>
          <cell r="J74">
            <v>8467.16</v>
          </cell>
          <cell r="K74">
            <v>8901.18</v>
          </cell>
          <cell r="L74">
            <v>0</v>
          </cell>
        </row>
        <row r="75">
          <cell r="A75" t="str">
            <v>250&lt;=20</v>
          </cell>
          <cell r="B75">
            <v>15202.56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10439.950000000001</v>
          </cell>
          <cell r="H75">
            <v>11801.78</v>
          </cell>
          <cell r="I75">
            <v>11801.78</v>
          </cell>
          <cell r="J75">
            <v>0</v>
          </cell>
          <cell r="K75">
            <v>10439.950000000001</v>
          </cell>
          <cell r="L75">
            <v>0</v>
          </cell>
        </row>
        <row r="76">
          <cell r="A76" t="str">
            <v>90&gt;20</v>
          </cell>
          <cell r="B76">
            <v>548.82000000000005</v>
          </cell>
          <cell r="C76">
            <v>328.39</v>
          </cell>
          <cell r="D76">
            <v>229.03</v>
          </cell>
          <cell r="E76">
            <v>229.03</v>
          </cell>
          <cell r="F76">
            <v>386.77</v>
          </cell>
          <cell r="G76">
            <v>392.09</v>
          </cell>
          <cell r="H76">
            <v>380.41</v>
          </cell>
          <cell r="I76">
            <v>380.41</v>
          </cell>
          <cell r="J76">
            <v>229.03</v>
          </cell>
          <cell r="K76">
            <v>392.09</v>
          </cell>
          <cell r="L76">
            <v>0</v>
          </cell>
        </row>
        <row r="77">
          <cell r="A77" t="str">
            <v>125&gt;20</v>
          </cell>
          <cell r="B77">
            <v>548.82000000000005</v>
          </cell>
          <cell r="C77">
            <v>328.39</v>
          </cell>
          <cell r="D77">
            <v>229.03</v>
          </cell>
          <cell r="E77">
            <v>229.03</v>
          </cell>
          <cell r="F77">
            <v>386.77</v>
          </cell>
          <cell r="G77">
            <v>392.09</v>
          </cell>
          <cell r="H77">
            <v>380.41</v>
          </cell>
          <cell r="I77">
            <v>380.41</v>
          </cell>
          <cell r="J77">
            <v>229.03</v>
          </cell>
          <cell r="K77">
            <v>392.09</v>
          </cell>
          <cell r="L77">
            <v>0</v>
          </cell>
        </row>
        <row r="78">
          <cell r="A78" t="str">
            <v>180&gt;20</v>
          </cell>
          <cell r="B78">
            <v>589.42999999999995</v>
          </cell>
          <cell r="C78">
            <v>0</v>
          </cell>
          <cell r="D78">
            <v>293.12</v>
          </cell>
          <cell r="E78">
            <v>293.12</v>
          </cell>
          <cell r="F78">
            <v>643.54999999999995</v>
          </cell>
          <cell r="G78">
            <v>874.63</v>
          </cell>
          <cell r="H78">
            <v>456.59</v>
          </cell>
          <cell r="I78">
            <v>456.59</v>
          </cell>
          <cell r="J78">
            <v>293.12</v>
          </cell>
          <cell r="K78">
            <v>874.63</v>
          </cell>
          <cell r="L78">
            <v>0</v>
          </cell>
        </row>
        <row r="79">
          <cell r="A79" t="str">
            <v>250&gt;20</v>
          </cell>
          <cell r="B79">
            <v>763.77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874.63</v>
          </cell>
          <cell r="H79">
            <v>529.39</v>
          </cell>
          <cell r="I79">
            <v>529.39</v>
          </cell>
          <cell r="J79">
            <v>0</v>
          </cell>
          <cell r="K79">
            <v>874.63</v>
          </cell>
          <cell r="L79">
            <v>0</v>
          </cell>
        </row>
        <row r="80">
          <cell r="A80" t="str">
            <v>CUSTO FIXO RAMAL</v>
          </cell>
          <cell r="B80">
            <v>948.34</v>
          </cell>
          <cell r="C80">
            <v>0</v>
          </cell>
          <cell r="D80">
            <v>1069.28</v>
          </cell>
          <cell r="E80">
            <v>1069.28</v>
          </cell>
          <cell r="F80">
            <v>2096.86</v>
          </cell>
          <cell r="G80">
            <v>1670.35</v>
          </cell>
          <cell r="H80">
            <v>657.33</v>
          </cell>
          <cell r="I80">
            <v>657.33</v>
          </cell>
          <cell r="J80">
            <v>1069.28</v>
          </cell>
          <cell r="K80">
            <v>1670.35</v>
          </cell>
          <cell r="L80">
            <v>0</v>
          </cell>
        </row>
      </sheetData>
      <sheetData sheetId="2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619"/>
  <sheetViews>
    <sheetView workbookViewId="0">
      <selection activeCell="J28" sqref="J28:L28"/>
    </sheetView>
  </sheetViews>
  <sheetFormatPr defaultRowHeight="12.75" x14ac:dyDescent="0.25"/>
  <cols>
    <col min="1" max="1" width="0.28515625" style="74" customWidth="1"/>
    <col min="2" max="2" width="2.140625" style="75" customWidth="1"/>
    <col min="3" max="3" width="6" style="128" customWidth="1"/>
    <col min="4" max="4" width="6.140625" style="129" bestFit="1" customWidth="1"/>
    <col min="5" max="5" width="9.140625" style="129" bestFit="1" customWidth="1"/>
    <col min="6" max="6" width="20.28515625" style="129" customWidth="1"/>
    <col min="7" max="7" width="12.5703125" style="129" bestFit="1" customWidth="1"/>
    <col min="8" max="8" width="13.5703125" style="129" bestFit="1" customWidth="1"/>
    <col min="9" max="9" width="12.7109375" style="129" bestFit="1" customWidth="1"/>
    <col min="10" max="10" width="7.42578125" style="129" bestFit="1" customWidth="1"/>
    <col min="11" max="11" width="11.7109375" style="129" bestFit="1" customWidth="1"/>
    <col min="12" max="12" width="12.42578125" style="129" bestFit="1" customWidth="1"/>
    <col min="13" max="13" width="19.140625" style="129" bestFit="1" customWidth="1"/>
    <col min="14" max="14" width="10.42578125" style="129" customWidth="1"/>
    <col min="15" max="15" width="17.7109375" style="129" bestFit="1" customWidth="1"/>
    <col min="16" max="16" width="21.85546875" style="129" bestFit="1" customWidth="1"/>
    <col min="17" max="17" width="10.5703125" style="7" bestFit="1" customWidth="1"/>
    <col min="18" max="18" width="62.42578125" style="7" customWidth="1"/>
    <col min="19" max="19" width="12.85546875" style="7" bestFit="1" customWidth="1"/>
    <col min="20" max="20" width="12.7109375" style="7" bestFit="1" customWidth="1"/>
    <col min="21" max="21" width="3" style="7" bestFit="1" customWidth="1"/>
    <col min="22" max="22" width="9.140625" style="8" bestFit="1" customWidth="1"/>
    <col min="23" max="23" width="28.7109375" style="9" bestFit="1" customWidth="1"/>
    <col min="24" max="24" width="8.28515625" style="8" bestFit="1" customWidth="1"/>
    <col min="25" max="25" width="12.140625" style="8" bestFit="1" customWidth="1"/>
    <col min="26" max="26" width="6.7109375" style="8" bestFit="1" customWidth="1"/>
    <col min="27" max="34" width="9.140625" style="8"/>
    <col min="35" max="35" width="8.28515625" style="10" bestFit="1" customWidth="1"/>
    <col min="36" max="36" width="36.42578125" style="11" bestFit="1" customWidth="1"/>
    <col min="37" max="37" width="9.85546875" style="11" bestFit="1" customWidth="1"/>
    <col min="38" max="38" width="16.7109375" style="10" bestFit="1" customWidth="1"/>
    <col min="39" max="39" width="13.42578125" style="10" bestFit="1" customWidth="1"/>
    <col min="40" max="40" width="13.5703125" style="10" bestFit="1" customWidth="1"/>
    <col min="41" max="41" width="8.7109375" style="10" bestFit="1" customWidth="1"/>
    <col min="42" max="42" width="2.5703125" style="10" bestFit="1" customWidth="1"/>
    <col min="43" max="43" width="9.140625" style="10" customWidth="1"/>
    <col min="44" max="44" width="2.5703125" style="10" bestFit="1" customWidth="1"/>
    <col min="45" max="45" width="9.140625" style="10" customWidth="1"/>
    <col min="46" max="46" width="6.7109375" style="10" bestFit="1" customWidth="1"/>
    <col min="47" max="47" width="6" style="10" bestFit="1" customWidth="1"/>
    <col min="48" max="48" width="89.140625" style="10" bestFit="1" customWidth="1"/>
    <col min="49" max="49" width="7.42578125" style="12" bestFit="1" customWidth="1"/>
    <col min="50" max="50" width="19.42578125" style="12" bestFit="1" customWidth="1"/>
    <col min="51" max="51" width="6.28515625" style="12" bestFit="1" customWidth="1"/>
    <col min="52" max="52" width="2.28515625" style="12" bestFit="1" customWidth="1"/>
    <col min="53" max="53" width="10" style="12" bestFit="1" customWidth="1"/>
    <col min="54" max="54" width="14.5703125" style="12" bestFit="1" customWidth="1"/>
    <col min="55" max="55" width="15.42578125" style="12" bestFit="1" customWidth="1"/>
    <col min="56" max="56" width="31" style="12" bestFit="1" customWidth="1"/>
    <col min="57" max="57" width="5.28515625" style="13" bestFit="1" customWidth="1"/>
    <col min="58" max="58" width="16.28515625" style="13" bestFit="1" customWidth="1"/>
    <col min="59" max="59" width="11.140625" style="12" bestFit="1" customWidth="1"/>
    <col min="60" max="60" width="11.5703125" style="12" bestFit="1" customWidth="1"/>
    <col min="61" max="61" width="16.28515625" style="12" bestFit="1" customWidth="1"/>
    <col min="62" max="62" width="14.5703125" style="12" bestFit="1" customWidth="1"/>
    <col min="63" max="63" width="6.28515625" style="12" bestFit="1" customWidth="1"/>
    <col min="64" max="64" width="11.140625" style="12" bestFit="1" customWidth="1"/>
    <col min="65" max="65" width="33.42578125" style="12" bestFit="1" customWidth="1"/>
    <col min="66" max="66" width="11.140625" style="12" bestFit="1" customWidth="1"/>
    <col min="67" max="70" width="6.28515625" style="12" bestFit="1" customWidth="1"/>
    <col min="71" max="71" width="5.28515625" style="12" bestFit="1" customWidth="1"/>
    <col min="72" max="72" width="14.5703125" style="12" bestFit="1" customWidth="1"/>
    <col min="73" max="76" width="9.140625" style="12" customWidth="1"/>
    <col min="77" max="79" width="12" style="12" customWidth="1"/>
    <col min="80" max="303" width="9.140625" style="12"/>
    <col min="304" max="16383" width="9.140625" style="15"/>
    <col min="16384" max="16384" width="6.140625" style="15" bestFit="1" customWidth="1"/>
  </cols>
  <sheetData>
    <row r="1" spans="1:303 16384:16384" ht="15" customHeight="1" thickBot="1" x14ac:dyDescent="0.3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5"/>
      <c r="N1" s="4"/>
      <c r="O1" s="4"/>
      <c r="P1" s="6"/>
      <c r="BG1" s="13"/>
      <c r="BH1" s="14"/>
      <c r="BI1" s="14"/>
      <c r="BJ1" s="14"/>
      <c r="XFD1" s="15" t="b">
        <v>0</v>
      </c>
    </row>
    <row r="2" spans="1:303 16384:16384" ht="15" customHeight="1" x14ac:dyDescent="0.25">
      <c r="A2" s="16"/>
      <c r="B2" s="17"/>
      <c r="C2" s="18"/>
      <c r="D2" s="19"/>
      <c r="E2" s="19"/>
      <c r="F2" s="20"/>
      <c r="G2" s="481" t="s">
        <v>0</v>
      </c>
      <c r="H2" s="482"/>
      <c r="I2" s="485" t="s">
        <v>1</v>
      </c>
      <c r="J2" s="486"/>
      <c r="K2" s="486"/>
      <c r="L2" s="486"/>
      <c r="M2" s="486"/>
      <c r="N2" s="486"/>
      <c r="O2" s="487"/>
      <c r="P2" s="21"/>
      <c r="BD2" s="22"/>
      <c r="BE2" s="23"/>
      <c r="BF2" s="24"/>
      <c r="BG2" s="25"/>
      <c r="XFD2" s="15" t="b">
        <v>1</v>
      </c>
    </row>
    <row r="3" spans="1:303 16384:16384" ht="15" customHeight="1" thickBot="1" x14ac:dyDescent="0.3">
      <c r="A3" s="16"/>
      <c r="B3" s="17"/>
      <c r="C3" s="26"/>
      <c r="D3" s="20"/>
      <c r="E3" s="20"/>
      <c r="F3" s="20"/>
      <c r="G3" s="483"/>
      <c r="H3" s="484"/>
      <c r="I3" s="488"/>
      <c r="J3" s="489"/>
      <c r="K3" s="489"/>
      <c r="L3" s="489"/>
      <c r="M3" s="489"/>
      <c r="N3" s="489"/>
      <c r="O3" s="490"/>
      <c r="P3" s="21"/>
      <c r="V3" s="7"/>
      <c r="W3" s="7"/>
      <c r="X3" s="7"/>
      <c r="Y3" s="7"/>
      <c r="AX3" s="27"/>
      <c r="BD3" s="28"/>
      <c r="BE3" s="23"/>
      <c r="BF3" s="24"/>
      <c r="BG3" s="25"/>
    </row>
    <row r="4" spans="1:303 16384:16384" ht="15" customHeight="1" thickBot="1" x14ac:dyDescent="0.3">
      <c r="A4" s="16"/>
      <c r="B4" s="17"/>
      <c r="C4" s="26"/>
      <c r="D4" s="20"/>
      <c r="E4" s="20"/>
      <c r="F4" s="20"/>
      <c r="G4" s="20"/>
      <c r="H4" s="20"/>
      <c r="I4" s="20"/>
      <c r="J4" s="29"/>
      <c r="K4" s="29"/>
      <c r="L4" s="20"/>
      <c r="M4" s="20"/>
      <c r="N4" s="20"/>
      <c r="O4" s="20"/>
      <c r="P4" s="30"/>
      <c r="W4" s="7"/>
      <c r="X4" s="7"/>
      <c r="Y4" s="7"/>
      <c r="BE4" s="23"/>
      <c r="BF4" s="24"/>
      <c r="BG4" s="25"/>
      <c r="BI4" s="31"/>
    </row>
    <row r="5" spans="1:303 16384:16384" ht="24.95" customHeight="1" thickBot="1" x14ac:dyDescent="0.3">
      <c r="A5" s="16"/>
      <c r="B5" s="17"/>
      <c r="C5" s="26"/>
      <c r="D5" s="20"/>
      <c r="E5" s="446" t="s">
        <v>2</v>
      </c>
      <c r="F5" s="447"/>
      <c r="G5" s="448"/>
      <c r="H5" s="491" t="str">
        <f>IF([1]Tubos!E2=0,"",[1]Tubos!E2)</f>
        <v/>
      </c>
      <c r="I5" s="452"/>
      <c r="J5" s="453"/>
      <c r="K5" s="20"/>
      <c r="L5" s="446" t="s">
        <v>3</v>
      </c>
      <c r="M5" s="448"/>
      <c r="N5" s="479"/>
      <c r="O5" s="474"/>
      <c r="P5" s="21"/>
      <c r="W5" s="7"/>
      <c r="X5" s="7"/>
      <c r="Y5" s="7"/>
      <c r="AW5" s="27"/>
      <c r="AX5" s="27"/>
      <c r="BE5" s="23"/>
      <c r="BF5" s="24"/>
      <c r="BG5" s="25"/>
    </row>
    <row r="6" spans="1:303 16384:16384" ht="15" customHeight="1" thickBot="1" x14ac:dyDescent="0.3">
      <c r="A6" s="16"/>
      <c r="B6" s="17"/>
      <c r="C6" s="26"/>
      <c r="D6" s="20"/>
      <c r="E6" s="20"/>
      <c r="F6" s="20"/>
      <c r="G6" s="32"/>
      <c r="H6" s="32"/>
      <c r="I6" s="32"/>
      <c r="J6" s="32"/>
      <c r="K6" s="20"/>
      <c r="L6" s="20"/>
      <c r="M6" s="20"/>
      <c r="N6" s="20"/>
      <c r="O6" s="20"/>
      <c r="P6" s="21"/>
      <c r="W6" s="7"/>
      <c r="X6" s="7"/>
      <c r="Y6" s="7"/>
      <c r="AV6" s="33"/>
      <c r="AW6" s="34"/>
      <c r="AX6" s="27"/>
      <c r="BE6" s="23"/>
      <c r="BF6" s="24"/>
      <c r="BG6" s="25"/>
    </row>
    <row r="7" spans="1:303 16384:16384" ht="24.95" customHeight="1" thickBot="1" x14ac:dyDescent="0.3">
      <c r="A7" s="16"/>
      <c r="B7" s="17"/>
      <c r="C7" s="26"/>
      <c r="D7" s="20"/>
      <c r="E7" s="446" t="s">
        <v>4</v>
      </c>
      <c r="F7" s="447"/>
      <c r="G7" s="448"/>
      <c r="H7" s="479"/>
      <c r="I7" s="480"/>
      <c r="J7" s="474"/>
      <c r="K7" s="20"/>
      <c r="L7" s="446" t="s">
        <v>5</v>
      </c>
      <c r="M7" s="448"/>
      <c r="N7" s="479" t="s">
        <v>6</v>
      </c>
      <c r="O7" s="474"/>
      <c r="P7" s="21"/>
      <c r="W7" s="7"/>
      <c r="X7" s="7"/>
      <c r="Y7" s="7"/>
      <c r="AW7" s="34"/>
      <c r="BE7" s="23"/>
      <c r="BF7" s="24"/>
      <c r="BG7" s="25"/>
    </row>
    <row r="8" spans="1:303 16384:16384" ht="15" customHeight="1" thickBot="1" x14ac:dyDescent="0.3">
      <c r="A8" s="16"/>
      <c r="B8" s="17"/>
      <c r="C8" s="35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  <c r="Q8" s="36"/>
      <c r="W8" s="7"/>
      <c r="X8" s="7"/>
      <c r="Y8" s="7"/>
      <c r="BE8" s="23"/>
      <c r="BF8" s="24"/>
    </row>
    <row r="9" spans="1:303 16384:16384" ht="24.95" customHeight="1" thickBot="1" x14ac:dyDescent="0.3">
      <c r="A9" s="16"/>
      <c r="B9" s="17"/>
      <c r="C9" s="35"/>
      <c r="D9" s="20"/>
      <c r="E9" s="20"/>
      <c r="F9" s="20"/>
      <c r="G9" s="20"/>
      <c r="H9" s="20"/>
      <c r="I9" s="20"/>
      <c r="J9" s="20"/>
      <c r="K9" s="20"/>
      <c r="L9" s="446" t="s">
        <v>7</v>
      </c>
      <c r="M9" s="448"/>
      <c r="N9" s="479" t="s">
        <v>8</v>
      </c>
      <c r="O9" s="474"/>
      <c r="P9" s="21"/>
      <c r="W9" s="7"/>
      <c r="X9" s="7"/>
      <c r="Y9" s="7"/>
      <c r="BE9" s="23"/>
      <c r="BF9" s="24"/>
    </row>
    <row r="10" spans="1:303 16384:16384" ht="15" customHeight="1" thickBot="1" x14ac:dyDescent="0.3">
      <c r="A10" s="16"/>
      <c r="B10" s="17"/>
      <c r="C10" s="37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1"/>
      <c r="BE10" s="23"/>
      <c r="BF10" s="38"/>
    </row>
    <row r="11" spans="1:303 16384:16384" ht="24.95" customHeight="1" thickBot="1" x14ac:dyDescent="0.3">
      <c r="A11" s="16"/>
      <c r="B11" s="17"/>
      <c r="C11" s="26"/>
      <c r="D11" s="20"/>
      <c r="E11" s="446" t="s">
        <v>9</v>
      </c>
      <c r="F11" s="447"/>
      <c r="G11" s="448"/>
      <c r="H11" s="465"/>
      <c r="I11" s="473"/>
      <c r="J11" s="466"/>
      <c r="K11" s="20"/>
      <c r="L11" s="446" t="s">
        <v>10</v>
      </c>
      <c r="M11" s="448"/>
      <c r="N11" s="465">
        <f ca="1">TODAY()</f>
        <v>43208</v>
      </c>
      <c r="O11" s="474"/>
      <c r="P11" s="21"/>
      <c r="AS11" s="11"/>
      <c r="AT11" s="11"/>
      <c r="AU11" s="11"/>
      <c r="AV11" s="11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</row>
    <row r="12" spans="1:303 16384:16384" s="45" customFormat="1" ht="15" customHeight="1" thickBot="1" x14ac:dyDescent="0.3">
      <c r="A12" s="16"/>
      <c r="B12" s="17"/>
      <c r="C12" s="40"/>
      <c r="D12" s="32"/>
      <c r="E12" s="20"/>
      <c r="F12" s="20"/>
      <c r="G12" s="20"/>
      <c r="H12" s="20"/>
      <c r="I12" s="20"/>
      <c r="J12" s="20"/>
      <c r="K12" s="32"/>
      <c r="L12" s="20"/>
      <c r="M12" s="20"/>
      <c r="N12" s="20"/>
      <c r="O12" s="20"/>
      <c r="P12" s="21"/>
      <c r="Q12" s="41"/>
      <c r="R12" s="41"/>
      <c r="S12" s="41"/>
      <c r="T12" s="41"/>
      <c r="U12" s="41"/>
      <c r="V12" s="41"/>
      <c r="W12" s="42"/>
      <c r="X12" s="42"/>
      <c r="Y12" s="42"/>
      <c r="Z12" s="42"/>
      <c r="AA12" s="7"/>
      <c r="AB12" s="7"/>
      <c r="AC12" s="7"/>
      <c r="AD12" s="7"/>
      <c r="AE12" s="7"/>
      <c r="AF12" s="7"/>
      <c r="AG12" s="7"/>
      <c r="AH12" s="7"/>
      <c r="AI12" s="41"/>
      <c r="AJ12" s="43"/>
      <c r="AK12" s="43"/>
      <c r="AL12" s="41"/>
      <c r="AM12" s="41"/>
      <c r="AN12" s="41"/>
      <c r="AO12" s="41"/>
      <c r="AP12" s="41"/>
      <c r="AQ12" s="41"/>
      <c r="AR12" s="41"/>
      <c r="AS12" s="11"/>
      <c r="AT12" s="11"/>
      <c r="AU12" s="11"/>
      <c r="AV12" s="11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/>
      <c r="JQ12" s="44"/>
      <c r="JR12" s="44"/>
      <c r="JS12" s="44"/>
      <c r="JT12" s="44"/>
      <c r="JU12" s="44"/>
      <c r="JV12" s="44"/>
      <c r="JW12" s="44"/>
      <c r="JX12" s="44"/>
      <c r="JY12" s="44"/>
      <c r="JZ12" s="44"/>
      <c r="KA12" s="44"/>
      <c r="KB12" s="44"/>
      <c r="KC12" s="44"/>
      <c r="KD12" s="44"/>
      <c r="KE12" s="44"/>
      <c r="KF12" s="44"/>
      <c r="KG12" s="44"/>
      <c r="KH12" s="44"/>
      <c r="KI12" s="44"/>
      <c r="KJ12" s="44"/>
      <c r="KK12" s="44"/>
      <c r="KL12" s="44"/>
      <c r="KM12" s="44"/>
      <c r="KN12" s="44"/>
      <c r="KO12" s="44"/>
      <c r="KP12" s="44"/>
      <c r="KQ12" s="44"/>
    </row>
    <row r="13" spans="1:303 16384:16384" s="45" customFormat="1" ht="30.75" customHeight="1" thickBot="1" x14ac:dyDescent="0.3">
      <c r="A13" s="16"/>
      <c r="B13" s="17"/>
      <c r="C13" s="40"/>
      <c r="D13" s="32"/>
      <c r="E13" s="467" t="s">
        <v>11</v>
      </c>
      <c r="F13" s="468"/>
      <c r="G13" s="469"/>
      <c r="H13" s="470"/>
      <c r="I13" s="471"/>
      <c r="J13" s="472"/>
      <c r="K13" s="32"/>
      <c r="L13" s="475" t="s">
        <v>12</v>
      </c>
      <c r="M13" s="476"/>
      <c r="N13" s="477"/>
      <c r="O13" s="478"/>
      <c r="P13" s="464" t="str">
        <f>IF(TIPO_CONTRATO_PE="Varejo","SÓ UTILIZAR CONTRATO DE VAREJO SE FOR SOLICITAÇÃO DA CPE","")</f>
        <v/>
      </c>
      <c r="Q13" s="41"/>
      <c r="R13" s="41"/>
      <c r="S13" s="41"/>
      <c r="T13" s="41"/>
      <c r="U13" s="41"/>
      <c r="V13" s="41"/>
      <c r="W13" s="42"/>
      <c r="X13" s="42"/>
      <c r="Y13" s="42"/>
      <c r="Z13" s="42"/>
      <c r="AA13" s="7"/>
      <c r="AB13" s="7"/>
      <c r="AC13" s="7"/>
      <c r="AD13" s="7"/>
      <c r="AE13" s="7"/>
      <c r="AF13" s="7"/>
      <c r="AG13" s="7"/>
      <c r="AH13" s="7"/>
      <c r="AI13" s="41"/>
      <c r="AJ13" s="43"/>
      <c r="AK13" s="43"/>
      <c r="AL13" s="41"/>
      <c r="AM13" s="41"/>
      <c r="AN13" s="41"/>
      <c r="AO13" s="41"/>
      <c r="AP13" s="41"/>
      <c r="AQ13" s="41"/>
      <c r="AR13" s="41"/>
      <c r="AS13" s="11"/>
      <c r="AT13" s="11"/>
      <c r="AU13" s="11"/>
      <c r="AV13" s="11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/>
      <c r="JX13" s="44"/>
      <c r="JY13" s="44"/>
      <c r="JZ13" s="44"/>
      <c r="KA13" s="44"/>
      <c r="KB13" s="44"/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</row>
    <row r="14" spans="1:303 16384:16384" s="45" customFormat="1" ht="24.95" customHeight="1" thickBot="1" x14ac:dyDescent="0.3">
      <c r="A14" s="16"/>
      <c r="B14" s="17"/>
      <c r="C14" s="40"/>
      <c r="D14" s="32"/>
      <c r="E14" s="20"/>
      <c r="F14" s="20"/>
      <c r="G14" s="20"/>
      <c r="H14" s="20"/>
      <c r="I14" s="20"/>
      <c r="J14" s="20"/>
      <c r="K14" s="32"/>
      <c r="L14" s="446" t="s">
        <v>13</v>
      </c>
      <c r="M14" s="448"/>
      <c r="N14" s="465"/>
      <c r="O14" s="466"/>
      <c r="P14" s="464"/>
      <c r="Q14" s="41"/>
      <c r="R14" s="41"/>
      <c r="S14" s="41"/>
      <c r="T14" s="41"/>
      <c r="U14" s="41"/>
      <c r="V14" s="41"/>
      <c r="W14" s="42"/>
      <c r="X14" s="42"/>
      <c r="Y14" s="42"/>
      <c r="Z14" s="42"/>
      <c r="AA14" s="7"/>
      <c r="AB14" s="7"/>
      <c r="AC14" s="7"/>
      <c r="AD14" s="7"/>
      <c r="AE14" s="7"/>
      <c r="AF14" s="7"/>
      <c r="AG14" s="7"/>
      <c r="AH14" s="7"/>
      <c r="AI14" s="41"/>
      <c r="AJ14" s="43"/>
      <c r="AK14" s="43"/>
      <c r="AL14" s="41"/>
      <c r="AM14" s="41"/>
      <c r="AN14" s="41"/>
      <c r="AO14" s="41"/>
      <c r="AP14" s="41"/>
      <c r="AQ14" s="41"/>
      <c r="AR14" s="41"/>
      <c r="AS14" s="11"/>
      <c r="AT14" s="11"/>
      <c r="AU14" s="11"/>
      <c r="AV14" s="11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</row>
    <row r="15" spans="1:303 16384:16384" s="45" customFormat="1" ht="15" customHeight="1" thickBot="1" x14ac:dyDescent="0.3">
      <c r="A15" s="16"/>
      <c r="B15" s="17"/>
      <c r="C15" s="40"/>
      <c r="D15" s="32"/>
      <c r="E15" s="20"/>
      <c r="F15" s="20"/>
      <c r="G15" s="20"/>
      <c r="H15" s="20"/>
      <c r="I15" s="20"/>
      <c r="J15" s="20"/>
      <c r="K15" s="32"/>
      <c r="L15" s="20"/>
      <c r="M15" s="20"/>
      <c r="N15" s="20"/>
      <c r="O15" s="20"/>
      <c r="P15" s="21"/>
      <c r="Q15" s="41"/>
      <c r="R15" s="41"/>
      <c r="S15" s="41"/>
      <c r="T15" s="41"/>
      <c r="U15" s="41"/>
      <c r="V15" s="41"/>
      <c r="W15" s="42"/>
      <c r="X15" s="42"/>
      <c r="Y15" s="42"/>
      <c r="Z15" s="42"/>
      <c r="AA15" s="7"/>
      <c r="AB15" s="7"/>
      <c r="AC15" s="7"/>
      <c r="AD15" s="7"/>
      <c r="AE15" s="7"/>
      <c r="AF15" s="7"/>
      <c r="AG15" s="7"/>
      <c r="AH15" s="7"/>
      <c r="AI15" s="41"/>
      <c r="AJ15" s="43"/>
      <c r="AK15" s="43"/>
      <c r="AL15" s="41"/>
      <c r="AM15" s="41"/>
      <c r="AN15" s="41"/>
      <c r="AO15" s="41"/>
      <c r="AP15" s="41"/>
      <c r="AQ15" s="41"/>
      <c r="AR15" s="41"/>
      <c r="AS15" s="11"/>
      <c r="AT15" s="11"/>
      <c r="AU15" s="11"/>
      <c r="AV15" s="11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</row>
    <row r="16" spans="1:303 16384:16384" s="45" customFormat="1" ht="32.25" customHeight="1" thickBot="1" x14ac:dyDescent="0.3">
      <c r="A16" s="16"/>
      <c r="B16" s="17"/>
      <c r="C16" s="40"/>
      <c r="D16" s="32"/>
      <c r="E16" s="467" t="s">
        <v>14</v>
      </c>
      <c r="F16" s="468"/>
      <c r="G16" s="469"/>
      <c r="H16" s="470"/>
      <c r="I16" s="471"/>
      <c r="J16" s="472"/>
      <c r="K16" s="32"/>
      <c r="L16" s="467" t="s">
        <v>15</v>
      </c>
      <c r="M16" s="469"/>
      <c r="N16" s="470"/>
      <c r="O16" s="472"/>
      <c r="P16" s="21"/>
      <c r="Q16" s="41"/>
      <c r="R16" s="41"/>
      <c r="S16" s="41"/>
      <c r="T16" s="41"/>
      <c r="U16" s="41"/>
      <c r="V16" s="41"/>
      <c r="W16" s="42"/>
      <c r="X16" s="42"/>
      <c r="Y16" s="42"/>
      <c r="Z16" s="42"/>
      <c r="AA16" s="7"/>
      <c r="AB16" s="7"/>
      <c r="AC16" s="7"/>
      <c r="AD16" s="7"/>
      <c r="AE16" s="7"/>
      <c r="AF16" s="7"/>
      <c r="AG16" s="7"/>
      <c r="AH16" s="7"/>
      <c r="AI16" s="41"/>
      <c r="AJ16" s="43"/>
      <c r="AK16" s="43"/>
      <c r="AL16" s="41"/>
      <c r="AM16" s="41"/>
      <c r="AN16" s="41"/>
      <c r="AO16" s="41"/>
      <c r="AP16" s="41"/>
      <c r="AQ16" s="41"/>
      <c r="AR16" s="41"/>
      <c r="AS16" s="11"/>
      <c r="AT16" s="11"/>
      <c r="AU16" s="11"/>
      <c r="AV16" s="11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/>
      <c r="JV16" s="44"/>
      <c r="JW16" s="44"/>
      <c r="JX16" s="44"/>
      <c r="JY16" s="44"/>
      <c r="JZ16" s="44"/>
      <c r="KA16" s="44"/>
      <c r="KB16" s="44"/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</row>
    <row r="17" spans="1:303" s="45" customFormat="1" ht="15" customHeight="1" thickBot="1" x14ac:dyDescent="0.3">
      <c r="A17" s="16"/>
      <c r="B17" s="17"/>
      <c r="C17" s="40"/>
      <c r="D17" s="32"/>
      <c r="E17" s="20"/>
      <c r="F17" s="20"/>
      <c r="G17" s="20"/>
      <c r="H17" s="20"/>
      <c r="I17" s="20"/>
      <c r="J17" s="20"/>
      <c r="K17" s="32"/>
      <c r="L17" s="20"/>
      <c r="M17" s="20"/>
      <c r="N17" s="20"/>
      <c r="O17" s="20"/>
      <c r="P17" s="21"/>
      <c r="Q17" s="41"/>
      <c r="R17" s="41"/>
      <c r="S17" s="41"/>
      <c r="T17" s="41"/>
      <c r="U17" s="41"/>
      <c r="V17" s="41"/>
      <c r="W17" s="42"/>
      <c r="X17" s="42"/>
      <c r="Y17" s="42"/>
      <c r="Z17" s="42"/>
      <c r="AA17" s="7"/>
      <c r="AB17" s="7"/>
      <c r="AC17" s="7"/>
      <c r="AD17" s="7"/>
      <c r="AE17" s="7"/>
      <c r="AF17" s="7"/>
      <c r="AG17" s="7"/>
      <c r="AH17" s="7"/>
      <c r="AI17" s="41"/>
      <c r="AJ17" s="43"/>
      <c r="AK17" s="43"/>
      <c r="AL17" s="41"/>
      <c r="AM17" s="41"/>
      <c r="AN17" s="41"/>
      <c r="AO17" s="41"/>
      <c r="AP17" s="41"/>
      <c r="AQ17" s="41"/>
      <c r="AR17" s="41"/>
      <c r="AS17" s="11"/>
      <c r="AT17" s="11"/>
      <c r="AU17" s="11"/>
      <c r="AV17" s="11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/>
      <c r="JV17" s="44"/>
      <c r="JW17" s="44"/>
      <c r="JX17" s="44"/>
      <c r="JY17" s="44"/>
      <c r="JZ17" s="44"/>
      <c r="KA17" s="44"/>
      <c r="KB17" s="44"/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/>
      <c r="KP17" s="44"/>
      <c r="KQ17" s="44"/>
    </row>
    <row r="18" spans="1:303" s="45" customFormat="1" ht="24.95" customHeight="1" thickBot="1" x14ac:dyDescent="0.3">
      <c r="A18" s="16"/>
      <c r="B18" s="17"/>
      <c r="C18" s="40"/>
      <c r="D18" s="32"/>
      <c r="E18" s="446" t="s">
        <v>16</v>
      </c>
      <c r="F18" s="447"/>
      <c r="G18" s="448"/>
      <c r="H18" s="46"/>
      <c r="I18" s="32"/>
      <c r="J18" s="32"/>
      <c r="K18" s="32"/>
      <c r="L18" s="446" t="s">
        <v>17</v>
      </c>
      <c r="M18" s="448"/>
      <c r="N18" s="47" t="b">
        <v>0</v>
      </c>
      <c r="O18" s="32"/>
      <c r="P18" s="21"/>
      <c r="Q18" s="41"/>
      <c r="R18" s="41"/>
      <c r="S18" s="41"/>
      <c r="T18" s="41"/>
      <c r="U18" s="41"/>
      <c r="V18" s="41"/>
      <c r="W18" s="42"/>
      <c r="X18" s="42"/>
      <c r="Y18" s="42"/>
      <c r="Z18" s="42"/>
      <c r="AA18" s="7"/>
      <c r="AB18" s="7"/>
      <c r="AC18" s="7"/>
      <c r="AD18" s="7"/>
      <c r="AE18" s="7"/>
      <c r="AF18" s="7"/>
      <c r="AG18" s="7"/>
      <c r="AH18" s="7"/>
      <c r="AI18" s="41"/>
      <c r="AJ18" s="43"/>
      <c r="AK18" s="43"/>
      <c r="AL18" s="41"/>
      <c r="AM18" s="41"/>
      <c r="AN18" s="41"/>
      <c r="AO18" s="41"/>
      <c r="AP18" s="41"/>
      <c r="AQ18" s="41"/>
      <c r="AR18" s="41"/>
      <c r="AS18" s="11"/>
      <c r="AT18" s="11"/>
      <c r="AU18" s="11"/>
      <c r="AV18" s="11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</row>
    <row r="19" spans="1:303" s="45" customFormat="1" ht="15" customHeight="1" thickBot="1" x14ac:dyDescent="0.3">
      <c r="A19" s="16"/>
      <c r="B19" s="17"/>
      <c r="C19" s="40"/>
      <c r="D19" s="32"/>
      <c r="E19" s="48"/>
      <c r="F19" s="48"/>
      <c r="G19" s="48"/>
      <c r="H19" s="49"/>
      <c r="I19" s="32"/>
      <c r="J19" s="32"/>
      <c r="K19" s="32"/>
      <c r="L19" s="48"/>
      <c r="M19" s="48"/>
      <c r="N19" s="50"/>
      <c r="O19" s="32"/>
      <c r="P19" s="21"/>
      <c r="Q19" s="41"/>
      <c r="R19" s="41"/>
      <c r="S19" s="41"/>
      <c r="T19" s="41"/>
      <c r="U19" s="41"/>
      <c r="V19" s="41"/>
      <c r="W19" s="42"/>
      <c r="X19" s="42"/>
      <c r="Y19" s="42"/>
      <c r="Z19" s="42"/>
      <c r="AA19" s="7"/>
      <c r="AB19" s="7"/>
      <c r="AC19" s="7"/>
      <c r="AD19" s="7"/>
      <c r="AE19" s="7"/>
      <c r="AF19" s="7"/>
      <c r="AG19" s="7"/>
      <c r="AH19" s="7"/>
      <c r="AI19" s="41"/>
      <c r="AJ19" s="43"/>
      <c r="AK19" s="43"/>
      <c r="AL19" s="41"/>
      <c r="AM19" s="41"/>
      <c r="AN19" s="41"/>
      <c r="AO19" s="41"/>
      <c r="AP19" s="41"/>
      <c r="AQ19" s="41"/>
      <c r="AR19" s="41"/>
      <c r="AS19" s="11"/>
      <c r="AT19" s="11"/>
      <c r="AU19" s="11"/>
      <c r="AV19" s="11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44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</row>
    <row r="20" spans="1:303" s="45" customFormat="1" ht="24.95" customHeight="1" thickBot="1" x14ac:dyDescent="0.3">
      <c r="A20" s="16"/>
      <c r="B20" s="17"/>
      <c r="C20" s="40"/>
      <c r="D20" s="32"/>
      <c r="E20" s="449" t="s">
        <v>18</v>
      </c>
      <c r="F20" s="450"/>
      <c r="G20" s="451"/>
      <c r="H20" s="51"/>
      <c r="I20" s="32"/>
      <c r="J20" s="32"/>
      <c r="K20" s="32"/>
      <c r="L20" s="449" t="s">
        <v>19</v>
      </c>
      <c r="M20" s="451"/>
      <c r="N20" s="452"/>
      <c r="O20" s="453"/>
      <c r="P20" s="52"/>
      <c r="Q20" s="53"/>
      <c r="R20" s="41"/>
      <c r="S20" s="41"/>
      <c r="T20" s="41"/>
      <c r="U20" s="41"/>
      <c r="V20" s="41"/>
      <c r="W20" s="42"/>
      <c r="X20" s="42"/>
      <c r="Y20" s="42"/>
      <c r="Z20" s="42"/>
      <c r="AA20" s="7"/>
      <c r="AB20" s="7"/>
      <c r="AC20" s="7"/>
      <c r="AD20" s="7"/>
      <c r="AE20" s="7"/>
      <c r="AF20" s="7"/>
      <c r="AG20" s="7"/>
      <c r="AH20" s="7"/>
      <c r="AI20" s="41"/>
      <c r="AJ20" s="43"/>
      <c r="AK20" s="43"/>
      <c r="AL20" s="41"/>
      <c r="AM20" s="41"/>
      <c r="AN20" s="41"/>
      <c r="AO20" s="41"/>
      <c r="AP20" s="41"/>
      <c r="AQ20" s="41"/>
      <c r="AR20" s="41"/>
      <c r="AS20" s="11"/>
      <c r="AT20" s="11"/>
      <c r="AU20" s="11"/>
      <c r="AV20" s="11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</row>
    <row r="21" spans="1:303" s="45" customFormat="1" ht="15" customHeight="1" thickBot="1" x14ac:dyDescent="0.3">
      <c r="A21" s="16"/>
      <c r="B21" s="17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6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7"/>
      <c r="AB21" s="7"/>
      <c r="AC21" s="7"/>
      <c r="AD21" s="7"/>
      <c r="AE21" s="7"/>
      <c r="AF21" s="7"/>
      <c r="AG21" s="7"/>
      <c r="AH21" s="7"/>
      <c r="AI21" s="41"/>
      <c r="AJ21" s="43"/>
      <c r="AK21" s="43"/>
      <c r="AL21" s="41"/>
      <c r="AM21" s="41"/>
      <c r="AN21" s="41"/>
      <c r="AO21" s="41"/>
      <c r="AP21" s="41"/>
      <c r="AQ21" s="41"/>
      <c r="AR21" s="41"/>
      <c r="AS21" s="11"/>
      <c r="AT21" s="11"/>
      <c r="AU21" s="11"/>
      <c r="AV21" s="11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4"/>
      <c r="JB21" s="44"/>
      <c r="JC21" s="44"/>
      <c r="JD21" s="44"/>
      <c r="JE21" s="44"/>
      <c r="JF21" s="44"/>
      <c r="JG21" s="44"/>
      <c r="JH21" s="44"/>
      <c r="JI21" s="44"/>
      <c r="JJ21" s="44"/>
      <c r="JK21" s="44"/>
      <c r="JL21" s="44"/>
      <c r="JM21" s="44"/>
      <c r="JN21" s="44"/>
      <c r="JO21" s="44"/>
      <c r="JP21" s="44"/>
      <c r="JQ21" s="44"/>
      <c r="JR21" s="44"/>
      <c r="JS21" s="44"/>
      <c r="JT21" s="44"/>
      <c r="JU21" s="44"/>
      <c r="JV21" s="44"/>
      <c r="JW21" s="44"/>
      <c r="JX21" s="44"/>
      <c r="JY21" s="44"/>
      <c r="JZ21" s="44"/>
      <c r="KA21" s="44"/>
      <c r="KB21" s="44"/>
      <c r="KC21" s="44"/>
      <c r="KD21" s="44"/>
      <c r="KE21" s="44"/>
      <c r="KF21" s="44"/>
      <c r="KG21" s="44"/>
      <c r="KH21" s="44"/>
      <c r="KI21" s="44"/>
      <c r="KJ21" s="44"/>
      <c r="KK21" s="44"/>
      <c r="KL21" s="44"/>
      <c r="KM21" s="44"/>
      <c r="KN21" s="44"/>
      <c r="KO21" s="44"/>
      <c r="KP21" s="44"/>
      <c r="KQ21" s="44"/>
    </row>
    <row r="22" spans="1:303" s="45" customFormat="1" ht="27" customHeight="1" x14ac:dyDescent="0.25">
      <c r="A22" s="16"/>
      <c r="B22" s="17"/>
      <c r="C22" s="454" t="s">
        <v>20</v>
      </c>
      <c r="D22" s="455"/>
      <c r="E22" s="455"/>
      <c r="F22" s="455"/>
      <c r="G22" s="456"/>
      <c r="H22" s="460"/>
      <c r="I22" s="461"/>
      <c r="J22" s="454" t="s">
        <v>21</v>
      </c>
      <c r="K22" s="455"/>
      <c r="L22" s="455"/>
      <c r="M22" s="455"/>
      <c r="N22" s="456"/>
      <c r="O22" s="460"/>
      <c r="P22" s="441" t="str">
        <f>IF(O22&lt;30,"''"," mm")</f>
        <v>''</v>
      </c>
      <c r="Q22" s="42"/>
      <c r="R22" s="42" t="s">
        <v>22</v>
      </c>
      <c r="S22" s="42"/>
      <c r="T22" s="42"/>
      <c r="U22" s="42"/>
      <c r="V22" s="42"/>
      <c r="W22" s="42"/>
      <c r="X22" s="42"/>
      <c r="Y22" s="42"/>
      <c r="Z22" s="42"/>
      <c r="AA22" s="7"/>
      <c r="AB22" s="7"/>
      <c r="AC22" s="7"/>
      <c r="AD22" s="7"/>
      <c r="AE22" s="7"/>
      <c r="AF22" s="7"/>
      <c r="AG22" s="7"/>
      <c r="AH22" s="7"/>
      <c r="AI22" s="41"/>
      <c r="AJ22" s="43"/>
      <c r="AK22" s="43"/>
      <c r="AL22" s="41"/>
      <c r="AM22" s="41"/>
      <c r="AN22" s="41"/>
      <c r="AO22" s="41"/>
      <c r="AP22" s="41"/>
      <c r="AQ22" s="41"/>
      <c r="AR22" s="41"/>
      <c r="AS22" s="11"/>
      <c r="AT22" s="11"/>
      <c r="AU22" s="11"/>
      <c r="AV22" s="11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</row>
    <row r="23" spans="1:303" s="45" customFormat="1" ht="13.5" customHeight="1" thickBot="1" x14ac:dyDescent="0.3">
      <c r="A23" s="16"/>
      <c r="B23" s="17"/>
      <c r="C23" s="457"/>
      <c r="D23" s="458"/>
      <c r="E23" s="458"/>
      <c r="F23" s="458"/>
      <c r="G23" s="459"/>
      <c r="H23" s="462"/>
      <c r="I23" s="463"/>
      <c r="J23" s="457"/>
      <c r="K23" s="458"/>
      <c r="L23" s="458"/>
      <c r="M23" s="458"/>
      <c r="N23" s="459"/>
      <c r="O23" s="462"/>
      <c r="P23" s="442"/>
      <c r="Q23" s="42"/>
      <c r="R23" s="42" t="s">
        <v>23</v>
      </c>
      <c r="S23" s="42"/>
      <c r="T23" s="42"/>
      <c r="U23" s="42"/>
      <c r="V23" s="42"/>
      <c r="W23" s="42"/>
      <c r="X23" s="42"/>
      <c r="Y23" s="42"/>
      <c r="Z23" s="42"/>
      <c r="AA23" s="7"/>
      <c r="AB23" s="7"/>
      <c r="AC23" s="7"/>
      <c r="AD23" s="7"/>
      <c r="AE23" s="7"/>
      <c r="AF23" s="7"/>
      <c r="AG23" s="7"/>
      <c r="AH23" s="7"/>
      <c r="AI23" s="41"/>
      <c r="AJ23" s="43"/>
      <c r="AK23" s="43"/>
      <c r="AL23" s="41"/>
      <c r="AM23" s="41"/>
      <c r="AN23" s="41"/>
      <c r="AO23" s="41"/>
      <c r="AP23" s="41"/>
      <c r="AQ23" s="41"/>
      <c r="AR23" s="41"/>
      <c r="AS23" s="11"/>
      <c r="AT23" s="11"/>
      <c r="AU23" s="11"/>
      <c r="AV23" s="11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</row>
    <row r="24" spans="1:303" s="45" customFormat="1" ht="15.75" customHeight="1" thickBot="1" x14ac:dyDescent="0.3">
      <c r="A24" s="16"/>
      <c r="B24" s="17"/>
      <c r="C24" s="54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6"/>
      <c r="Q24" s="42">
        <v>1</v>
      </c>
      <c r="R24" s="42">
        <v>2</v>
      </c>
      <c r="S24" s="42">
        <v>3</v>
      </c>
      <c r="T24" s="42">
        <v>4</v>
      </c>
      <c r="U24" s="42">
        <v>5</v>
      </c>
      <c r="V24" s="42">
        <v>6</v>
      </c>
      <c r="W24" s="42">
        <v>7</v>
      </c>
      <c r="X24" s="42">
        <v>8</v>
      </c>
      <c r="Y24" s="42">
        <v>9</v>
      </c>
      <c r="Z24" s="42"/>
      <c r="AA24" s="7"/>
      <c r="AB24" s="7"/>
      <c r="AC24" s="7"/>
      <c r="AD24" s="7"/>
      <c r="AE24" s="7"/>
      <c r="AF24" s="7"/>
      <c r="AG24" s="7"/>
      <c r="AH24" s="7"/>
      <c r="AI24" s="41"/>
      <c r="AJ24" s="43"/>
      <c r="AK24" s="43"/>
      <c r="AL24" s="41"/>
      <c r="AM24" s="41"/>
      <c r="AN24" s="41"/>
      <c r="AO24" s="41"/>
      <c r="AP24" s="41"/>
      <c r="AQ24" s="41"/>
      <c r="AR24" s="41"/>
      <c r="AS24" s="11"/>
      <c r="AT24" s="11"/>
      <c r="AU24" s="11"/>
      <c r="AV24" s="11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</row>
    <row r="25" spans="1:303" ht="25.5" customHeight="1" x14ac:dyDescent="0.25">
      <c r="A25" s="16"/>
      <c r="B25" s="17"/>
      <c r="C25" s="57" t="s">
        <v>24</v>
      </c>
      <c r="D25" s="58" t="s">
        <v>25</v>
      </c>
      <c r="E25" s="58" t="s">
        <v>26</v>
      </c>
      <c r="F25" s="59" t="s">
        <v>27</v>
      </c>
      <c r="G25" s="443" t="s">
        <v>26</v>
      </c>
      <c r="H25" s="444"/>
      <c r="I25" s="445"/>
      <c r="J25" s="443" t="s">
        <v>28</v>
      </c>
      <c r="K25" s="444"/>
      <c r="L25" s="445"/>
      <c r="M25" s="60" t="s">
        <v>29</v>
      </c>
      <c r="N25" s="61" t="s">
        <v>30</v>
      </c>
      <c r="O25" s="61" t="s">
        <v>31</v>
      </c>
      <c r="P25" s="62" t="s">
        <v>32</v>
      </c>
      <c r="Q25" s="42"/>
      <c r="R25" s="42" t="s">
        <v>33</v>
      </c>
      <c r="S25" s="42" t="s">
        <v>34</v>
      </c>
      <c r="T25" s="42" t="s">
        <v>35</v>
      </c>
      <c r="U25" s="42"/>
      <c r="V25" s="42"/>
      <c r="W25" s="42" t="str">
        <f>CONCATENATE(D26,N26,M26,O26)</f>
        <v/>
      </c>
      <c r="X25" s="42" t="s">
        <v>28</v>
      </c>
      <c r="Y25" s="42" t="s">
        <v>26</v>
      </c>
      <c r="Z25" s="42" t="s">
        <v>36</v>
      </c>
      <c r="AA25" s="42"/>
      <c r="AB25" s="42"/>
      <c r="AC25" s="42"/>
      <c r="AD25" s="63"/>
      <c r="AE25" s="63"/>
      <c r="AF25" s="63"/>
      <c r="AG25" s="63"/>
      <c r="AH25" s="63"/>
      <c r="AI25" s="64"/>
      <c r="AJ25" s="65"/>
      <c r="AK25" s="43"/>
      <c r="AS25" s="11"/>
      <c r="AT25" s="11"/>
      <c r="AU25" s="11"/>
      <c r="AV25" s="11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</row>
    <row r="26" spans="1:303" ht="24" customHeight="1" x14ac:dyDescent="0.25">
      <c r="A26" s="16" t="str">
        <f>E26&amp;N26</f>
        <v/>
      </c>
      <c r="B26" s="17"/>
      <c r="C26" s="66" t="str">
        <f>IF($I$2=[1]Tubos!$N$2,IF([1]Tubos!I2="","",[1]Tubos!I2),"")</f>
        <v/>
      </c>
      <c r="D26" s="67" t="str">
        <f>IF(C26="","",IF($I$2=[1]Tubos!$N$2,IF([1]Tubos!J2="","",[1]Tubos!J2),0))</f>
        <v/>
      </c>
      <c r="E26" s="67" t="str">
        <f>IF(C26="","",IF($I$2=[1]Tubos!$N$2,IF([1]Tubos!K2="","",IF([1]Tubos!K2="PE","PE","AÇO")),0))</f>
        <v/>
      </c>
      <c r="F26" s="68" t="str">
        <f>IF(C26="","",IF($I$2=[1]Tubos!$N$2,IF([1]Tubos!L2="","",[1]Tubos!L2),0))</f>
        <v/>
      </c>
      <c r="G26" s="440" t="s">
        <v>194</v>
      </c>
      <c r="H26" s="440"/>
      <c r="I26" s="440"/>
      <c r="J26" s="440" t="str">
        <f>IFERROR(IF(AND(EMPRESA_CONTRATO_AÇO="",EMPRESA_CONTRATO_PE=""),"",IF(AND(EMPRESA_CONTRATO_AÇO="UNIFORTE - PERIODICO",EMPRESA_CONTRATO_PE=""),IF(E26="AÇO",IF(F26&lt;=500,VLOOKUP(W26,'[1]Contrato UNIFORTE'!$S$7:$V$115,2,0)*F26,IF(AND('[1]DADOS DA REDE'!F26&gt;500,'[1]DADOS DA REDE'!F26&lt;=1000),VLOOKUP(W26,'[1]Contrato UNIFORTE'!$S$7:$V$115,3,0)*F26,VLOOKUP(W26,'[1]Contrato UNIFORTE'!$S$7:$V$115,4,0)*F26)),""),       IF(AND(EMPRESA_CONTRATO_AÇO="",EMPRESA_CONTRATO_PE="UNIFORTE - PERIODICO"),IF(AND(E26="PE",N26="LL4"),VLOOKUP(V26,'[1]REDE VAREJO_PEQ_EXT'!$A$5:$F$25,6,0),IF(AND(E26="PE",N26="LL7",D26&gt;=63),VLOOKUP(V26,'[1]REDE VAREJO_PEQ_EXT'!$A$19:$F$25,6,0),"")),IF(AND(EMPRESA_CONTRATO_AÇO="UNIFORTE - PERIODICO",EMPRESA_CONTRATO_PE="UNIFORTE - PERIODICO"),IF(E26="AÇO",IF(F26&lt;=500,VLOOKUP(W26,'[1]Contrato UNIFORTE'!$S$7:$V$115,2,0)*F26,IF(AND('[1]DADOS DA REDE'!F26&gt;500,'[1]DADOS DA REDE'!F26&lt;=1000),VLOOKUP(W26,'[1]Contrato UNIFORTE'!$S$7:$V$115,3,0)*F26,VLOOKUP(W26,'[1]Contrato UNIFORTE'!$S$7:$V$115,4,0)*F26)),IF(AND(E26="PE",N26="LL4"),VLOOKUP(V26,'[1]REDE VAREJO_PEQ_EXT'!$A$5:$F$25,6,0),IF(AND(E26="PE",N26="LL7",D26&gt;=63),VLOOKUP(V26,'[1]REDE VAREJO_PEQ_EXT'!$A$21:$F$25,6,0),""))),IF(AND(EMPRESA_CONTRATO_AÇO="",EMPRESA_CONTRATO_PE&lt;&gt;"",EMPRESA_CONTRATO_PE&lt;&gt;"UNIFORTE - PERIODICO"),IF(TIPO_CONTRATO_PE="","",IF(TIPO_CONTRATO_PE="Pequenas Extensões",VLOOKUP(V26,'[1]REDE VAREJO_PEQ_EXT'!$S$5:$AD$18,HLOOKUP($N$13,'[1]REDE VAREJO_PEQ_EXT'!$T$19:$AD$20,2,0),0),VLOOKUP(V26,'[1]REDE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PERIODICO",EMPRESA_CONTRATO_PE&lt;&gt;""),IF(OR(E26="AÇO"),IF(E26="AÇO",IF(F26&lt;=500,VLOOKUP(W26,'[1]Contrato UNIFORTE'!$S$7:$V$115,2,0)*F26,IF(AND('[1]DADOS DA REDE'!F26&gt;500,'[1]DADOS DA REDE'!F26&lt;=1000),VLOOKUP(W26,'[1]Contrato UNIFORTE'!$S$7:$V$115,3,0)*F26,VLOOKUP(W26,'[1]Contrato UNIFORTE'!$S$7:$V$115,4,0)*F26)),IF(AND(E26="PE",N26="LL7",D26&gt;=63),VLOOKUP(V26,'[1]REDE VAREJO_PEQ_EXT'!$A$21:$F$25,6,0),"")),IF(AND(E26="PE",OR(N26="RIC",N26="LL4"),TIPO_CONTRATO_PE="Pequenas Extensões"),VLOOKUP(V26,'[1]REDE VAREJO_PEQ_EXT'!$S$5:$AD$18,HLOOKUP(EMPRESA_CONTRATO_PE,'[1]REDE VAREJO_PEQ_EXT'!$T$19:$AD$20,2,0),0),VLOOKUP(V26,'[1]REDE VAREJO_PEQ_EXT'!$A$5:$R$18,HLOOKUP('[1]DADOS DA REDE'!$N$13,'[1]REDE VAREJO_PEQ_EXT'!$G$19:$R$20,2,0),0))),"N/A")))))),"")</f>
        <v/>
      </c>
      <c r="K26" s="440"/>
      <c r="L26" s="440"/>
      <c r="M26" s="69"/>
      <c r="N26" s="70" t="str">
        <f>IF(C26="","",IF($I$2=[1]Tubos!$N$2,IF([1]Tubos!P2="","",[1]Tubos!P2),0))</f>
        <v/>
      </c>
      <c r="O26" s="69"/>
      <c r="P26" s="71">
        <f>SUM(G26:J26)</f>
        <v>0</v>
      </c>
      <c r="Q26" s="42" t="str">
        <f>CONCATENATE(D26,N26,F26)</f>
        <v/>
      </c>
      <c r="R26" s="42" t="str">
        <f>G26</f>
        <v/>
      </c>
      <c r="S26" s="42"/>
      <c r="T26" s="42">
        <f>L26</f>
        <v>0</v>
      </c>
      <c r="U26" s="42" t="str">
        <f>IFERROR(VLOOKUP(N26,'[1]VALIDAÇÃO DADOS'!$AC$1:$AD$5,2,0),"")</f>
        <v/>
      </c>
      <c r="V26" s="42" t="str">
        <f>CONCATENATE(D26,F26,U26)</f>
        <v/>
      </c>
      <c r="W26" s="42" t="str">
        <f>CONCATENATE(D26,N26,M26,O26)</f>
        <v/>
      </c>
      <c r="X26" s="42">
        <f>SUM(I26:L26)</f>
        <v>0</v>
      </c>
      <c r="Y26" s="42" t="str">
        <f>G26</f>
        <v/>
      </c>
      <c r="Z26" s="42"/>
      <c r="AA26" s="42"/>
      <c r="AB26" s="42"/>
      <c r="AC26" s="42"/>
      <c r="AJ26" s="43"/>
      <c r="AK26" s="43"/>
      <c r="AL26" s="41"/>
      <c r="AS26" s="11"/>
      <c r="AT26" s="11"/>
      <c r="AU26" s="11"/>
      <c r="AV26" s="11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</row>
    <row r="27" spans="1:303" ht="24" customHeight="1" x14ac:dyDescent="0.25">
      <c r="A27" s="16" t="str">
        <f>E27&amp;N27</f>
        <v/>
      </c>
      <c r="B27" s="17"/>
      <c r="C27" s="66" t="str">
        <f>IF($I$2=[1]Tubos!$N$2,IF([1]Tubos!I3="","",[1]Tubos!I3),"")</f>
        <v/>
      </c>
      <c r="D27" s="67" t="str">
        <f>IF(C27="","",IF($I$2=[1]Tubos!$N$2,IF([1]Tubos!J3="","",[1]Tubos!J3),0))</f>
        <v/>
      </c>
      <c r="E27" s="67" t="str">
        <f>IF(C27="","",IF($I$2=[1]Tubos!$N$2,IF([1]Tubos!K3="","",IF([1]Tubos!K3="PE","PE","AÇO")),0))</f>
        <v/>
      </c>
      <c r="F27" s="68" t="str">
        <f>IF(C27="","",IF($I$2=[1]Tubos!$N$2,IF([1]Tubos!L3="","",[1]Tubos!L3),0))</f>
        <v/>
      </c>
      <c r="G27" s="440" t="s">
        <v>194</v>
      </c>
      <c r="H27" s="440"/>
      <c r="I27" s="440"/>
      <c r="J27" s="440" t="str">
        <f>IFERROR(IF(AND(EMPRESA_CONTRATO_AÇO="",EMPRESA_CONTRATO_PE=""),"",IF(AND(EMPRESA_CONTRATO_AÇO="UNIFORTE - PERIODICO",EMPRESA_CONTRATO_PE=""),IF(E27="AÇO",IF(F27&lt;=500,VLOOKUP(W27,'[1]Contrato UNIFORTE'!$S$7:$V$115,2,0)*F27,IF(AND('[1]DADOS DA REDE'!F27&gt;500,'[1]DADOS DA REDE'!F27&lt;=1000),VLOOKUP(W27,'[1]Contrato UNIFORTE'!$S$7:$V$115,3,0)*F27,VLOOKUP(W27,'[1]Contrato UNIFORTE'!$S$7:$V$115,4,0)*F27)),""),       IF(AND(EMPRESA_CONTRATO_AÇO="",EMPRESA_CONTRATO_PE="UNIFORTE - PERIODICO"),IF(AND(E27="PE",N27="LL4"),VLOOKUP(V27,'[1]REDE VAREJO_PEQ_EXT'!$A$5:$F$25,6,0),IF(AND(E27="PE",N27="LL7",D27&gt;=63),VLOOKUP(V27,'[1]REDE VAREJO_PEQ_EXT'!$A$19:$F$25,6,0),"")),IF(AND(EMPRESA_CONTRATO_AÇO="UNIFORTE - PERIODICO",EMPRESA_CONTRATO_PE="UNIFORTE - PERIODICO"),IF(E27="AÇO",IF(F27&lt;=500,VLOOKUP(W27,'[1]Contrato UNIFORTE'!$S$7:$V$115,2,0)*F27,IF(AND('[1]DADOS DA REDE'!F27&gt;500,'[1]DADOS DA REDE'!F27&lt;=1000),VLOOKUP(W27,'[1]Contrato UNIFORTE'!$S$7:$V$115,3,0)*F27,VLOOKUP(W27,'[1]Contrato UNIFORTE'!$S$7:$V$115,4,0)*F27)),IF(AND(E27="PE",N27="LL4"),VLOOKUP(V27,'[1]REDE VAREJO_PEQ_EXT'!$A$5:$F$25,6,0),IF(AND(E27="PE",N27="LL7",D27&gt;=63),VLOOKUP(V27,'[1]REDE VAREJO_PEQ_EXT'!$A$21:$F$25,6,0),""))),IF(AND(EMPRESA_CONTRATO_AÇO="",EMPRESA_CONTRATO_PE&lt;&gt;"",EMPRESA_CONTRATO_PE&lt;&gt;"UNIFORTE - PERIODICO"),IF(TIPO_CONTRATO_PE="","",IF(TIPO_CONTRATO_PE="Pequenas Extensões",VLOOKUP(V27,'[1]REDE VAREJO_PEQ_EXT'!$S$5:$AD$18,HLOOKUP($N$13,'[1]REDE VAREJO_PEQ_EXT'!$T$19:$AD$20,2,0),0),VLOOKUP(V27,'[1]REDE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PERIODICO",EMPRESA_CONTRATO_PE&lt;&gt;""),IF(OR(E27="AÇO"),IF(E27="AÇO",IF(F27&lt;=500,VLOOKUP(W27,'[1]Contrato UNIFORTE'!$S$7:$V$115,2,0)*F27,IF(AND('[1]DADOS DA REDE'!F27&gt;500,'[1]DADOS DA REDE'!F27&lt;=1000),VLOOKUP(W27,'[1]Contrato UNIFORTE'!$S$7:$V$115,3,0)*F27,VLOOKUP(W27,'[1]Contrato UNIFORTE'!$S$7:$V$115,4,0)*F27)),IF(AND(E27="PE",N27="LL7",D27&gt;=63),VLOOKUP(V27,'[1]REDE VAREJO_PEQ_EXT'!$A$21:$F$25,6,0),"")),IF(AND(E27="PE",OR(N27="RIC",N27="LL4"),TIPO_CONTRATO_PE="Pequenas Extensões"),VLOOKUP(V27,'[1]REDE VAREJO_PEQ_EXT'!$S$5:$AD$18,HLOOKUP(EMPRESA_CONTRATO_PE,'[1]REDE VAREJO_PEQ_EXT'!$T$19:$AD$20,2,0),0),VLOOKUP(V27,'[1]REDE VAREJO_PEQ_EXT'!$A$5:$R$18,HLOOKUP('[1]DADOS DA REDE'!$N$13,'[1]REDE VAREJO_PEQ_EXT'!$G$19:$R$20,2,0),0))),"N/A")))))),"")</f>
        <v/>
      </c>
      <c r="K27" s="440"/>
      <c r="L27" s="440"/>
      <c r="M27" s="69"/>
      <c r="N27" s="70" t="str">
        <f>IF(C27="","",IF($I$2=[1]Tubos!$N$2,IF([1]Tubos!P3="","",[1]Tubos!P3),0))</f>
        <v/>
      </c>
      <c r="O27" s="69"/>
      <c r="P27" s="71">
        <f t="shared" ref="P27:P90" si="0">SUM(G27:J27)</f>
        <v>0</v>
      </c>
      <c r="Q27" s="42" t="str">
        <f t="shared" ref="Q27:Q90" si="1">CONCATENATE(D27,N27,F27)</f>
        <v/>
      </c>
      <c r="R27" s="42" t="str">
        <f t="shared" ref="R27:R90" si="2">G27</f>
        <v/>
      </c>
      <c r="S27" s="42"/>
      <c r="T27" s="42">
        <f t="shared" ref="T27:T90" si="3">L27</f>
        <v>0</v>
      </c>
      <c r="U27" s="42" t="str">
        <f>IFERROR(VLOOKUP(N27,'[1]VALIDAÇÃO DADOS'!$AC$1:$AD$5,2,0),"")</f>
        <v/>
      </c>
      <c r="V27" s="42" t="str">
        <f t="shared" ref="V27:V90" si="4">CONCATENATE(D27,F27,U27)</f>
        <v/>
      </c>
      <c r="W27" s="42" t="str">
        <f t="shared" ref="W27:W75" si="5">CONCATENATE(D27,N27,M27,O27)</f>
        <v/>
      </c>
      <c r="X27" s="42">
        <f t="shared" ref="X27:X33" si="6">SUM(H27:L27)</f>
        <v>0</v>
      </c>
      <c r="Y27" s="42" t="str">
        <f t="shared" ref="Y27:Y90" si="7">G27</f>
        <v/>
      </c>
      <c r="Z27" s="42"/>
      <c r="AA27" s="42"/>
      <c r="AB27" s="42"/>
      <c r="AC27" s="42"/>
      <c r="AJ27" s="43"/>
      <c r="AK27" s="43"/>
      <c r="AL27" s="41"/>
      <c r="AS27" s="11"/>
      <c r="AT27" s="11"/>
      <c r="AU27" s="11"/>
      <c r="AV27" s="11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</row>
    <row r="28" spans="1:303" ht="24" customHeight="1" x14ac:dyDescent="0.25">
      <c r="A28" s="16" t="str">
        <f t="shared" ref="A28:A75" si="8">E28&amp;N28</f>
        <v/>
      </c>
      <c r="B28" s="17"/>
      <c r="C28" s="66" t="str">
        <f>IF($I$2=[1]Tubos!$N$2,IF([1]Tubos!I4="","",[1]Tubos!I4),"")</f>
        <v/>
      </c>
      <c r="D28" s="67" t="str">
        <f>IF(C28="","",IF($I$2=[1]Tubos!$N$2,IF([1]Tubos!J4="","",[1]Tubos!J4),0))</f>
        <v/>
      </c>
      <c r="E28" s="67" t="str">
        <f>IF(C28="","",IF($I$2=[1]Tubos!$N$2,IF([1]Tubos!K4="","",IF([1]Tubos!K4="PE","PE","AÇO")),0))</f>
        <v/>
      </c>
      <c r="F28" s="68" t="str">
        <f>IF(C28="","",IF($I$2=[1]Tubos!$N$2,IF([1]Tubos!L4="","",[1]Tubos!L4),0))</f>
        <v/>
      </c>
      <c r="G28" s="440" t="s">
        <v>194</v>
      </c>
      <c r="H28" s="440"/>
      <c r="I28" s="440"/>
      <c r="J28" s="440" t="str">
        <f>IFERROR(IF(AND(EMPRESA_CONTRATO_AÇO="",EMPRESA_CONTRATO_PE=""),"",IF(AND(EMPRESA_CONTRATO_AÇO="UNIFORTE - PERIODICO",EMPRESA_CONTRATO_PE=""),IF(E28="AÇO",IF(F28&lt;=500,VLOOKUP(W28,'[1]Contrato UNIFORTE'!$S$7:$V$115,2,0)*F28,IF(AND('[1]DADOS DA REDE'!F28&gt;500,'[1]DADOS DA REDE'!F28&lt;=1000),VLOOKUP(W28,'[1]Contrato UNIFORTE'!$S$7:$V$115,3,0)*F28,VLOOKUP(W28,'[1]Contrato UNIFORTE'!$S$7:$V$115,4,0)*F28)),""),       IF(AND(EMPRESA_CONTRATO_AÇO="",EMPRESA_CONTRATO_PE="UNIFORTE - PERIODICO"),IF(AND(E28="PE",N28="LL4"),VLOOKUP(V28,'[1]REDE VAREJO_PEQ_EXT'!$A$5:$F$25,6,0),IF(AND(E28="PE",N28="LL7",D28&gt;=63),VLOOKUP(V28,'[1]REDE VAREJO_PEQ_EXT'!$A$19:$F$25,6,0),"")),IF(AND(EMPRESA_CONTRATO_AÇO="UNIFORTE - PERIODICO",EMPRESA_CONTRATO_PE="UNIFORTE - PERIODICO"),IF(E28="AÇO",IF(F28&lt;=500,VLOOKUP(W28,'[1]Contrato UNIFORTE'!$S$7:$V$115,2,0)*F28,IF(AND('[1]DADOS DA REDE'!F28&gt;500,'[1]DADOS DA REDE'!F28&lt;=1000),VLOOKUP(W28,'[1]Contrato UNIFORTE'!$S$7:$V$115,3,0)*F28,VLOOKUP(W28,'[1]Contrato UNIFORTE'!$S$7:$V$115,4,0)*F28)),IF(AND(E28="PE",N28="LL4"),VLOOKUP(V28,'[1]REDE VAREJO_PEQ_EXT'!$A$5:$F$25,6,0),IF(AND(E28="PE",N28="LL7",D28&gt;=63),VLOOKUP(V28,'[1]REDE VAREJO_PEQ_EXT'!$A$21:$F$25,6,0),""))),IF(AND(EMPRESA_CONTRATO_AÇO="",EMPRESA_CONTRATO_PE&lt;&gt;"",EMPRESA_CONTRATO_PE&lt;&gt;"UNIFORTE - PERIODICO"),IF(TIPO_CONTRATO_PE="","",IF(TIPO_CONTRATO_PE="Pequenas Extensões",VLOOKUP(V28,'[1]REDE VAREJO_PEQ_EXT'!$S$5:$AD$18,HLOOKUP($N$13,'[1]REDE VAREJO_PEQ_EXT'!$T$19:$AD$20,2,0),0),VLOOKUP(V28,'[1]REDE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PERIODICO",EMPRESA_CONTRATO_PE&lt;&gt;""),IF(OR(E28="AÇO"),IF(E28="AÇO",IF(F28&lt;=500,VLOOKUP(W28,'[1]Contrato UNIFORTE'!$S$7:$V$115,2,0)*F28,IF(AND('[1]DADOS DA REDE'!F28&gt;500,'[1]DADOS DA REDE'!F28&lt;=1000),VLOOKUP(W28,'[1]Contrato UNIFORTE'!$S$7:$V$115,3,0)*F28,VLOOKUP(W28,'[1]Contrato UNIFORTE'!$S$7:$V$115,4,0)*F28)),IF(AND(E28="PE",N28="LL7",D28&gt;=63),VLOOKUP(V28,'[1]REDE VAREJO_PEQ_EXT'!$A$21:$F$25,6,0),"")),IF(AND(E28="PE",OR(N28="RIC",N28="LL4"),TIPO_CONTRATO_PE="Pequenas Extensões"),VLOOKUP(V28,'[1]REDE VAREJO_PEQ_EXT'!$S$5:$AD$18,HLOOKUP(EMPRESA_CONTRATO_PE,'[1]REDE VAREJO_PEQ_EXT'!$T$19:$AD$20,2,0),0),VLOOKUP(V28,'[1]REDE VAREJO_PEQ_EXT'!$A$5:$R$18,HLOOKUP('[1]DADOS DA REDE'!$N$13,'[1]REDE VAREJO_PEQ_EXT'!$G$19:$R$20,2,0),0))),"N/A")))))),"")</f>
        <v/>
      </c>
      <c r="K28" s="440"/>
      <c r="L28" s="440"/>
      <c r="M28" s="69"/>
      <c r="N28" s="70" t="str">
        <f>IF(C28="","",IF($I$2=[1]Tubos!$N$2,IF([1]Tubos!P4="","",[1]Tubos!P4),0))</f>
        <v/>
      </c>
      <c r="O28" s="69"/>
      <c r="P28" s="71">
        <f t="shared" si="0"/>
        <v>0</v>
      </c>
      <c r="Q28" s="42" t="str">
        <f t="shared" si="1"/>
        <v/>
      </c>
      <c r="R28" s="42" t="str">
        <f t="shared" si="2"/>
        <v/>
      </c>
      <c r="S28" s="42"/>
      <c r="T28" s="42">
        <f t="shared" si="3"/>
        <v>0</v>
      </c>
      <c r="U28" s="42" t="str">
        <f>IFERROR(VLOOKUP(N28,'[1]VALIDAÇÃO DADOS'!$AC$1:$AD$5,2,0),"")</f>
        <v/>
      </c>
      <c r="V28" s="42" t="str">
        <f t="shared" si="4"/>
        <v/>
      </c>
      <c r="W28" s="42" t="str">
        <f>CONCATENATE(D28,N28,M28,O28)</f>
        <v/>
      </c>
      <c r="X28" s="42">
        <f t="shared" si="6"/>
        <v>0</v>
      </c>
      <c r="Y28" s="42" t="str">
        <f t="shared" si="7"/>
        <v/>
      </c>
      <c r="Z28" s="42"/>
      <c r="AA28" s="42"/>
      <c r="AB28" s="42"/>
      <c r="AC28" s="42"/>
      <c r="AJ28" s="43"/>
      <c r="AK28" s="36"/>
      <c r="AL28" s="72"/>
      <c r="AS28" s="11"/>
      <c r="AT28" s="11"/>
      <c r="AU28" s="11"/>
      <c r="AV28" s="11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</row>
    <row r="29" spans="1:303" ht="24" customHeight="1" x14ac:dyDescent="0.25">
      <c r="A29" s="16" t="str">
        <f t="shared" si="8"/>
        <v/>
      </c>
      <c r="B29" s="17"/>
      <c r="C29" s="66" t="str">
        <f>IF($I$2=[1]Tubos!$N$2,IF([1]Tubos!I5="","",[1]Tubos!I5),"")</f>
        <v/>
      </c>
      <c r="D29" s="67" t="str">
        <f>IF(C29="","",IF($I$2=[1]Tubos!$N$2,IF([1]Tubos!J5="","",[1]Tubos!J5),0))</f>
        <v/>
      </c>
      <c r="E29" s="67" t="str">
        <f>IF(C29="","",IF($I$2=[1]Tubos!$N$2,IF([1]Tubos!K5="","",IF([1]Tubos!K5="PE","PE","AÇO")),0))</f>
        <v/>
      </c>
      <c r="F29" s="68" t="str">
        <f>IF(C29="","",IF($I$2=[1]Tubos!$N$2,IF([1]Tubos!L5="","",[1]Tubos!L5),0))</f>
        <v/>
      </c>
      <c r="G29" s="440" t="s">
        <v>194</v>
      </c>
      <c r="H29" s="440"/>
      <c r="I29" s="440"/>
      <c r="J29" s="440" t="str">
        <f>IFERROR(IF(AND(EMPRESA_CONTRATO_AÇO="",EMPRESA_CONTRATO_PE=""),"",IF(AND(EMPRESA_CONTRATO_AÇO="UNIFORTE - PERIODICO",EMPRESA_CONTRATO_PE=""),IF(E29="AÇO",IF(F29&lt;=500,VLOOKUP(W29,'[1]Contrato UNIFORTE'!$S$7:$V$115,2,0)*F29,IF(AND('[1]DADOS DA REDE'!F29&gt;500,'[1]DADOS DA REDE'!F29&lt;=1000),VLOOKUP(W29,'[1]Contrato UNIFORTE'!$S$7:$V$115,3,0)*F29,VLOOKUP(W29,'[1]Contrato UNIFORTE'!$S$7:$V$115,4,0)*F29)),""),       IF(AND(EMPRESA_CONTRATO_AÇO="",EMPRESA_CONTRATO_PE="UNIFORTE - PERIODICO"),IF(AND(E29="PE",N29="LL4"),VLOOKUP(V29,'[1]REDE VAREJO_PEQ_EXT'!$A$5:$F$25,6,0),IF(AND(E29="PE",N29="LL7",D29&gt;=63),VLOOKUP(V29,'[1]REDE VAREJO_PEQ_EXT'!$A$19:$F$25,6,0),"")),IF(AND(EMPRESA_CONTRATO_AÇO="UNIFORTE - PERIODICO",EMPRESA_CONTRATO_PE="UNIFORTE - PERIODICO"),IF(E29="AÇO",IF(F29&lt;=500,VLOOKUP(W29,'[1]Contrato UNIFORTE'!$S$7:$V$115,2,0)*F29,IF(AND('[1]DADOS DA REDE'!F29&gt;500,'[1]DADOS DA REDE'!F29&lt;=1000),VLOOKUP(W29,'[1]Contrato UNIFORTE'!$S$7:$V$115,3,0)*F29,VLOOKUP(W29,'[1]Contrato UNIFORTE'!$S$7:$V$115,4,0)*F29)),IF(AND(E29="PE",N29="LL4"),VLOOKUP(V29,'[1]REDE VAREJO_PEQ_EXT'!$A$5:$F$25,6,0),IF(AND(E29="PE",N29="LL7",D29&gt;=63),VLOOKUP(V29,'[1]REDE VAREJO_PEQ_EXT'!$A$21:$F$25,6,0),""))),IF(AND(EMPRESA_CONTRATO_AÇO="",EMPRESA_CONTRATO_PE&lt;&gt;"",EMPRESA_CONTRATO_PE&lt;&gt;"UNIFORTE - PERIODICO"),IF(TIPO_CONTRATO_PE="","",IF(TIPO_CONTRATO_PE="Pequenas Extensões",VLOOKUP(V29,'[1]REDE VAREJO_PEQ_EXT'!$S$5:$AD$18,HLOOKUP($N$13,'[1]REDE VAREJO_PEQ_EXT'!$T$19:$AD$20,2,0),0),VLOOKUP(V29,'[1]REDE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PERIODICO",EMPRESA_CONTRATO_PE&lt;&gt;""),IF(OR(E29="AÇO"),IF(E29="AÇO",IF(F29&lt;=500,VLOOKUP(W29,'[1]Contrato UNIFORTE'!$S$7:$V$115,2,0)*F29,IF(AND('[1]DADOS DA REDE'!F29&gt;500,'[1]DADOS DA REDE'!F29&lt;=1000),VLOOKUP(W29,'[1]Contrato UNIFORTE'!$S$7:$V$115,3,0)*F29,VLOOKUP(W29,'[1]Contrato UNIFORTE'!$S$7:$V$115,4,0)*F29)),IF(AND(E29="PE",N29="LL7",D29&gt;=63),VLOOKUP(V29,'[1]REDE VAREJO_PEQ_EXT'!$A$21:$F$25,6,0),"")),IF(AND(E29="PE",OR(N29="RIC",N29="LL4"),TIPO_CONTRATO_PE="Pequenas Extensões"),VLOOKUP(V29,'[1]REDE VAREJO_PEQ_EXT'!$S$5:$AD$18,HLOOKUP(EMPRESA_CONTRATO_PE,'[1]REDE VAREJO_PEQ_EXT'!$T$19:$AD$20,2,0),0),VLOOKUP(V29,'[1]REDE VAREJO_PEQ_EXT'!$A$5:$R$18,HLOOKUP('[1]DADOS DA REDE'!$N$13,'[1]REDE VAREJO_PEQ_EXT'!$G$19:$R$20,2,0),0))),"N/A")))))),"")</f>
        <v/>
      </c>
      <c r="K29" s="440"/>
      <c r="L29" s="440"/>
      <c r="M29" s="69"/>
      <c r="N29" s="70" t="str">
        <f>IF(C29="","",IF($I$2=[1]Tubos!$N$2,IF([1]Tubos!P5="","",[1]Tubos!P5),0))</f>
        <v/>
      </c>
      <c r="O29" s="69"/>
      <c r="P29" s="71">
        <f t="shared" si="0"/>
        <v>0</v>
      </c>
      <c r="Q29" s="42" t="str">
        <f t="shared" si="1"/>
        <v/>
      </c>
      <c r="R29" s="42" t="str">
        <f t="shared" si="2"/>
        <v/>
      </c>
      <c r="S29" s="42"/>
      <c r="T29" s="42">
        <f t="shared" si="3"/>
        <v>0</v>
      </c>
      <c r="U29" s="42" t="str">
        <f>IFERROR(VLOOKUP(N29,'[1]VALIDAÇÃO DADOS'!$AC$1:$AD$5,2,0),"")</f>
        <v/>
      </c>
      <c r="V29" s="42" t="str">
        <f t="shared" si="4"/>
        <v/>
      </c>
      <c r="W29" s="42" t="str">
        <f t="shared" si="5"/>
        <v/>
      </c>
      <c r="X29" s="42">
        <f t="shared" si="6"/>
        <v>0</v>
      </c>
      <c r="Y29" s="42" t="str">
        <f t="shared" si="7"/>
        <v/>
      </c>
      <c r="Z29" s="42"/>
      <c r="AA29" s="42"/>
      <c r="AB29" s="42"/>
      <c r="AC29" s="42"/>
      <c r="AJ29" s="43"/>
      <c r="AK29" s="43"/>
      <c r="AS29" s="11"/>
      <c r="AT29" s="11"/>
      <c r="AU29" s="11"/>
      <c r="AV29" s="11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</row>
    <row r="30" spans="1:303" ht="24" customHeight="1" x14ac:dyDescent="0.25">
      <c r="A30" s="16" t="str">
        <f t="shared" si="8"/>
        <v/>
      </c>
      <c r="B30" s="17"/>
      <c r="C30" s="66" t="str">
        <f>IF($I$2=[1]Tubos!$N$2,IF([1]Tubos!I6="","",[1]Tubos!I6),"")</f>
        <v/>
      </c>
      <c r="D30" s="67" t="str">
        <f>IF(C30="","",IF($I$2=[1]Tubos!$N$2,IF([1]Tubos!J6="","",[1]Tubos!J6),0))</f>
        <v/>
      </c>
      <c r="E30" s="67" t="str">
        <f>IF(C30="","",IF($I$2=[1]Tubos!$N$2,IF([1]Tubos!K6="","",IF([1]Tubos!K6="PE","PE","AÇO")),0))</f>
        <v/>
      </c>
      <c r="F30" s="68" t="str">
        <f>IF(C30="","",IF($I$2=[1]Tubos!$N$2,IF([1]Tubos!L6="","",[1]Tubos!L6),0))</f>
        <v/>
      </c>
      <c r="G30" s="440" t="s">
        <v>194</v>
      </c>
      <c r="H30" s="440"/>
      <c r="I30" s="440"/>
      <c r="J30" s="440" t="str">
        <f>IFERROR(IF(AND(EMPRESA_CONTRATO_AÇO="",EMPRESA_CONTRATO_PE=""),"",IF(AND(EMPRESA_CONTRATO_AÇO="UNIFORTE - PERIODICO",EMPRESA_CONTRATO_PE=""),IF(E30="AÇO",IF(F30&lt;=500,VLOOKUP(W30,'[1]Contrato UNIFORTE'!$S$7:$V$115,2,0)*F30,IF(AND('[1]DADOS DA REDE'!F30&gt;500,'[1]DADOS DA REDE'!F30&lt;=1000),VLOOKUP(W30,'[1]Contrato UNIFORTE'!$S$7:$V$115,3,0)*F30,VLOOKUP(W30,'[1]Contrato UNIFORTE'!$S$7:$V$115,4,0)*F30)),""),       IF(AND(EMPRESA_CONTRATO_AÇO="",EMPRESA_CONTRATO_PE="UNIFORTE - PERIODICO"),IF(AND(E30="PE",N30="LL4"),VLOOKUP(V30,'[1]REDE VAREJO_PEQ_EXT'!$A$5:$F$25,6,0),IF(AND(E30="PE",N30="LL7",D30&gt;=63),VLOOKUP(V30,'[1]REDE VAREJO_PEQ_EXT'!$A$19:$F$25,6,0),"")),IF(AND(EMPRESA_CONTRATO_AÇO="UNIFORTE - PERIODICO",EMPRESA_CONTRATO_PE="UNIFORTE - PERIODICO"),IF(E30="AÇO",IF(F30&lt;=500,VLOOKUP(W30,'[1]Contrato UNIFORTE'!$S$7:$V$115,2,0)*F30,IF(AND('[1]DADOS DA REDE'!F30&gt;500,'[1]DADOS DA REDE'!F30&lt;=1000),VLOOKUP(W30,'[1]Contrato UNIFORTE'!$S$7:$V$115,3,0)*F30,VLOOKUP(W30,'[1]Contrato UNIFORTE'!$S$7:$V$115,4,0)*F30)),IF(AND(E30="PE",N30="LL4"),VLOOKUP(V30,'[1]REDE VAREJO_PEQ_EXT'!$A$5:$F$25,6,0),IF(AND(E30="PE",N30="LL7",D30&gt;=63),VLOOKUP(V30,'[1]REDE VAREJO_PEQ_EXT'!$A$21:$F$25,6,0),""))),IF(AND(EMPRESA_CONTRATO_AÇO="",EMPRESA_CONTRATO_PE&lt;&gt;"",EMPRESA_CONTRATO_PE&lt;&gt;"UNIFORTE - PERIODICO"),IF(TIPO_CONTRATO_PE="","",IF(TIPO_CONTRATO_PE="Pequenas Extensões",VLOOKUP(V30,'[1]REDE VAREJO_PEQ_EXT'!$S$5:$AD$18,HLOOKUP($N$13,'[1]REDE VAREJO_PEQ_EXT'!$T$19:$AD$20,2,0),0),VLOOKUP(V30,'[1]REDE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PERIODICO",EMPRESA_CONTRATO_PE&lt;&gt;""),IF(OR(E30="AÇO"),IF(E30="AÇO",IF(F30&lt;=500,VLOOKUP(W30,'[1]Contrato UNIFORTE'!$S$7:$V$115,2,0)*F30,IF(AND('[1]DADOS DA REDE'!F30&gt;500,'[1]DADOS DA REDE'!F30&lt;=1000),VLOOKUP(W30,'[1]Contrato UNIFORTE'!$S$7:$V$115,3,0)*F30,VLOOKUP(W30,'[1]Contrato UNIFORTE'!$S$7:$V$115,4,0)*F30)),IF(AND(E30="PE",N30="LL7",D30&gt;=63),VLOOKUP(V30,'[1]REDE VAREJO_PEQ_EXT'!$A$21:$F$25,6,0),"")),IF(AND(E30="PE",OR(N30="RIC",N30="LL4"),TIPO_CONTRATO_PE="Pequenas Extensões"),VLOOKUP(V30,'[1]REDE VAREJO_PEQ_EXT'!$S$5:$AD$18,HLOOKUP(EMPRESA_CONTRATO_PE,'[1]REDE VAREJO_PEQ_EXT'!$T$19:$AD$20,2,0),0),VLOOKUP(V30,'[1]REDE VAREJO_PEQ_EXT'!$A$5:$R$18,HLOOKUP('[1]DADOS DA REDE'!$N$13,'[1]REDE VAREJO_PEQ_EXT'!$G$19:$R$20,2,0),0))),"N/A")))))),"")</f>
        <v/>
      </c>
      <c r="K30" s="440"/>
      <c r="L30" s="440"/>
      <c r="M30" s="69"/>
      <c r="N30" s="70" t="str">
        <f>IF(C30="","",IF($I$2=[1]Tubos!$N$2,IF([1]Tubos!P6="","",[1]Tubos!P6),0))</f>
        <v/>
      </c>
      <c r="O30" s="69"/>
      <c r="P30" s="71">
        <f t="shared" si="0"/>
        <v>0</v>
      </c>
      <c r="Q30" s="42" t="str">
        <f t="shared" si="1"/>
        <v/>
      </c>
      <c r="R30" s="42" t="str">
        <f t="shared" si="2"/>
        <v/>
      </c>
      <c r="S30" s="42"/>
      <c r="T30" s="42">
        <f t="shared" si="3"/>
        <v>0</v>
      </c>
      <c r="U30" s="42" t="str">
        <f>IFERROR(VLOOKUP(N30,'[1]VALIDAÇÃO DADOS'!$AC$1:$AD$5,2,0),"")</f>
        <v/>
      </c>
      <c r="V30" s="42" t="str">
        <f t="shared" si="4"/>
        <v/>
      </c>
      <c r="W30" s="42" t="str">
        <f t="shared" si="5"/>
        <v/>
      </c>
      <c r="X30" s="42">
        <f t="shared" si="6"/>
        <v>0</v>
      </c>
      <c r="Y30" s="42" t="str">
        <f t="shared" si="7"/>
        <v/>
      </c>
      <c r="Z30" s="42"/>
      <c r="AA30" s="42"/>
      <c r="AB30" s="42"/>
      <c r="AC30" s="42"/>
      <c r="AJ30" s="43"/>
      <c r="AK30" s="43"/>
      <c r="AS30" s="11"/>
      <c r="AT30" s="11"/>
      <c r="AU30" s="11"/>
      <c r="AV30" s="11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</row>
    <row r="31" spans="1:303" ht="24" customHeight="1" x14ac:dyDescent="0.25">
      <c r="A31" s="16" t="str">
        <f t="shared" si="8"/>
        <v/>
      </c>
      <c r="B31" s="17"/>
      <c r="C31" s="66" t="str">
        <f>IF($I$2=[1]Tubos!$N$2,IF([1]Tubos!I7="","",[1]Tubos!I7),"")</f>
        <v/>
      </c>
      <c r="D31" s="67" t="str">
        <f>IF(C31="","",IF($I$2=[1]Tubos!$N$2,IF([1]Tubos!J7="","",[1]Tubos!J7),0))</f>
        <v/>
      </c>
      <c r="E31" s="67" t="str">
        <f>IF(C31="","",IF($I$2=[1]Tubos!$N$2,IF([1]Tubos!K7="","",IF([1]Tubos!K7="PE","PE","AÇO")),0))</f>
        <v/>
      </c>
      <c r="F31" s="68" t="str">
        <f>IF(C31="","",IF($I$2=[1]Tubos!$N$2,IF([1]Tubos!L7="","",[1]Tubos!L7),0))</f>
        <v/>
      </c>
      <c r="G31" s="440" t="s">
        <v>194</v>
      </c>
      <c r="H31" s="440"/>
      <c r="I31" s="440"/>
      <c r="J31" s="440" t="str">
        <f>IFERROR(IF(AND(EMPRESA_CONTRATO_AÇO="",EMPRESA_CONTRATO_PE=""),"",IF(AND(EMPRESA_CONTRATO_AÇO="UNIFORTE - PERIODICO",EMPRESA_CONTRATO_PE=""),IF(E31="AÇO",IF(F31&lt;=500,VLOOKUP(W31,'[1]Contrato UNIFORTE'!$S$7:$V$115,2,0)*F31,IF(AND('[1]DADOS DA REDE'!F31&gt;500,'[1]DADOS DA REDE'!F31&lt;=1000),VLOOKUP(W31,'[1]Contrato UNIFORTE'!$S$7:$V$115,3,0)*F31,VLOOKUP(W31,'[1]Contrato UNIFORTE'!$S$7:$V$115,4,0)*F31)),""),       IF(AND(EMPRESA_CONTRATO_AÇO="",EMPRESA_CONTRATO_PE="UNIFORTE - PERIODICO"),IF(AND(E31="PE",N31="LL4"),VLOOKUP(V31,'[1]REDE VAREJO_PEQ_EXT'!$A$5:$F$25,6,0),IF(AND(E31="PE",N31="LL7",D31&gt;=63),VLOOKUP(V31,'[1]REDE VAREJO_PEQ_EXT'!$A$19:$F$25,6,0),"")),IF(AND(EMPRESA_CONTRATO_AÇO="UNIFORTE - PERIODICO",EMPRESA_CONTRATO_PE="UNIFORTE - PERIODICO"),IF(E31="AÇO",IF(F31&lt;=500,VLOOKUP(W31,'[1]Contrato UNIFORTE'!$S$7:$V$115,2,0)*F31,IF(AND('[1]DADOS DA REDE'!F31&gt;500,'[1]DADOS DA REDE'!F31&lt;=1000),VLOOKUP(W31,'[1]Contrato UNIFORTE'!$S$7:$V$115,3,0)*F31,VLOOKUP(W31,'[1]Contrato UNIFORTE'!$S$7:$V$115,4,0)*F31)),IF(AND(E31="PE",N31="LL4"),VLOOKUP(V31,'[1]REDE VAREJO_PEQ_EXT'!$A$5:$F$25,6,0),IF(AND(E31="PE",N31="LL7",D31&gt;=63),VLOOKUP(V31,'[1]REDE VAREJO_PEQ_EXT'!$A$21:$F$25,6,0),""))),IF(AND(EMPRESA_CONTRATO_AÇO="",EMPRESA_CONTRATO_PE&lt;&gt;"",EMPRESA_CONTRATO_PE&lt;&gt;"UNIFORTE - PERIODICO"),IF(TIPO_CONTRATO_PE="","",IF(TIPO_CONTRATO_PE="Pequenas Extensões",VLOOKUP(V31,'[1]REDE VAREJO_PEQ_EXT'!$S$5:$AD$18,HLOOKUP($N$13,'[1]REDE VAREJO_PEQ_EXT'!$T$19:$AD$20,2,0),0),VLOOKUP(V31,'[1]REDE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PERIODICO",EMPRESA_CONTRATO_PE&lt;&gt;""),IF(OR(E31="AÇO"),IF(E31="AÇO",IF(F31&lt;=500,VLOOKUP(W31,'[1]Contrato UNIFORTE'!$S$7:$V$115,2,0)*F31,IF(AND('[1]DADOS DA REDE'!F31&gt;500,'[1]DADOS DA REDE'!F31&lt;=1000),VLOOKUP(W31,'[1]Contrato UNIFORTE'!$S$7:$V$115,3,0)*F31,VLOOKUP(W31,'[1]Contrato UNIFORTE'!$S$7:$V$115,4,0)*F31)),IF(AND(E31="PE",N31="LL7",D31&gt;=63),VLOOKUP(V31,'[1]REDE VAREJO_PEQ_EXT'!$A$21:$F$25,6,0),"")),IF(AND(E31="PE",OR(N31="RIC",N31="LL4"),TIPO_CONTRATO_PE="Pequenas Extensões"),VLOOKUP(V31,'[1]REDE VAREJO_PEQ_EXT'!$S$5:$AD$18,HLOOKUP(EMPRESA_CONTRATO_PE,'[1]REDE VAREJO_PEQ_EXT'!$T$19:$AD$20,2,0),0),VLOOKUP(V31,'[1]REDE VAREJO_PEQ_EXT'!$A$5:$R$18,HLOOKUP('[1]DADOS DA REDE'!$N$13,'[1]REDE VAREJO_PEQ_EXT'!$G$19:$R$20,2,0),0))),"N/A")))))),"")</f>
        <v/>
      </c>
      <c r="K31" s="440"/>
      <c r="L31" s="440"/>
      <c r="M31" s="69"/>
      <c r="N31" s="70" t="str">
        <f>IF(C31="","",IF($I$2=[1]Tubos!$N$2,IF([1]Tubos!P7="","",[1]Tubos!P7),0))</f>
        <v/>
      </c>
      <c r="O31" s="69"/>
      <c r="P31" s="71">
        <f t="shared" si="0"/>
        <v>0</v>
      </c>
      <c r="Q31" s="42" t="str">
        <f t="shared" si="1"/>
        <v/>
      </c>
      <c r="R31" s="42" t="str">
        <f t="shared" si="2"/>
        <v/>
      </c>
      <c r="S31" s="42"/>
      <c r="T31" s="42">
        <f t="shared" si="3"/>
        <v>0</v>
      </c>
      <c r="U31" s="42" t="str">
        <f>IFERROR(VLOOKUP(N31,'[1]VALIDAÇÃO DADOS'!$AC$1:$AD$5,2,0),"")</f>
        <v/>
      </c>
      <c r="V31" s="42" t="str">
        <f t="shared" si="4"/>
        <v/>
      </c>
      <c r="W31" s="42" t="str">
        <f t="shared" si="5"/>
        <v/>
      </c>
      <c r="X31" s="42">
        <f t="shared" si="6"/>
        <v>0</v>
      </c>
      <c r="Y31" s="42" t="str">
        <f t="shared" si="7"/>
        <v/>
      </c>
      <c r="Z31" s="42"/>
      <c r="AA31" s="42"/>
      <c r="AB31" s="42"/>
      <c r="AC31" s="42"/>
      <c r="AJ31" s="43"/>
      <c r="AK31" s="43"/>
      <c r="AS31" s="11"/>
      <c r="AT31" s="11"/>
      <c r="AU31" s="11"/>
      <c r="AV31" s="11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</row>
    <row r="32" spans="1:303" ht="24" customHeight="1" x14ac:dyDescent="0.25">
      <c r="A32" s="16" t="str">
        <f t="shared" si="8"/>
        <v/>
      </c>
      <c r="B32" s="17"/>
      <c r="C32" s="66" t="str">
        <f>IF($I$2=[1]Tubos!$N$2,IF([1]Tubos!I8="","",[1]Tubos!I8),"")</f>
        <v/>
      </c>
      <c r="D32" s="67" t="str">
        <f>IF(C32="","",IF($I$2=[1]Tubos!$N$2,IF([1]Tubos!J8="","",[1]Tubos!J8),0))</f>
        <v/>
      </c>
      <c r="E32" s="67" t="str">
        <f>IF(C32="","",IF($I$2=[1]Tubos!$N$2,IF([1]Tubos!K8="","",IF([1]Tubos!K8="PE","PE","AÇO")),0))</f>
        <v/>
      </c>
      <c r="F32" s="68" t="str">
        <f>IF(C32="","",IF($I$2=[1]Tubos!$N$2,IF([1]Tubos!L8="","",[1]Tubos!L8),0))</f>
        <v/>
      </c>
      <c r="G32" s="440" t="s">
        <v>194</v>
      </c>
      <c r="H32" s="440"/>
      <c r="I32" s="440"/>
      <c r="J32" s="440" t="str">
        <f>IFERROR(IF(AND(EMPRESA_CONTRATO_AÇO="",EMPRESA_CONTRATO_PE=""),"",IF(AND(EMPRESA_CONTRATO_AÇO="UNIFORTE - PERIODICO",EMPRESA_CONTRATO_PE=""),IF(E32="AÇO",IF(F32&lt;=500,VLOOKUP(W32,'[1]Contrato UNIFORTE'!$S$7:$V$115,2,0)*F32,IF(AND('[1]DADOS DA REDE'!F32&gt;500,'[1]DADOS DA REDE'!F32&lt;=1000),VLOOKUP(W32,'[1]Contrato UNIFORTE'!$S$7:$V$115,3,0)*F32,VLOOKUP(W32,'[1]Contrato UNIFORTE'!$S$7:$V$115,4,0)*F32)),""),       IF(AND(EMPRESA_CONTRATO_AÇO="",EMPRESA_CONTRATO_PE="UNIFORTE - PERIODICO"),IF(AND(E32="PE",N32="LL4"),VLOOKUP(V32,'[1]REDE VAREJO_PEQ_EXT'!$A$5:$F$25,6,0),IF(AND(E32="PE",N32="LL7",D32&gt;=63),VLOOKUP(V32,'[1]REDE VAREJO_PEQ_EXT'!$A$19:$F$25,6,0),"")),IF(AND(EMPRESA_CONTRATO_AÇO="UNIFORTE - PERIODICO",EMPRESA_CONTRATO_PE="UNIFORTE - PERIODICO"),IF(E32="AÇO",IF(F32&lt;=500,VLOOKUP(W32,'[1]Contrato UNIFORTE'!$S$7:$V$115,2,0)*F32,IF(AND('[1]DADOS DA REDE'!F32&gt;500,'[1]DADOS DA REDE'!F32&lt;=1000),VLOOKUP(W32,'[1]Contrato UNIFORTE'!$S$7:$V$115,3,0)*F32,VLOOKUP(W32,'[1]Contrato UNIFORTE'!$S$7:$V$115,4,0)*F32)),IF(AND(E32="PE",N32="LL4"),VLOOKUP(V32,'[1]REDE VAREJO_PEQ_EXT'!$A$5:$F$25,6,0),IF(AND(E32="PE",N32="LL7",D32&gt;=63),VLOOKUP(V32,'[1]REDE VAREJO_PEQ_EXT'!$A$21:$F$25,6,0),""))),IF(AND(EMPRESA_CONTRATO_AÇO="",EMPRESA_CONTRATO_PE&lt;&gt;"",EMPRESA_CONTRATO_PE&lt;&gt;"UNIFORTE - PERIODICO"),IF(TIPO_CONTRATO_PE="","",IF(TIPO_CONTRATO_PE="Pequenas Extensões",VLOOKUP(V32,'[1]REDE VAREJO_PEQ_EXT'!$S$5:$AD$18,HLOOKUP($N$13,'[1]REDE VAREJO_PEQ_EXT'!$T$19:$AD$20,2,0),0),VLOOKUP(V32,'[1]REDE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PERIODICO",EMPRESA_CONTRATO_PE&lt;&gt;""),IF(OR(E32="AÇO"),IF(E32="AÇO",IF(F32&lt;=500,VLOOKUP(W32,'[1]Contrato UNIFORTE'!$S$7:$V$115,2,0)*F32,IF(AND('[1]DADOS DA REDE'!F32&gt;500,'[1]DADOS DA REDE'!F32&lt;=1000),VLOOKUP(W32,'[1]Contrato UNIFORTE'!$S$7:$V$115,3,0)*F32,VLOOKUP(W32,'[1]Contrato UNIFORTE'!$S$7:$V$115,4,0)*F32)),IF(AND(E32="PE",N32="LL7",D32&gt;=63),VLOOKUP(V32,'[1]REDE VAREJO_PEQ_EXT'!$A$21:$F$25,6,0),"")),IF(AND(E32="PE",OR(N32="RIC",N32="LL4"),TIPO_CONTRATO_PE="Pequenas Extensões"),VLOOKUP(V32,'[1]REDE VAREJO_PEQ_EXT'!$S$5:$AD$18,HLOOKUP(EMPRESA_CONTRATO_PE,'[1]REDE VAREJO_PEQ_EXT'!$T$19:$AD$20,2,0),0),VLOOKUP(V32,'[1]REDE VAREJO_PEQ_EXT'!$A$5:$R$18,HLOOKUP('[1]DADOS DA REDE'!$N$13,'[1]REDE VAREJO_PEQ_EXT'!$G$19:$R$20,2,0),0))),"N/A")))))),"")</f>
        <v/>
      </c>
      <c r="K32" s="440"/>
      <c r="L32" s="440"/>
      <c r="M32" s="69"/>
      <c r="N32" s="70" t="str">
        <f>IF(C32="","",IF($I$2=[1]Tubos!$N$2,IF([1]Tubos!P8="","",[1]Tubos!P8),0))</f>
        <v/>
      </c>
      <c r="O32" s="69"/>
      <c r="P32" s="71">
        <f t="shared" si="0"/>
        <v>0</v>
      </c>
      <c r="Q32" s="42" t="str">
        <f t="shared" si="1"/>
        <v/>
      </c>
      <c r="R32" s="42" t="str">
        <f t="shared" si="2"/>
        <v/>
      </c>
      <c r="S32" s="42"/>
      <c r="T32" s="42">
        <f t="shared" si="3"/>
        <v>0</v>
      </c>
      <c r="U32" s="42" t="str">
        <f>IFERROR(VLOOKUP(N32,'[1]VALIDAÇÃO DADOS'!$AC$1:$AD$5,2,0),"")</f>
        <v/>
      </c>
      <c r="V32" s="42" t="str">
        <f t="shared" si="4"/>
        <v/>
      </c>
      <c r="W32" s="42" t="str">
        <f t="shared" si="5"/>
        <v/>
      </c>
      <c r="X32" s="42">
        <f t="shared" si="6"/>
        <v>0</v>
      </c>
      <c r="Y32" s="42" t="str">
        <f t="shared" si="7"/>
        <v/>
      </c>
      <c r="Z32" s="42"/>
      <c r="AA32" s="42"/>
      <c r="AB32" s="42"/>
      <c r="AC32" s="42"/>
      <c r="AJ32" s="43"/>
      <c r="AK32" s="43"/>
      <c r="AS32" s="11"/>
      <c r="AT32" s="11"/>
      <c r="AU32" s="11"/>
      <c r="AV32" s="11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</row>
    <row r="33" spans="1:87" ht="24" customHeight="1" x14ac:dyDescent="0.25">
      <c r="A33" s="16" t="str">
        <f t="shared" si="8"/>
        <v/>
      </c>
      <c r="B33" s="17"/>
      <c r="C33" s="66" t="str">
        <f>IF($I$2=[1]Tubos!$N$2,IF([1]Tubos!I9="","",[1]Tubos!I9),"")</f>
        <v/>
      </c>
      <c r="D33" s="67" t="str">
        <f>IF(C33="","",IF($I$2=[1]Tubos!$N$2,IF([1]Tubos!J9="","",[1]Tubos!J9),0))</f>
        <v/>
      </c>
      <c r="E33" s="67" t="str">
        <f>IF(C33="","",IF($I$2=[1]Tubos!$N$2,IF([1]Tubos!K9="","",IF([1]Tubos!K9="PE","PE","AÇO")),0))</f>
        <v/>
      </c>
      <c r="F33" s="68" t="str">
        <f>IF(C33="","",IF($I$2=[1]Tubos!$N$2,IF([1]Tubos!L9="","",[1]Tubos!L9),0))</f>
        <v/>
      </c>
      <c r="G33" s="440" t="s">
        <v>194</v>
      </c>
      <c r="H33" s="440"/>
      <c r="I33" s="440"/>
      <c r="J33" s="440" t="str">
        <f>IFERROR(IF(AND(EMPRESA_CONTRATO_AÇO="",EMPRESA_CONTRATO_PE=""),"",IF(AND(EMPRESA_CONTRATO_AÇO="UNIFORTE - PERIODICO",EMPRESA_CONTRATO_PE=""),IF(E33="AÇO",IF(F33&lt;=500,VLOOKUP(W33,'[1]Contrato UNIFORTE'!$S$7:$V$115,2,0)*F33,IF(AND('[1]DADOS DA REDE'!F33&gt;500,'[1]DADOS DA REDE'!F33&lt;=1000),VLOOKUP(W33,'[1]Contrato UNIFORTE'!$S$7:$V$115,3,0)*F33,VLOOKUP(W33,'[1]Contrato UNIFORTE'!$S$7:$V$115,4,0)*F33)),""),       IF(AND(EMPRESA_CONTRATO_AÇO="",EMPRESA_CONTRATO_PE="UNIFORTE - PERIODICO"),IF(AND(E33="PE",N33="LL4"),VLOOKUP(V33,'[1]REDE VAREJO_PEQ_EXT'!$A$5:$F$25,6,0),IF(AND(E33="PE",N33="LL7",D33&gt;=63),VLOOKUP(V33,'[1]REDE VAREJO_PEQ_EXT'!$A$19:$F$25,6,0),"")),IF(AND(EMPRESA_CONTRATO_AÇO="UNIFORTE - PERIODICO",EMPRESA_CONTRATO_PE="UNIFORTE - PERIODICO"),IF(E33="AÇO",IF(F33&lt;=500,VLOOKUP(W33,'[1]Contrato UNIFORTE'!$S$7:$V$115,2,0)*F33,IF(AND('[1]DADOS DA REDE'!F33&gt;500,'[1]DADOS DA REDE'!F33&lt;=1000),VLOOKUP(W33,'[1]Contrato UNIFORTE'!$S$7:$V$115,3,0)*F33,VLOOKUP(W33,'[1]Contrato UNIFORTE'!$S$7:$V$115,4,0)*F33)),IF(AND(E33="PE",N33="LL4"),VLOOKUP(V33,'[1]REDE VAREJO_PEQ_EXT'!$A$5:$F$25,6,0),IF(AND(E33="PE",N33="LL7",D33&gt;=63),VLOOKUP(V33,'[1]REDE VAREJO_PEQ_EXT'!$A$21:$F$25,6,0),""))),IF(AND(EMPRESA_CONTRATO_AÇO="",EMPRESA_CONTRATO_PE&lt;&gt;"",EMPRESA_CONTRATO_PE&lt;&gt;"UNIFORTE - PERIODICO"),IF(TIPO_CONTRATO_PE="","",IF(TIPO_CONTRATO_PE="Pequenas Extensões",VLOOKUP(V33,'[1]REDE VAREJO_PEQ_EXT'!$S$5:$AD$18,HLOOKUP($N$13,'[1]REDE VAREJO_PEQ_EXT'!$T$19:$AD$20,2,0),0),VLOOKUP(V33,'[1]REDE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PERIODICO",EMPRESA_CONTRATO_PE&lt;&gt;""),IF(OR(E33="AÇO"),IF(E33="AÇO",IF(F33&lt;=500,VLOOKUP(W33,'[1]Contrato UNIFORTE'!$S$7:$V$115,2,0)*F33,IF(AND('[1]DADOS DA REDE'!F33&gt;500,'[1]DADOS DA REDE'!F33&lt;=1000),VLOOKUP(W33,'[1]Contrato UNIFORTE'!$S$7:$V$115,3,0)*F33,VLOOKUP(W33,'[1]Contrato UNIFORTE'!$S$7:$V$115,4,0)*F33)),IF(AND(E33="PE",N33="LL7",D33&gt;=63),VLOOKUP(V33,'[1]REDE VAREJO_PEQ_EXT'!$A$21:$F$25,6,0),"")),IF(AND(E33="PE",OR(N33="RIC",N33="LL4"),TIPO_CONTRATO_PE="Pequenas Extensões"),VLOOKUP(V33,'[1]REDE VAREJO_PEQ_EXT'!$S$5:$AD$18,HLOOKUP(EMPRESA_CONTRATO_PE,'[1]REDE VAREJO_PEQ_EXT'!$T$19:$AD$20,2,0),0),VLOOKUP(V33,'[1]REDE VAREJO_PEQ_EXT'!$A$5:$R$18,HLOOKUP('[1]DADOS DA REDE'!$N$13,'[1]REDE VAREJO_PEQ_EXT'!$G$19:$R$20,2,0),0))),"N/A")))))),"")</f>
        <v/>
      </c>
      <c r="K33" s="440"/>
      <c r="L33" s="440"/>
      <c r="M33" s="69"/>
      <c r="N33" s="70" t="str">
        <f>IF(C33="","",IF($I$2=[1]Tubos!$N$2,IF([1]Tubos!P9="","",[1]Tubos!P9),0))</f>
        <v/>
      </c>
      <c r="O33" s="69"/>
      <c r="P33" s="71">
        <f t="shared" si="0"/>
        <v>0</v>
      </c>
      <c r="Q33" s="42" t="str">
        <f t="shared" si="1"/>
        <v/>
      </c>
      <c r="R33" s="42" t="str">
        <f t="shared" si="2"/>
        <v/>
      </c>
      <c r="S33" s="42"/>
      <c r="T33" s="42">
        <f t="shared" si="3"/>
        <v>0</v>
      </c>
      <c r="U33" s="42" t="str">
        <f>IFERROR(VLOOKUP(N33,'[1]VALIDAÇÃO DADOS'!$AC$1:$AD$5,2,0),"")</f>
        <v/>
      </c>
      <c r="V33" s="42" t="str">
        <f t="shared" si="4"/>
        <v/>
      </c>
      <c r="W33" s="42" t="str">
        <f t="shared" si="5"/>
        <v/>
      </c>
      <c r="X33" s="42">
        <f t="shared" si="6"/>
        <v>0</v>
      </c>
      <c r="Y33" s="42" t="str">
        <f t="shared" si="7"/>
        <v/>
      </c>
      <c r="Z33" s="42"/>
      <c r="AA33" s="42"/>
      <c r="AB33" s="42"/>
      <c r="AC33" s="42"/>
      <c r="AD33" s="7"/>
      <c r="AE33" s="7"/>
      <c r="AF33" s="7"/>
      <c r="AG33" s="7"/>
      <c r="AH33" s="7"/>
      <c r="AJ33" s="43"/>
      <c r="AK33" s="43"/>
      <c r="AS33" s="11"/>
      <c r="AT33" s="11"/>
      <c r="AU33" s="11"/>
      <c r="AV33" s="11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</row>
    <row r="34" spans="1:87" ht="24" customHeight="1" x14ac:dyDescent="0.25">
      <c r="A34" s="16"/>
      <c r="B34" s="17"/>
      <c r="C34" s="66" t="str">
        <f>IF($I$2=[1]Tubos!$N$2,IF([1]Tubos!I10="","",[1]Tubos!I10),"")</f>
        <v/>
      </c>
      <c r="D34" s="67" t="str">
        <f>IF(C34="","",IF($I$2=[1]Tubos!$N$2,IF([1]Tubos!J10="","",[1]Tubos!J10),0))</f>
        <v/>
      </c>
      <c r="E34" s="67" t="str">
        <f>IF(C34="","",IF($I$2=[1]Tubos!$N$2,IF([1]Tubos!K10="","",IF([1]Tubos!K10="PE","PE","AÇO")),0))</f>
        <v/>
      </c>
      <c r="F34" s="68" t="str">
        <f>IF(C34="","",IF($I$2=[1]Tubos!$N$2,IF([1]Tubos!L10="","",[1]Tubos!L10),0))</f>
        <v/>
      </c>
      <c r="G34" s="440" t="s">
        <v>194</v>
      </c>
      <c r="H34" s="440"/>
      <c r="I34" s="440"/>
      <c r="J34" s="440" t="str">
        <f>IFERROR(IF(AND(EMPRESA_CONTRATO_AÇO="",EMPRESA_CONTRATO_PE=""),"",IF(AND(EMPRESA_CONTRATO_AÇO="UNIFORTE - PERIODICO",EMPRESA_CONTRATO_PE=""),IF(E34="AÇO",IF(F34&lt;=500,VLOOKUP(W34,'[1]Contrato UNIFORTE'!$S$7:$V$115,2,0)*F34,IF(AND('[1]DADOS DA REDE'!F34&gt;500,'[1]DADOS DA REDE'!F34&lt;=1000),VLOOKUP(W34,'[1]Contrato UNIFORTE'!$S$7:$V$115,3,0)*F34,VLOOKUP(W34,'[1]Contrato UNIFORTE'!$S$7:$V$115,4,0)*F34)),""),       IF(AND(EMPRESA_CONTRATO_AÇO="",EMPRESA_CONTRATO_PE="UNIFORTE - PERIODICO"),IF(AND(E34="PE",N34="LL4"),VLOOKUP(V34,'[1]REDE VAREJO_PEQ_EXT'!$A$5:$F$25,6,0),IF(AND(E34="PE",N34="LL7",D34&gt;=63),VLOOKUP(V34,'[1]REDE VAREJO_PEQ_EXT'!$A$19:$F$25,6,0),"")),IF(AND(EMPRESA_CONTRATO_AÇO="UNIFORTE - PERIODICO",EMPRESA_CONTRATO_PE="UNIFORTE - PERIODICO"),IF(E34="AÇO",IF(F34&lt;=500,VLOOKUP(W34,'[1]Contrato UNIFORTE'!$S$7:$V$115,2,0)*F34,IF(AND('[1]DADOS DA REDE'!F34&gt;500,'[1]DADOS DA REDE'!F34&lt;=1000),VLOOKUP(W34,'[1]Contrato UNIFORTE'!$S$7:$V$115,3,0)*F34,VLOOKUP(W34,'[1]Contrato UNIFORTE'!$S$7:$V$115,4,0)*F34)),IF(AND(E34="PE",N34="LL4"),VLOOKUP(V34,'[1]REDE VAREJO_PEQ_EXT'!$A$5:$F$25,6,0),IF(AND(E34="PE",N34="LL7",D34&gt;=63),VLOOKUP(V34,'[1]REDE VAREJO_PEQ_EXT'!$A$21:$F$25,6,0),""))),IF(AND(EMPRESA_CONTRATO_AÇO="",EMPRESA_CONTRATO_PE&lt;&gt;"",EMPRESA_CONTRATO_PE&lt;&gt;"UNIFORTE - PERIODICO"),IF(TIPO_CONTRATO_PE="","",IF(TIPO_CONTRATO_PE="Pequenas Extensões",VLOOKUP(V34,'[1]REDE VAREJO_PEQ_EXT'!$S$5:$AD$18,HLOOKUP($N$13,'[1]REDE VAREJO_PEQ_EXT'!$T$19:$AD$20,2,0),0),VLOOKUP(V34,'[1]REDE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PERIODICO",EMPRESA_CONTRATO_PE&lt;&gt;""),IF(OR(E34="AÇO"),IF(E34="AÇO",IF(F34&lt;=500,VLOOKUP(W34,'[1]Contrato UNIFORTE'!$S$7:$V$115,2,0)*F34,IF(AND('[1]DADOS DA REDE'!F34&gt;500,'[1]DADOS DA REDE'!F34&lt;=1000),VLOOKUP(W34,'[1]Contrato UNIFORTE'!$S$7:$V$115,3,0)*F34,VLOOKUP(W34,'[1]Contrato UNIFORTE'!$S$7:$V$115,4,0)*F34)),IF(AND(E34="PE",N34="LL7",D34&gt;=63),VLOOKUP(V34,'[1]REDE VAREJO_PEQ_EXT'!$A$21:$F$25,6,0),"")),IF(AND(E34="PE",OR(N34="RIC",N34="LL4"),TIPO_CONTRATO_PE="Pequenas Extensões"),VLOOKUP(V34,'[1]REDE VAREJO_PEQ_EXT'!$S$5:$AD$18,HLOOKUP(EMPRESA_CONTRATO_PE,'[1]REDE VAREJO_PEQ_EXT'!$T$19:$AD$20,2,0),0),VLOOKUP(V34,'[1]REDE VAREJO_PEQ_EXT'!$A$5:$R$18,HLOOKUP('[1]DADOS DA REDE'!$N$13,'[1]REDE VAREJO_PEQ_EXT'!$G$19:$R$20,2,0),0))),"N/A")))))),"")</f>
        <v/>
      </c>
      <c r="K34" s="440"/>
      <c r="L34" s="440"/>
      <c r="M34" s="69"/>
      <c r="N34" s="70" t="str">
        <f>IF(C34="","",IF($I$2=[1]Tubos!$N$2,IF([1]Tubos!P10="","",[1]Tubos!P10),0))</f>
        <v/>
      </c>
      <c r="O34" s="69"/>
      <c r="P34" s="71">
        <f t="shared" si="0"/>
        <v>0</v>
      </c>
      <c r="Q34" s="42" t="str">
        <f>CONCATENATE(D34,N34,F34)</f>
        <v/>
      </c>
      <c r="R34" s="42" t="str">
        <f>G34</f>
        <v/>
      </c>
      <c r="S34" s="42"/>
      <c r="T34" s="42">
        <f>L34</f>
        <v>0</v>
      </c>
      <c r="U34" s="42" t="str">
        <f>IFERROR(VLOOKUP(N34,'[1]VALIDAÇÃO DADOS'!$AC$1:$AD$5,2,0),"")</f>
        <v/>
      </c>
      <c r="V34" s="42" t="str">
        <f>CONCATENATE(D34,F34,U34)</f>
        <v/>
      </c>
      <c r="W34" s="42" t="str">
        <f>CONCATENATE(D34,N34,M34,O34)</f>
        <v/>
      </c>
      <c r="X34" s="42">
        <f>SUM(H34:L34)</f>
        <v>0</v>
      </c>
      <c r="Y34" s="42" t="str">
        <f>G34</f>
        <v/>
      </c>
      <c r="Z34" s="42"/>
      <c r="AA34" s="42"/>
      <c r="AB34" s="42"/>
      <c r="AC34" s="42"/>
      <c r="AD34" s="7"/>
      <c r="AE34" s="7"/>
      <c r="AF34" s="7"/>
      <c r="AG34" s="7"/>
      <c r="AH34" s="7"/>
      <c r="AI34" s="41"/>
      <c r="AJ34" s="43"/>
      <c r="AK34" s="43"/>
      <c r="AS34" s="11"/>
      <c r="AT34" s="11"/>
      <c r="AU34" s="11"/>
      <c r="AV34" s="11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</row>
    <row r="35" spans="1:87" ht="24" customHeight="1" x14ac:dyDescent="0.25">
      <c r="A35" s="16" t="str">
        <f t="shared" si="8"/>
        <v/>
      </c>
      <c r="B35" s="17"/>
      <c r="C35" s="66" t="str">
        <f>IF($I$2=[1]Tubos!$N$2,IF([1]Tubos!I11="","",[1]Tubos!I11),"")</f>
        <v/>
      </c>
      <c r="D35" s="67" t="str">
        <f>IF(C35="","",IF($I$2=[1]Tubos!$N$2,IF([1]Tubos!J11="","",[1]Tubos!J11),0))</f>
        <v/>
      </c>
      <c r="E35" s="67" t="str">
        <f>IF(C35="","",IF($I$2=[1]Tubos!$N$2,IF([1]Tubos!K11="","",IF([1]Tubos!K11="PE","PE","AÇO")),0))</f>
        <v/>
      </c>
      <c r="F35" s="68" t="str">
        <f>IF(C35="","",IF($I$2=[1]Tubos!$N$2,IF([1]Tubos!L11="","",[1]Tubos!L11),0))</f>
        <v/>
      </c>
      <c r="G35" s="440" t="s">
        <v>194</v>
      </c>
      <c r="H35" s="440"/>
      <c r="I35" s="440"/>
      <c r="J35" s="440" t="str">
        <f>IFERROR(IF(AND(EMPRESA_CONTRATO_AÇO="",EMPRESA_CONTRATO_PE=""),"",IF(AND(EMPRESA_CONTRATO_AÇO="UNIFORTE - PERIODICO",EMPRESA_CONTRATO_PE=""),IF(E35="AÇO",IF(F35&lt;=500,VLOOKUP(W35,'[1]Contrato UNIFORTE'!$S$7:$V$115,2,0)*F35,IF(AND('[1]DADOS DA REDE'!F35&gt;500,'[1]DADOS DA REDE'!F35&lt;=1000),VLOOKUP(W35,'[1]Contrato UNIFORTE'!$S$7:$V$115,3,0)*F35,VLOOKUP(W35,'[1]Contrato UNIFORTE'!$S$7:$V$115,4,0)*F35)),""),       IF(AND(EMPRESA_CONTRATO_AÇO="",EMPRESA_CONTRATO_PE="UNIFORTE - PERIODICO"),IF(AND(E35="PE",N35="LL4"),VLOOKUP(V35,'[1]REDE VAREJO_PEQ_EXT'!$A$5:$F$25,6,0),IF(AND(E35="PE",N35="LL7",D35&gt;=63),VLOOKUP(V35,'[1]REDE VAREJO_PEQ_EXT'!$A$19:$F$25,6,0),"")),IF(AND(EMPRESA_CONTRATO_AÇO="UNIFORTE - PERIODICO",EMPRESA_CONTRATO_PE="UNIFORTE - PERIODICO"),IF(E35="AÇO",IF(F35&lt;=500,VLOOKUP(W35,'[1]Contrato UNIFORTE'!$S$7:$V$115,2,0)*F35,IF(AND('[1]DADOS DA REDE'!F35&gt;500,'[1]DADOS DA REDE'!F35&lt;=1000),VLOOKUP(W35,'[1]Contrato UNIFORTE'!$S$7:$V$115,3,0)*F35,VLOOKUP(W35,'[1]Contrato UNIFORTE'!$S$7:$V$115,4,0)*F35)),IF(AND(E35="PE",N35="LL4"),VLOOKUP(V35,'[1]REDE VAREJO_PEQ_EXT'!$A$5:$F$25,6,0),IF(AND(E35="PE",N35="LL7",D35&gt;=63),VLOOKUP(V35,'[1]REDE VAREJO_PEQ_EXT'!$A$21:$F$25,6,0),""))),IF(AND(EMPRESA_CONTRATO_AÇO="",EMPRESA_CONTRATO_PE&lt;&gt;"",EMPRESA_CONTRATO_PE&lt;&gt;"UNIFORTE - PERIODICO"),IF(TIPO_CONTRATO_PE="","",IF(TIPO_CONTRATO_PE="Pequenas Extensões",VLOOKUP(V35,'[1]REDE VAREJO_PEQ_EXT'!$S$5:$AD$18,HLOOKUP($N$13,'[1]REDE VAREJO_PEQ_EXT'!$T$19:$AD$20,2,0),0),VLOOKUP(V35,'[1]REDE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PERIODICO",EMPRESA_CONTRATO_PE&lt;&gt;""),IF(OR(E35="AÇO"),IF(E35="AÇO",IF(F35&lt;=500,VLOOKUP(W35,'[1]Contrato UNIFORTE'!$S$7:$V$115,2,0)*F35,IF(AND('[1]DADOS DA REDE'!F35&gt;500,'[1]DADOS DA REDE'!F35&lt;=1000),VLOOKUP(W35,'[1]Contrato UNIFORTE'!$S$7:$V$115,3,0)*F35,VLOOKUP(W35,'[1]Contrato UNIFORTE'!$S$7:$V$115,4,0)*F35)),IF(AND(E35="PE",N35="LL7",D35&gt;=63),VLOOKUP(V35,'[1]REDE VAREJO_PEQ_EXT'!$A$21:$F$25,6,0),"")),IF(AND(E35="PE",OR(N35="RIC",N35="LL4"),TIPO_CONTRATO_PE="Pequenas Extensões"),VLOOKUP(V35,'[1]REDE VAREJO_PEQ_EXT'!$S$5:$AD$18,HLOOKUP(EMPRESA_CONTRATO_PE,'[1]REDE VAREJO_PEQ_EXT'!$T$19:$AD$20,2,0),0),VLOOKUP(V35,'[1]REDE VAREJO_PEQ_EXT'!$A$5:$R$18,HLOOKUP('[1]DADOS DA REDE'!$N$13,'[1]REDE VAREJO_PEQ_EXT'!$G$19:$R$20,2,0),0))),"N/A")))))),"")</f>
        <v/>
      </c>
      <c r="K35" s="440"/>
      <c r="L35" s="440"/>
      <c r="M35" s="69"/>
      <c r="N35" s="70" t="str">
        <f>IF(C35="","",IF($I$2=[1]Tubos!$N$2,IF([1]Tubos!P11="","",[1]Tubos!P11),0))</f>
        <v/>
      </c>
      <c r="O35" s="69"/>
      <c r="P35" s="71">
        <f t="shared" si="0"/>
        <v>0</v>
      </c>
      <c r="Q35" s="42" t="str">
        <f t="shared" si="1"/>
        <v/>
      </c>
      <c r="R35" s="42" t="str">
        <f t="shared" si="2"/>
        <v/>
      </c>
      <c r="S35" s="42"/>
      <c r="T35" s="42">
        <f t="shared" si="3"/>
        <v>0</v>
      </c>
      <c r="U35" s="42" t="str">
        <f>IFERROR(VLOOKUP(N35,'[1]VALIDAÇÃO DADOS'!$AC$1:$AD$5,2,0),"")</f>
        <v/>
      </c>
      <c r="V35" s="42" t="str">
        <f t="shared" si="4"/>
        <v/>
      </c>
      <c r="W35" s="42" t="str">
        <f t="shared" si="5"/>
        <v/>
      </c>
      <c r="X35" s="42">
        <f t="shared" ref="X35:X98" si="9">SUM(H35:K35)</f>
        <v>0</v>
      </c>
      <c r="Y35" s="42" t="str">
        <f t="shared" si="7"/>
        <v/>
      </c>
      <c r="Z35" s="42"/>
      <c r="AA35" s="42"/>
      <c r="AB35" s="42"/>
      <c r="AC35" s="42"/>
      <c r="AD35" s="7"/>
      <c r="AE35" s="7"/>
      <c r="AF35" s="7"/>
      <c r="AG35" s="7"/>
      <c r="AH35" s="7"/>
      <c r="AI35" s="41"/>
      <c r="AJ35" s="43"/>
      <c r="AK35" s="43"/>
      <c r="AS35" s="11"/>
      <c r="AT35" s="11"/>
      <c r="AU35" s="11"/>
      <c r="AV35" s="11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</row>
    <row r="36" spans="1:87" ht="24" customHeight="1" x14ac:dyDescent="0.25">
      <c r="A36" s="16" t="str">
        <f t="shared" si="8"/>
        <v/>
      </c>
      <c r="B36" s="17"/>
      <c r="C36" s="66" t="str">
        <f>IF($I$2=[1]Tubos!$N$2,IF([1]Tubos!I12="","",[1]Tubos!I12),"")</f>
        <v/>
      </c>
      <c r="D36" s="67" t="str">
        <f>IF(C36="","",IF($I$2=[1]Tubos!$N$2,IF([1]Tubos!J12="","",[1]Tubos!J12),0))</f>
        <v/>
      </c>
      <c r="E36" s="67" t="str">
        <f>IF(C36="","",IF($I$2=[1]Tubos!$N$2,IF([1]Tubos!K12="","",IF([1]Tubos!K12="PE","PE","AÇO")),0))</f>
        <v/>
      </c>
      <c r="F36" s="68" t="str">
        <f>IF(C36="","",IF($I$2=[1]Tubos!$N$2,IF([1]Tubos!L12="","",[1]Tubos!L12),0))</f>
        <v/>
      </c>
      <c r="G36" s="440" t="s">
        <v>194</v>
      </c>
      <c r="H36" s="440"/>
      <c r="I36" s="440"/>
      <c r="J36" s="440" t="str">
        <f>IFERROR(IF(AND(EMPRESA_CONTRATO_AÇO="",EMPRESA_CONTRATO_PE=""),"",IF(AND(EMPRESA_CONTRATO_AÇO="UNIFORTE - PERIODICO",EMPRESA_CONTRATO_PE=""),IF(E36="AÇO",IF(F36&lt;=500,VLOOKUP(W36,'[1]Contrato UNIFORTE'!$S$7:$V$115,2,0)*F36,IF(AND('[1]DADOS DA REDE'!F36&gt;500,'[1]DADOS DA REDE'!F36&lt;=1000),VLOOKUP(W36,'[1]Contrato UNIFORTE'!$S$7:$V$115,3,0)*F36,VLOOKUP(W36,'[1]Contrato UNIFORTE'!$S$7:$V$115,4,0)*F36)),""),       IF(AND(EMPRESA_CONTRATO_AÇO="",EMPRESA_CONTRATO_PE="UNIFORTE - PERIODICO"),IF(AND(E36="PE",N36="LL4"),VLOOKUP(V36,'[1]REDE VAREJO_PEQ_EXT'!$A$5:$F$25,6,0),IF(AND(E36="PE",N36="LL7",D36&gt;=63),VLOOKUP(V36,'[1]REDE VAREJO_PEQ_EXT'!$A$19:$F$25,6,0),"")),IF(AND(EMPRESA_CONTRATO_AÇO="UNIFORTE - PERIODICO",EMPRESA_CONTRATO_PE="UNIFORTE - PERIODICO"),IF(E36="AÇO",IF(F36&lt;=500,VLOOKUP(W36,'[1]Contrato UNIFORTE'!$S$7:$V$115,2,0)*F36,IF(AND('[1]DADOS DA REDE'!F36&gt;500,'[1]DADOS DA REDE'!F36&lt;=1000),VLOOKUP(W36,'[1]Contrato UNIFORTE'!$S$7:$V$115,3,0)*F36,VLOOKUP(W36,'[1]Contrato UNIFORTE'!$S$7:$V$115,4,0)*F36)),IF(AND(E36="PE",N36="LL4"),VLOOKUP(V36,'[1]REDE VAREJO_PEQ_EXT'!$A$5:$F$25,6,0),IF(AND(E36="PE",N36="LL7",D36&gt;=63),VLOOKUP(V36,'[1]REDE VAREJO_PEQ_EXT'!$A$21:$F$25,6,0),""))),IF(AND(EMPRESA_CONTRATO_AÇO="",EMPRESA_CONTRATO_PE&lt;&gt;"",EMPRESA_CONTRATO_PE&lt;&gt;"UNIFORTE - PERIODICO"),IF(TIPO_CONTRATO_PE="","",IF(TIPO_CONTRATO_PE="Pequenas Extensões",VLOOKUP(V36,'[1]REDE VAREJO_PEQ_EXT'!$S$5:$AD$18,HLOOKUP($N$13,'[1]REDE VAREJO_PEQ_EXT'!$T$19:$AD$20,2,0),0),VLOOKUP(V36,'[1]REDE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PERIODICO",EMPRESA_CONTRATO_PE&lt;&gt;""),IF(OR(E36="AÇO"),IF(E36="AÇO",IF(F36&lt;=500,VLOOKUP(W36,'[1]Contrato UNIFORTE'!$S$7:$V$115,2,0)*F36,IF(AND('[1]DADOS DA REDE'!F36&gt;500,'[1]DADOS DA REDE'!F36&lt;=1000),VLOOKUP(W36,'[1]Contrato UNIFORTE'!$S$7:$V$115,3,0)*F36,VLOOKUP(W36,'[1]Contrato UNIFORTE'!$S$7:$V$115,4,0)*F36)),IF(AND(E36="PE",N36="LL7",D36&gt;=63),VLOOKUP(V36,'[1]REDE VAREJO_PEQ_EXT'!$A$21:$F$25,6,0),"")),IF(AND(E36="PE",OR(N36="RIC",N36="LL4"),TIPO_CONTRATO_PE="Pequenas Extensões"),VLOOKUP(V36,'[1]REDE VAREJO_PEQ_EXT'!$S$5:$AD$18,HLOOKUP(EMPRESA_CONTRATO_PE,'[1]REDE VAREJO_PEQ_EXT'!$T$19:$AD$20,2,0),0),VLOOKUP(V36,'[1]REDE VAREJO_PEQ_EXT'!$A$5:$R$18,HLOOKUP('[1]DADOS DA REDE'!$N$13,'[1]REDE VAREJO_PEQ_EXT'!$G$19:$R$20,2,0),0))),"N/A")))))),"")</f>
        <v/>
      </c>
      <c r="K36" s="440"/>
      <c r="L36" s="440"/>
      <c r="M36" s="69"/>
      <c r="N36" s="70" t="str">
        <f>IF(C36="","",IF($I$2=[1]Tubos!$N$2,IF([1]Tubos!P12="","",[1]Tubos!P12),0))</f>
        <v/>
      </c>
      <c r="O36" s="69"/>
      <c r="P36" s="71">
        <f t="shared" si="0"/>
        <v>0</v>
      </c>
      <c r="Q36" s="42" t="str">
        <f t="shared" si="1"/>
        <v/>
      </c>
      <c r="R36" s="42" t="str">
        <f t="shared" si="2"/>
        <v/>
      </c>
      <c r="S36" s="42"/>
      <c r="T36" s="42">
        <f t="shared" si="3"/>
        <v>0</v>
      </c>
      <c r="U36" s="42" t="str">
        <f>IFERROR(VLOOKUP(N36,'[1]VALIDAÇÃO DADOS'!$AC$1:$AD$5,2,0),"")</f>
        <v/>
      </c>
      <c r="V36" s="42" t="str">
        <f t="shared" si="4"/>
        <v/>
      </c>
      <c r="W36" s="42" t="str">
        <f t="shared" si="5"/>
        <v/>
      </c>
      <c r="X36" s="42">
        <f t="shared" si="9"/>
        <v>0</v>
      </c>
      <c r="Y36" s="42" t="str">
        <f t="shared" si="7"/>
        <v/>
      </c>
      <c r="Z36" s="42"/>
      <c r="AA36" s="42"/>
      <c r="AB36" s="42"/>
      <c r="AC36" s="42"/>
      <c r="AD36" s="7"/>
      <c r="AE36" s="7"/>
      <c r="AF36" s="7"/>
      <c r="AG36" s="7"/>
      <c r="AH36" s="7"/>
      <c r="AI36" s="41"/>
      <c r="AJ36" s="43"/>
      <c r="AK36" s="43"/>
      <c r="AS36" s="11"/>
      <c r="AT36" s="11"/>
      <c r="AU36" s="11"/>
      <c r="AV36" s="11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</row>
    <row r="37" spans="1:87" ht="24" customHeight="1" x14ac:dyDescent="0.25">
      <c r="A37" s="16" t="str">
        <f t="shared" si="8"/>
        <v/>
      </c>
      <c r="B37" s="17"/>
      <c r="C37" s="66" t="str">
        <f>IF($I$2=[1]Tubos!$N$2,IF([1]Tubos!I13="","",[1]Tubos!I13),"")</f>
        <v/>
      </c>
      <c r="D37" s="67" t="str">
        <f>IF(C37="","",IF($I$2=[1]Tubos!$N$2,IF([1]Tubos!J13="","",[1]Tubos!J13),0))</f>
        <v/>
      </c>
      <c r="E37" s="67" t="str">
        <f>IF(C37="","",IF($I$2=[1]Tubos!$N$2,IF([1]Tubos!K13="","",IF([1]Tubos!K13="PE","PE","AÇO")),0))</f>
        <v/>
      </c>
      <c r="F37" s="68" t="str">
        <f>IF(C37="","",IF($I$2=[1]Tubos!$N$2,IF([1]Tubos!L13="","",[1]Tubos!L13),0))</f>
        <v/>
      </c>
      <c r="G37" s="440" t="s">
        <v>194</v>
      </c>
      <c r="H37" s="440"/>
      <c r="I37" s="440"/>
      <c r="J37" s="440" t="str">
        <f>IFERROR(IF(AND(EMPRESA_CONTRATO_AÇO="",EMPRESA_CONTRATO_PE=""),"",IF(AND(EMPRESA_CONTRATO_AÇO="UNIFORTE - PERIODICO",EMPRESA_CONTRATO_PE=""),IF(E37="AÇO",IF(F37&lt;=500,VLOOKUP(W37,'[1]Contrato UNIFORTE'!$S$7:$V$115,2,0)*F37,IF(AND('[1]DADOS DA REDE'!F37&gt;500,'[1]DADOS DA REDE'!F37&lt;=1000),VLOOKUP(W37,'[1]Contrato UNIFORTE'!$S$7:$V$115,3,0)*F37,VLOOKUP(W37,'[1]Contrato UNIFORTE'!$S$7:$V$115,4,0)*F37)),""),       IF(AND(EMPRESA_CONTRATO_AÇO="",EMPRESA_CONTRATO_PE="UNIFORTE - PERIODICO"),IF(AND(E37="PE",N37="LL4"),VLOOKUP(V37,'[1]REDE VAREJO_PEQ_EXT'!$A$5:$F$25,6,0),IF(AND(E37="PE",N37="LL7",D37&gt;=63),VLOOKUP(V37,'[1]REDE VAREJO_PEQ_EXT'!$A$19:$F$25,6,0),"")),IF(AND(EMPRESA_CONTRATO_AÇO="UNIFORTE - PERIODICO",EMPRESA_CONTRATO_PE="UNIFORTE - PERIODICO"),IF(E37="AÇO",IF(F37&lt;=500,VLOOKUP(W37,'[1]Contrato UNIFORTE'!$S$7:$V$115,2,0)*F37,IF(AND('[1]DADOS DA REDE'!F37&gt;500,'[1]DADOS DA REDE'!F37&lt;=1000),VLOOKUP(W37,'[1]Contrato UNIFORTE'!$S$7:$V$115,3,0)*F37,VLOOKUP(W37,'[1]Contrato UNIFORTE'!$S$7:$V$115,4,0)*F37)),IF(AND(E37="PE",N37="LL4"),VLOOKUP(V37,'[1]REDE VAREJO_PEQ_EXT'!$A$5:$F$25,6,0),IF(AND(E37="PE",N37="LL7",D37&gt;=63),VLOOKUP(V37,'[1]REDE VAREJO_PEQ_EXT'!$A$21:$F$25,6,0),""))),IF(AND(EMPRESA_CONTRATO_AÇO="",EMPRESA_CONTRATO_PE&lt;&gt;"",EMPRESA_CONTRATO_PE&lt;&gt;"UNIFORTE - PERIODICO"),IF(TIPO_CONTRATO_PE="","",IF(TIPO_CONTRATO_PE="Pequenas Extensões",VLOOKUP(V37,'[1]REDE VAREJO_PEQ_EXT'!$S$5:$AD$18,HLOOKUP($N$13,'[1]REDE VAREJO_PEQ_EXT'!$T$19:$AD$20,2,0),0),VLOOKUP(V37,'[1]REDE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PERIODICO",EMPRESA_CONTRATO_PE&lt;&gt;""),IF(OR(E37="AÇO"),IF(E37="AÇO",IF(F37&lt;=500,VLOOKUP(W37,'[1]Contrato UNIFORTE'!$S$7:$V$115,2,0)*F37,IF(AND('[1]DADOS DA REDE'!F37&gt;500,'[1]DADOS DA REDE'!F37&lt;=1000),VLOOKUP(W37,'[1]Contrato UNIFORTE'!$S$7:$V$115,3,0)*F37,VLOOKUP(W37,'[1]Contrato UNIFORTE'!$S$7:$V$115,4,0)*F37)),IF(AND(E37="PE",N37="LL7",D37&gt;=63),VLOOKUP(V37,'[1]REDE VAREJO_PEQ_EXT'!$A$21:$F$25,6,0),"")),IF(AND(E37="PE",OR(N37="RIC",N37="LL4"),TIPO_CONTRATO_PE="Pequenas Extensões"),VLOOKUP(V37,'[1]REDE VAREJO_PEQ_EXT'!$S$5:$AD$18,HLOOKUP(EMPRESA_CONTRATO_PE,'[1]REDE VAREJO_PEQ_EXT'!$T$19:$AD$20,2,0),0),VLOOKUP(V37,'[1]REDE VAREJO_PEQ_EXT'!$A$5:$R$18,HLOOKUP('[1]DADOS DA REDE'!$N$13,'[1]REDE VAREJO_PEQ_EXT'!$G$19:$R$20,2,0),0))),"N/A")))))),"")</f>
        <v/>
      </c>
      <c r="K37" s="440"/>
      <c r="L37" s="440"/>
      <c r="M37" s="69"/>
      <c r="N37" s="70" t="str">
        <f>IF(C37="","",IF($I$2=[1]Tubos!$N$2,IF([1]Tubos!P13="","",[1]Tubos!P13),0))</f>
        <v/>
      </c>
      <c r="O37" s="69"/>
      <c r="P37" s="71">
        <f t="shared" si="0"/>
        <v>0</v>
      </c>
      <c r="Q37" s="42" t="str">
        <f t="shared" si="1"/>
        <v/>
      </c>
      <c r="R37" s="42" t="str">
        <f t="shared" si="2"/>
        <v/>
      </c>
      <c r="S37" s="42"/>
      <c r="T37" s="42">
        <f t="shared" si="3"/>
        <v>0</v>
      </c>
      <c r="U37" s="42" t="str">
        <f>IFERROR(VLOOKUP(N37,'[1]VALIDAÇÃO DADOS'!$AC$1:$AD$5,2,0),"")</f>
        <v/>
      </c>
      <c r="V37" s="42" t="str">
        <f t="shared" si="4"/>
        <v/>
      </c>
      <c r="W37" s="42" t="str">
        <f t="shared" si="5"/>
        <v/>
      </c>
      <c r="X37" s="42">
        <f t="shared" si="9"/>
        <v>0</v>
      </c>
      <c r="Y37" s="42" t="str">
        <f t="shared" si="7"/>
        <v/>
      </c>
      <c r="Z37" s="42"/>
      <c r="AA37" s="42"/>
      <c r="AB37" s="42"/>
      <c r="AC37" s="42"/>
      <c r="AD37" s="7"/>
      <c r="AE37" s="7"/>
      <c r="AF37" s="7"/>
      <c r="AG37" s="7"/>
      <c r="AH37" s="7"/>
      <c r="AI37" s="41"/>
      <c r="AJ37" s="43"/>
      <c r="AK37" s="43"/>
      <c r="AS37" s="11"/>
      <c r="AT37" s="11"/>
      <c r="AU37" s="11"/>
      <c r="AV37" s="11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</row>
    <row r="38" spans="1:87" ht="24" customHeight="1" x14ac:dyDescent="0.25">
      <c r="A38" s="16" t="str">
        <f t="shared" si="8"/>
        <v/>
      </c>
      <c r="B38" s="17"/>
      <c r="C38" s="66" t="str">
        <f>IF($I$2=[1]Tubos!$N$2,IF([1]Tubos!I14="","",[1]Tubos!I14),"")</f>
        <v/>
      </c>
      <c r="D38" s="67" t="str">
        <f>IF(C38="","",IF($I$2=[1]Tubos!$N$2,IF([1]Tubos!J14="","",[1]Tubos!J14),0))</f>
        <v/>
      </c>
      <c r="E38" s="67" t="str">
        <f>IF(C38="","",IF($I$2=[1]Tubos!$N$2,IF([1]Tubos!K14="","",IF([1]Tubos!K14="PE","PE","AÇO")),0))</f>
        <v/>
      </c>
      <c r="F38" s="68" t="str">
        <f>IF(C38="","",IF($I$2=[1]Tubos!$N$2,IF([1]Tubos!L14="","",[1]Tubos!L14),0))</f>
        <v/>
      </c>
      <c r="G38" s="440" t="s">
        <v>194</v>
      </c>
      <c r="H38" s="440"/>
      <c r="I38" s="440"/>
      <c r="J38" s="440" t="str">
        <f>IFERROR(IF(AND(EMPRESA_CONTRATO_AÇO="",EMPRESA_CONTRATO_PE=""),"",IF(AND(EMPRESA_CONTRATO_AÇO="UNIFORTE - PERIODICO",EMPRESA_CONTRATO_PE=""),IF(E38="AÇO",IF(F38&lt;=500,VLOOKUP(W38,'[1]Contrato UNIFORTE'!$S$7:$V$115,2,0)*F38,IF(AND('[1]DADOS DA REDE'!F38&gt;500,'[1]DADOS DA REDE'!F38&lt;=1000),VLOOKUP(W38,'[1]Contrato UNIFORTE'!$S$7:$V$115,3,0)*F38,VLOOKUP(W38,'[1]Contrato UNIFORTE'!$S$7:$V$115,4,0)*F38)),""),       IF(AND(EMPRESA_CONTRATO_AÇO="",EMPRESA_CONTRATO_PE="UNIFORTE - PERIODICO"),IF(AND(E38="PE",N38="LL4"),VLOOKUP(V38,'[1]REDE VAREJO_PEQ_EXT'!$A$5:$F$25,6,0),IF(AND(E38="PE",N38="LL7",D38&gt;=63),VLOOKUP(V38,'[1]REDE VAREJO_PEQ_EXT'!$A$19:$F$25,6,0),"")),IF(AND(EMPRESA_CONTRATO_AÇO="UNIFORTE - PERIODICO",EMPRESA_CONTRATO_PE="UNIFORTE - PERIODICO"),IF(E38="AÇO",IF(F38&lt;=500,VLOOKUP(W38,'[1]Contrato UNIFORTE'!$S$7:$V$115,2,0)*F38,IF(AND('[1]DADOS DA REDE'!F38&gt;500,'[1]DADOS DA REDE'!F38&lt;=1000),VLOOKUP(W38,'[1]Contrato UNIFORTE'!$S$7:$V$115,3,0)*F38,VLOOKUP(W38,'[1]Contrato UNIFORTE'!$S$7:$V$115,4,0)*F38)),IF(AND(E38="PE",N38="LL4"),VLOOKUP(V38,'[1]REDE VAREJO_PEQ_EXT'!$A$5:$F$25,6,0),IF(AND(E38="PE",N38="LL7",D38&gt;=63),VLOOKUP(V38,'[1]REDE VAREJO_PEQ_EXT'!$A$21:$F$25,6,0),""))),IF(AND(EMPRESA_CONTRATO_AÇO="",EMPRESA_CONTRATO_PE&lt;&gt;"",EMPRESA_CONTRATO_PE&lt;&gt;"UNIFORTE - PERIODICO"),IF(TIPO_CONTRATO_PE="","",IF(TIPO_CONTRATO_PE="Pequenas Extensões",VLOOKUP(V38,'[1]REDE VAREJO_PEQ_EXT'!$S$5:$AD$18,HLOOKUP($N$13,'[1]REDE VAREJO_PEQ_EXT'!$T$19:$AD$20,2,0),0),VLOOKUP(V38,'[1]REDE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PERIODICO",EMPRESA_CONTRATO_PE&lt;&gt;""),IF(OR(E38="AÇO"),IF(E38="AÇO",IF(F38&lt;=500,VLOOKUP(W38,'[1]Contrato UNIFORTE'!$S$7:$V$115,2,0)*F38,IF(AND('[1]DADOS DA REDE'!F38&gt;500,'[1]DADOS DA REDE'!F38&lt;=1000),VLOOKUP(W38,'[1]Contrato UNIFORTE'!$S$7:$V$115,3,0)*F38,VLOOKUP(W38,'[1]Contrato UNIFORTE'!$S$7:$V$115,4,0)*F38)),IF(AND(E38="PE",N38="LL7",D38&gt;=63),VLOOKUP(V38,'[1]REDE VAREJO_PEQ_EXT'!$A$21:$F$25,6,0),"")),IF(AND(E38="PE",OR(N38="RIC",N38="LL4"),TIPO_CONTRATO_PE="Pequenas Extensões"),VLOOKUP(V38,'[1]REDE VAREJO_PEQ_EXT'!$S$5:$AD$18,HLOOKUP(EMPRESA_CONTRATO_PE,'[1]REDE VAREJO_PEQ_EXT'!$T$19:$AD$20,2,0),0),VLOOKUP(V38,'[1]REDE VAREJO_PEQ_EXT'!$A$5:$R$18,HLOOKUP('[1]DADOS DA REDE'!$N$13,'[1]REDE VAREJO_PEQ_EXT'!$G$19:$R$20,2,0),0))),"N/A")))))),"")</f>
        <v/>
      </c>
      <c r="K38" s="440"/>
      <c r="L38" s="440"/>
      <c r="M38" s="69"/>
      <c r="N38" s="70" t="str">
        <f>IF(C38="","",IF($I$2=[1]Tubos!$N$2,IF([1]Tubos!P14="","",[1]Tubos!P14),0))</f>
        <v/>
      </c>
      <c r="O38" s="69"/>
      <c r="P38" s="71">
        <f t="shared" si="0"/>
        <v>0</v>
      </c>
      <c r="Q38" s="42" t="str">
        <f t="shared" si="1"/>
        <v/>
      </c>
      <c r="R38" s="42" t="str">
        <f t="shared" si="2"/>
        <v/>
      </c>
      <c r="S38" s="42"/>
      <c r="T38" s="42">
        <f t="shared" si="3"/>
        <v>0</v>
      </c>
      <c r="U38" s="42" t="str">
        <f>IFERROR(VLOOKUP(N38,'[1]VALIDAÇÃO DADOS'!$AC$1:$AD$5,2,0),"")</f>
        <v/>
      </c>
      <c r="V38" s="42" t="str">
        <f t="shared" si="4"/>
        <v/>
      </c>
      <c r="W38" s="42" t="str">
        <f t="shared" si="5"/>
        <v/>
      </c>
      <c r="X38" s="42">
        <f t="shared" si="9"/>
        <v>0</v>
      </c>
      <c r="Y38" s="42" t="str">
        <f t="shared" si="7"/>
        <v/>
      </c>
      <c r="Z38" s="42"/>
      <c r="AA38" s="42"/>
      <c r="AB38" s="42"/>
      <c r="AC38" s="42"/>
      <c r="AD38" s="7"/>
      <c r="AE38" s="7"/>
      <c r="AF38" s="7"/>
      <c r="AG38" s="7"/>
      <c r="AH38" s="7"/>
      <c r="AI38" s="41"/>
      <c r="AJ38" s="43"/>
      <c r="AK38" s="43"/>
      <c r="AS38" s="11"/>
      <c r="AT38" s="11"/>
      <c r="AU38" s="11"/>
      <c r="AV38" s="11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</row>
    <row r="39" spans="1:87" ht="24" customHeight="1" x14ac:dyDescent="0.25">
      <c r="A39" s="16" t="str">
        <f t="shared" si="8"/>
        <v/>
      </c>
      <c r="B39" s="17"/>
      <c r="C39" s="66" t="str">
        <f>IF($I$2=[1]Tubos!$N$2,IF([1]Tubos!I15="","",[1]Tubos!I15),"")</f>
        <v/>
      </c>
      <c r="D39" s="67" t="str">
        <f>IF(C39="","",IF($I$2=[1]Tubos!$N$2,IF([1]Tubos!J15="","",[1]Tubos!J15),0))</f>
        <v/>
      </c>
      <c r="E39" s="67" t="str">
        <f>IF(C39="","",IF($I$2=[1]Tubos!$N$2,IF([1]Tubos!K15="","",IF([1]Tubos!K15="PE","PE","AÇO")),0))</f>
        <v/>
      </c>
      <c r="F39" s="68" t="str">
        <f>IF(C39="","",IF($I$2=[1]Tubos!$N$2,IF([1]Tubos!L15="","",[1]Tubos!L15),0))</f>
        <v/>
      </c>
      <c r="G39" s="440" t="s">
        <v>194</v>
      </c>
      <c r="H39" s="440"/>
      <c r="I39" s="440"/>
      <c r="J39" s="440" t="str">
        <f>IFERROR(IF(AND(EMPRESA_CONTRATO_AÇO="",EMPRESA_CONTRATO_PE=""),"",IF(AND(EMPRESA_CONTRATO_AÇO="UNIFORTE - PERIODICO",EMPRESA_CONTRATO_PE=""),IF(E39="AÇO",IF(F39&lt;=500,VLOOKUP(W39,'[1]Contrato UNIFORTE'!$S$7:$V$115,2,0)*F39,IF(AND('[1]DADOS DA REDE'!F39&gt;500,'[1]DADOS DA REDE'!F39&lt;=1000),VLOOKUP(W39,'[1]Contrato UNIFORTE'!$S$7:$V$115,3,0)*F39,VLOOKUP(W39,'[1]Contrato UNIFORTE'!$S$7:$V$115,4,0)*F39)),""),       IF(AND(EMPRESA_CONTRATO_AÇO="",EMPRESA_CONTRATO_PE="UNIFORTE - PERIODICO"),IF(AND(E39="PE",N39="LL4"),VLOOKUP(V39,'[1]REDE VAREJO_PEQ_EXT'!$A$5:$F$25,6,0),IF(AND(E39="PE",N39="LL7",D39&gt;=63),VLOOKUP(V39,'[1]REDE VAREJO_PEQ_EXT'!$A$19:$F$25,6,0),"")),IF(AND(EMPRESA_CONTRATO_AÇO="UNIFORTE - PERIODICO",EMPRESA_CONTRATO_PE="UNIFORTE - PERIODICO"),IF(E39="AÇO",IF(F39&lt;=500,VLOOKUP(W39,'[1]Contrato UNIFORTE'!$S$7:$V$115,2,0)*F39,IF(AND('[1]DADOS DA REDE'!F39&gt;500,'[1]DADOS DA REDE'!F39&lt;=1000),VLOOKUP(W39,'[1]Contrato UNIFORTE'!$S$7:$V$115,3,0)*F39,VLOOKUP(W39,'[1]Contrato UNIFORTE'!$S$7:$V$115,4,0)*F39)),IF(AND(E39="PE",N39="LL4"),VLOOKUP(V39,'[1]REDE VAREJO_PEQ_EXT'!$A$5:$F$25,6,0),IF(AND(E39="PE",N39="LL7",D39&gt;=63),VLOOKUP(V39,'[1]REDE VAREJO_PEQ_EXT'!$A$21:$F$25,6,0),""))),IF(AND(EMPRESA_CONTRATO_AÇO="",EMPRESA_CONTRATO_PE&lt;&gt;"",EMPRESA_CONTRATO_PE&lt;&gt;"UNIFORTE - PERIODICO"),IF(TIPO_CONTRATO_PE="","",IF(TIPO_CONTRATO_PE="Pequenas Extensões",VLOOKUP(V39,'[1]REDE VAREJO_PEQ_EXT'!$S$5:$AD$18,HLOOKUP($N$13,'[1]REDE VAREJO_PEQ_EXT'!$T$19:$AD$20,2,0),0),VLOOKUP(V39,'[1]REDE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PERIODICO",EMPRESA_CONTRATO_PE&lt;&gt;""),IF(OR(E39="AÇO"),IF(E39="AÇO",IF(F39&lt;=500,VLOOKUP(W39,'[1]Contrato UNIFORTE'!$S$7:$V$115,2,0)*F39,IF(AND('[1]DADOS DA REDE'!F39&gt;500,'[1]DADOS DA REDE'!F39&lt;=1000),VLOOKUP(W39,'[1]Contrato UNIFORTE'!$S$7:$V$115,3,0)*F39,VLOOKUP(W39,'[1]Contrato UNIFORTE'!$S$7:$V$115,4,0)*F39)),IF(AND(E39="PE",N39="LL7",D39&gt;=63),VLOOKUP(V39,'[1]REDE VAREJO_PEQ_EXT'!$A$21:$F$25,6,0),"")),IF(AND(E39="PE",OR(N39="RIC",N39="LL4"),TIPO_CONTRATO_PE="Pequenas Extensões"),VLOOKUP(V39,'[1]REDE VAREJO_PEQ_EXT'!$S$5:$AD$18,HLOOKUP(EMPRESA_CONTRATO_PE,'[1]REDE VAREJO_PEQ_EXT'!$T$19:$AD$20,2,0),0),VLOOKUP(V39,'[1]REDE VAREJO_PEQ_EXT'!$A$5:$R$18,HLOOKUP('[1]DADOS DA REDE'!$N$13,'[1]REDE VAREJO_PEQ_EXT'!$G$19:$R$20,2,0),0))),"N/A")))))),"")</f>
        <v/>
      </c>
      <c r="K39" s="440"/>
      <c r="L39" s="440"/>
      <c r="M39" s="69"/>
      <c r="N39" s="70" t="str">
        <f>IF(C39="","",IF($I$2=[1]Tubos!$N$2,IF([1]Tubos!P15="","",[1]Tubos!P15),0))</f>
        <v/>
      </c>
      <c r="O39" s="69"/>
      <c r="P39" s="71">
        <f t="shared" si="0"/>
        <v>0</v>
      </c>
      <c r="Q39" s="42" t="str">
        <f t="shared" si="1"/>
        <v/>
      </c>
      <c r="R39" s="42" t="str">
        <f t="shared" si="2"/>
        <v/>
      </c>
      <c r="S39" s="42"/>
      <c r="T39" s="42">
        <f t="shared" si="3"/>
        <v>0</v>
      </c>
      <c r="U39" s="42" t="str">
        <f>IFERROR(VLOOKUP(N39,'[1]VALIDAÇÃO DADOS'!$AC$1:$AD$5,2,0),"")</f>
        <v/>
      </c>
      <c r="V39" s="42" t="str">
        <f t="shared" si="4"/>
        <v/>
      </c>
      <c r="W39" s="42" t="str">
        <f t="shared" si="5"/>
        <v/>
      </c>
      <c r="X39" s="42">
        <f t="shared" si="9"/>
        <v>0</v>
      </c>
      <c r="Y39" s="42" t="str">
        <f t="shared" si="7"/>
        <v/>
      </c>
      <c r="Z39" s="42"/>
      <c r="AA39" s="42"/>
      <c r="AB39" s="42"/>
      <c r="AC39" s="42"/>
      <c r="AD39" s="7"/>
      <c r="AE39" s="7"/>
      <c r="AF39" s="7"/>
      <c r="AG39" s="7"/>
      <c r="AH39" s="7"/>
      <c r="AI39" s="41"/>
      <c r="AJ39" s="43"/>
      <c r="AK39" s="43"/>
      <c r="AS39" s="11"/>
      <c r="AT39" s="11"/>
      <c r="AU39" s="11"/>
      <c r="AV39" s="11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</row>
    <row r="40" spans="1:87" ht="24" customHeight="1" x14ac:dyDescent="0.25">
      <c r="A40" s="16" t="str">
        <f t="shared" si="8"/>
        <v/>
      </c>
      <c r="B40" s="17"/>
      <c r="C40" s="66" t="str">
        <f>IF($I$2=[1]Tubos!$N$2,IF([1]Tubos!I16="","",[1]Tubos!I16),"")</f>
        <v/>
      </c>
      <c r="D40" s="67" t="str">
        <f>IF(C40="","",IF($I$2=[1]Tubos!$N$2,IF([1]Tubos!J16="","",[1]Tubos!J16),0))</f>
        <v/>
      </c>
      <c r="E40" s="67" t="str">
        <f>IF(C40="","",IF($I$2=[1]Tubos!$N$2,IF([1]Tubos!K16="","",IF([1]Tubos!K16="PE","PE","AÇO")),0))</f>
        <v/>
      </c>
      <c r="F40" s="68" t="str">
        <f>IF(C40="","",IF($I$2=[1]Tubos!$N$2,IF([1]Tubos!L16="","",[1]Tubos!L16),0))</f>
        <v/>
      </c>
      <c r="G40" s="440" t="s">
        <v>194</v>
      </c>
      <c r="H40" s="440"/>
      <c r="I40" s="440"/>
      <c r="J40" s="440" t="str">
        <f>IFERROR(IF(AND(EMPRESA_CONTRATO_AÇO="",EMPRESA_CONTRATO_PE=""),"",IF(AND(EMPRESA_CONTRATO_AÇO="UNIFORTE - PERIODICO",EMPRESA_CONTRATO_PE=""),IF(E40="AÇO",IF(F40&lt;=500,VLOOKUP(W40,'[1]Contrato UNIFORTE'!$S$7:$V$115,2,0)*F40,IF(AND('[1]DADOS DA REDE'!F40&gt;500,'[1]DADOS DA REDE'!F40&lt;=1000),VLOOKUP(W40,'[1]Contrato UNIFORTE'!$S$7:$V$115,3,0)*F40,VLOOKUP(W40,'[1]Contrato UNIFORTE'!$S$7:$V$115,4,0)*F40)),""),       IF(AND(EMPRESA_CONTRATO_AÇO="",EMPRESA_CONTRATO_PE="UNIFORTE - PERIODICO"),IF(AND(E40="PE",N40="LL4"),VLOOKUP(V40,'[1]REDE VAREJO_PEQ_EXT'!$A$5:$F$25,6,0),IF(AND(E40="PE",N40="LL7",D40&gt;=63),VLOOKUP(V40,'[1]REDE VAREJO_PEQ_EXT'!$A$19:$F$25,6,0),"")),IF(AND(EMPRESA_CONTRATO_AÇO="UNIFORTE - PERIODICO",EMPRESA_CONTRATO_PE="UNIFORTE - PERIODICO"),IF(E40="AÇO",IF(F40&lt;=500,VLOOKUP(W40,'[1]Contrato UNIFORTE'!$S$7:$V$115,2,0)*F40,IF(AND('[1]DADOS DA REDE'!F40&gt;500,'[1]DADOS DA REDE'!F40&lt;=1000),VLOOKUP(W40,'[1]Contrato UNIFORTE'!$S$7:$V$115,3,0)*F40,VLOOKUP(W40,'[1]Contrato UNIFORTE'!$S$7:$V$115,4,0)*F40)),IF(AND(E40="PE",N40="LL4"),VLOOKUP(V40,'[1]REDE VAREJO_PEQ_EXT'!$A$5:$F$25,6,0),IF(AND(E40="PE",N40="LL7",D40&gt;=63),VLOOKUP(V40,'[1]REDE VAREJO_PEQ_EXT'!$A$21:$F$25,6,0),""))),IF(AND(EMPRESA_CONTRATO_AÇO="",EMPRESA_CONTRATO_PE&lt;&gt;"",EMPRESA_CONTRATO_PE&lt;&gt;"UNIFORTE - PERIODICO"),IF(TIPO_CONTRATO_PE="","",IF(TIPO_CONTRATO_PE="Pequenas Extensões",VLOOKUP(V40,'[1]REDE VAREJO_PEQ_EXT'!$S$5:$AD$18,HLOOKUP($N$13,'[1]REDE VAREJO_PEQ_EXT'!$T$19:$AD$20,2,0),0),VLOOKUP(V40,'[1]REDE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PERIODICO",EMPRESA_CONTRATO_PE&lt;&gt;""),IF(OR(E40="AÇO"),IF(E40="AÇO",IF(F40&lt;=500,VLOOKUP(W40,'[1]Contrato UNIFORTE'!$S$7:$V$115,2,0)*F40,IF(AND('[1]DADOS DA REDE'!F40&gt;500,'[1]DADOS DA REDE'!F40&lt;=1000),VLOOKUP(W40,'[1]Contrato UNIFORTE'!$S$7:$V$115,3,0)*F40,VLOOKUP(W40,'[1]Contrato UNIFORTE'!$S$7:$V$115,4,0)*F40)),IF(AND(E40="PE",N40="LL7",D40&gt;=63),VLOOKUP(V40,'[1]REDE VAREJO_PEQ_EXT'!$A$21:$F$25,6,0),"")),IF(AND(E40="PE",OR(N40="RIC",N40="LL4"),TIPO_CONTRATO_PE="Pequenas Extensões"),VLOOKUP(V40,'[1]REDE VAREJO_PEQ_EXT'!$S$5:$AD$18,HLOOKUP(EMPRESA_CONTRATO_PE,'[1]REDE VAREJO_PEQ_EXT'!$T$19:$AD$20,2,0),0),VLOOKUP(V40,'[1]REDE VAREJO_PEQ_EXT'!$A$5:$R$18,HLOOKUP('[1]DADOS DA REDE'!$N$13,'[1]REDE VAREJO_PEQ_EXT'!$G$19:$R$20,2,0),0))),"N/A")))))),"")</f>
        <v/>
      </c>
      <c r="K40" s="440"/>
      <c r="L40" s="440"/>
      <c r="M40" s="69"/>
      <c r="N40" s="70" t="str">
        <f>IF(C40="","",IF($I$2=[1]Tubos!$N$2,IF([1]Tubos!P16="","",[1]Tubos!P16),0))</f>
        <v/>
      </c>
      <c r="O40" s="69"/>
      <c r="P40" s="71">
        <f t="shared" si="0"/>
        <v>0</v>
      </c>
      <c r="Q40" s="42" t="str">
        <f t="shared" si="1"/>
        <v/>
      </c>
      <c r="R40" s="42" t="str">
        <f t="shared" si="2"/>
        <v/>
      </c>
      <c r="S40" s="42"/>
      <c r="T40" s="42">
        <f t="shared" si="3"/>
        <v>0</v>
      </c>
      <c r="U40" s="42" t="str">
        <f>IFERROR(VLOOKUP(N40,'[1]VALIDAÇÃO DADOS'!$AC$1:$AD$5,2,0),"")</f>
        <v/>
      </c>
      <c r="V40" s="42" t="str">
        <f t="shared" si="4"/>
        <v/>
      </c>
      <c r="W40" s="42" t="str">
        <f t="shared" si="5"/>
        <v/>
      </c>
      <c r="X40" s="42">
        <f t="shared" si="9"/>
        <v>0</v>
      </c>
      <c r="Y40" s="42" t="str">
        <f t="shared" si="7"/>
        <v/>
      </c>
      <c r="Z40" s="42"/>
      <c r="AA40" s="42"/>
      <c r="AB40" s="42"/>
      <c r="AC40" s="42"/>
      <c r="AD40" s="7"/>
      <c r="AE40" s="7"/>
      <c r="AF40" s="7"/>
      <c r="AG40" s="7"/>
      <c r="AH40" s="7"/>
      <c r="AI40" s="41"/>
      <c r="AJ40" s="43"/>
      <c r="AK40" s="43"/>
      <c r="AS40" s="11"/>
      <c r="AT40" s="11"/>
      <c r="AU40" s="11"/>
      <c r="AV40" s="11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</row>
    <row r="41" spans="1:87" ht="24" customHeight="1" x14ac:dyDescent="0.25">
      <c r="A41" s="16" t="str">
        <f t="shared" si="8"/>
        <v/>
      </c>
      <c r="B41" s="17"/>
      <c r="C41" s="66" t="str">
        <f>IF($I$2=[1]Tubos!$N$2,IF([1]Tubos!I17="","",[1]Tubos!I17),"")</f>
        <v/>
      </c>
      <c r="D41" s="67" t="str">
        <f>IF(C41="","",IF($I$2=[1]Tubos!$N$2,IF([1]Tubos!J17="","",[1]Tubos!J17),0))</f>
        <v/>
      </c>
      <c r="E41" s="67" t="str">
        <f>IF(C41="","",IF($I$2=[1]Tubos!$N$2,IF([1]Tubos!K17="","",IF([1]Tubos!K17="PE","PE","AÇO")),0))</f>
        <v/>
      </c>
      <c r="F41" s="68" t="str">
        <f>IF(C41="","",IF($I$2=[1]Tubos!$N$2,IF([1]Tubos!L17="","",[1]Tubos!L17),0))</f>
        <v/>
      </c>
      <c r="G41" s="440" t="s">
        <v>194</v>
      </c>
      <c r="H41" s="440"/>
      <c r="I41" s="440"/>
      <c r="J41" s="440" t="str">
        <f>IFERROR(IF(AND(EMPRESA_CONTRATO_AÇO="",EMPRESA_CONTRATO_PE=""),"",IF(AND(EMPRESA_CONTRATO_AÇO="UNIFORTE - PERIODICO",EMPRESA_CONTRATO_PE=""),IF(E41="AÇO",IF(F41&lt;=500,VLOOKUP(W41,'[1]Contrato UNIFORTE'!$S$7:$V$115,2,0)*F41,IF(AND('[1]DADOS DA REDE'!F41&gt;500,'[1]DADOS DA REDE'!F41&lt;=1000),VLOOKUP(W41,'[1]Contrato UNIFORTE'!$S$7:$V$115,3,0)*F41,VLOOKUP(W41,'[1]Contrato UNIFORTE'!$S$7:$V$115,4,0)*F41)),""),       IF(AND(EMPRESA_CONTRATO_AÇO="",EMPRESA_CONTRATO_PE="UNIFORTE - PERIODICO"),IF(AND(E41="PE",N41="LL4"),VLOOKUP(V41,'[1]REDE VAREJO_PEQ_EXT'!$A$5:$F$25,6,0),IF(AND(E41="PE",N41="LL7",D41&gt;=63),VLOOKUP(V41,'[1]REDE VAREJO_PEQ_EXT'!$A$19:$F$25,6,0),"")),IF(AND(EMPRESA_CONTRATO_AÇO="UNIFORTE - PERIODICO",EMPRESA_CONTRATO_PE="UNIFORTE - PERIODICO"),IF(E41="AÇO",IF(F41&lt;=500,VLOOKUP(W41,'[1]Contrato UNIFORTE'!$S$7:$V$115,2,0)*F41,IF(AND('[1]DADOS DA REDE'!F41&gt;500,'[1]DADOS DA REDE'!F41&lt;=1000),VLOOKUP(W41,'[1]Contrato UNIFORTE'!$S$7:$V$115,3,0)*F41,VLOOKUP(W41,'[1]Contrato UNIFORTE'!$S$7:$V$115,4,0)*F41)),IF(AND(E41="PE",N41="LL4"),VLOOKUP(V41,'[1]REDE VAREJO_PEQ_EXT'!$A$5:$F$25,6,0),IF(AND(E41="PE",N41="LL7",D41&gt;=63),VLOOKUP(V41,'[1]REDE VAREJO_PEQ_EXT'!$A$21:$F$25,6,0),""))),IF(AND(EMPRESA_CONTRATO_AÇO="",EMPRESA_CONTRATO_PE&lt;&gt;"",EMPRESA_CONTRATO_PE&lt;&gt;"UNIFORTE - PERIODICO"),IF(TIPO_CONTRATO_PE="","",IF(TIPO_CONTRATO_PE="Pequenas Extensões",VLOOKUP(V41,'[1]REDE VAREJO_PEQ_EXT'!$S$5:$AD$18,HLOOKUP($N$13,'[1]REDE VAREJO_PEQ_EXT'!$T$19:$AD$20,2,0),0),VLOOKUP(V41,'[1]REDE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PERIODICO",EMPRESA_CONTRATO_PE&lt;&gt;""),IF(OR(E41="AÇO"),IF(E41="AÇO",IF(F41&lt;=500,VLOOKUP(W41,'[1]Contrato UNIFORTE'!$S$7:$V$115,2,0)*F41,IF(AND('[1]DADOS DA REDE'!F41&gt;500,'[1]DADOS DA REDE'!F41&lt;=1000),VLOOKUP(W41,'[1]Contrato UNIFORTE'!$S$7:$V$115,3,0)*F41,VLOOKUP(W41,'[1]Contrato UNIFORTE'!$S$7:$V$115,4,0)*F41)),IF(AND(E41="PE",N41="LL7",D41&gt;=63),VLOOKUP(V41,'[1]REDE VAREJO_PEQ_EXT'!$A$21:$F$25,6,0),"")),IF(AND(E41="PE",OR(N41="RIC",N41="LL4"),TIPO_CONTRATO_PE="Pequenas Extensões"),VLOOKUP(V41,'[1]REDE VAREJO_PEQ_EXT'!$S$5:$AD$18,HLOOKUP(EMPRESA_CONTRATO_PE,'[1]REDE VAREJO_PEQ_EXT'!$T$19:$AD$20,2,0),0),VLOOKUP(V41,'[1]REDE VAREJO_PEQ_EXT'!$A$5:$R$18,HLOOKUP('[1]DADOS DA REDE'!$N$13,'[1]REDE VAREJO_PEQ_EXT'!$G$19:$R$20,2,0),0))),"N/A")))))),"")</f>
        <v/>
      </c>
      <c r="K41" s="440"/>
      <c r="L41" s="440"/>
      <c r="M41" s="69"/>
      <c r="N41" s="70" t="str">
        <f>IF(C41="","",IF($I$2=[1]Tubos!$N$2,IF([1]Tubos!P17="","",[1]Tubos!P17),0))</f>
        <v/>
      </c>
      <c r="O41" s="69"/>
      <c r="P41" s="71">
        <f t="shared" si="0"/>
        <v>0</v>
      </c>
      <c r="Q41" s="42" t="str">
        <f t="shared" si="1"/>
        <v/>
      </c>
      <c r="R41" s="42" t="str">
        <f t="shared" si="2"/>
        <v/>
      </c>
      <c r="S41" s="42"/>
      <c r="T41" s="42">
        <f t="shared" si="3"/>
        <v>0</v>
      </c>
      <c r="U41" s="42" t="str">
        <f>IFERROR(VLOOKUP(N41,'[1]VALIDAÇÃO DADOS'!$AC$1:$AD$5,2,0),"")</f>
        <v/>
      </c>
      <c r="V41" s="42" t="str">
        <f t="shared" si="4"/>
        <v/>
      </c>
      <c r="W41" s="42" t="str">
        <f t="shared" si="5"/>
        <v/>
      </c>
      <c r="X41" s="42">
        <f t="shared" si="9"/>
        <v>0</v>
      </c>
      <c r="Y41" s="42" t="str">
        <f t="shared" si="7"/>
        <v/>
      </c>
      <c r="Z41" s="42"/>
      <c r="AA41" s="42"/>
      <c r="AB41" s="42"/>
      <c r="AC41" s="42"/>
      <c r="AD41" s="7"/>
      <c r="AE41" s="7"/>
      <c r="AF41" s="7"/>
      <c r="AG41" s="7"/>
      <c r="AH41" s="7"/>
      <c r="AI41" s="41"/>
      <c r="AJ41" s="43"/>
      <c r="AK41" s="43"/>
      <c r="AS41" s="11"/>
      <c r="AT41" s="11"/>
      <c r="AU41" s="11"/>
      <c r="AV41" s="11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</row>
    <row r="42" spans="1:87" ht="24" customHeight="1" x14ac:dyDescent="0.25">
      <c r="A42" s="16" t="str">
        <f t="shared" si="8"/>
        <v/>
      </c>
      <c r="B42" s="17"/>
      <c r="C42" s="66" t="str">
        <f>IF($I$2=[1]Tubos!$N$2,IF([1]Tubos!I18="","",[1]Tubos!I18),"")</f>
        <v/>
      </c>
      <c r="D42" s="67" t="str">
        <f>IF(C42="","",IF($I$2=[1]Tubos!$N$2,IF([1]Tubos!J18="","",[1]Tubos!J18),0))</f>
        <v/>
      </c>
      <c r="E42" s="67" t="str">
        <f>IF(C42="","",IF($I$2=[1]Tubos!$N$2,IF([1]Tubos!K18="","",IF([1]Tubos!K18="PE","PE","AÇO")),0))</f>
        <v/>
      </c>
      <c r="F42" s="68" t="str">
        <f>IF(C42="","",IF($I$2=[1]Tubos!$N$2,IF([1]Tubos!L18="","",[1]Tubos!L18),0))</f>
        <v/>
      </c>
      <c r="G42" s="440" t="s">
        <v>194</v>
      </c>
      <c r="H42" s="440"/>
      <c r="I42" s="440"/>
      <c r="J42" s="440" t="str">
        <f>IFERROR(IF(AND(EMPRESA_CONTRATO_AÇO="",EMPRESA_CONTRATO_PE=""),"",IF(AND(EMPRESA_CONTRATO_AÇO="UNIFORTE - PERIODICO",EMPRESA_CONTRATO_PE=""),IF(E42="AÇO",IF(F42&lt;=500,VLOOKUP(W42,'[1]Contrato UNIFORTE'!$S$7:$V$115,2,0)*F42,IF(AND('[1]DADOS DA REDE'!F42&gt;500,'[1]DADOS DA REDE'!F42&lt;=1000),VLOOKUP(W42,'[1]Contrato UNIFORTE'!$S$7:$V$115,3,0)*F42,VLOOKUP(W42,'[1]Contrato UNIFORTE'!$S$7:$V$115,4,0)*F42)),""),       IF(AND(EMPRESA_CONTRATO_AÇO="",EMPRESA_CONTRATO_PE="UNIFORTE - PERIODICO"),IF(AND(E42="PE",N42="LL4"),VLOOKUP(V42,'[1]REDE VAREJO_PEQ_EXT'!$A$5:$F$25,6,0),IF(AND(E42="PE",N42="LL7",D42&gt;=63),VLOOKUP(V42,'[1]REDE VAREJO_PEQ_EXT'!$A$19:$F$25,6,0),"")),IF(AND(EMPRESA_CONTRATO_AÇO="UNIFORTE - PERIODICO",EMPRESA_CONTRATO_PE="UNIFORTE - PERIODICO"),IF(E42="AÇO",IF(F42&lt;=500,VLOOKUP(W42,'[1]Contrato UNIFORTE'!$S$7:$V$115,2,0)*F42,IF(AND('[1]DADOS DA REDE'!F42&gt;500,'[1]DADOS DA REDE'!F42&lt;=1000),VLOOKUP(W42,'[1]Contrato UNIFORTE'!$S$7:$V$115,3,0)*F42,VLOOKUP(W42,'[1]Contrato UNIFORTE'!$S$7:$V$115,4,0)*F42)),IF(AND(E42="PE",N42="LL4"),VLOOKUP(V42,'[1]REDE VAREJO_PEQ_EXT'!$A$5:$F$25,6,0),IF(AND(E42="PE",N42="LL7",D42&gt;=63),VLOOKUP(V42,'[1]REDE VAREJO_PEQ_EXT'!$A$21:$F$25,6,0),""))),IF(AND(EMPRESA_CONTRATO_AÇO="",EMPRESA_CONTRATO_PE&lt;&gt;"",EMPRESA_CONTRATO_PE&lt;&gt;"UNIFORTE - PERIODICO"),IF(TIPO_CONTRATO_PE="","",IF(TIPO_CONTRATO_PE="Pequenas Extensões",VLOOKUP(V42,'[1]REDE VAREJO_PEQ_EXT'!$S$5:$AD$18,HLOOKUP($N$13,'[1]REDE VAREJO_PEQ_EXT'!$T$19:$AD$20,2,0),0),VLOOKUP(V42,'[1]REDE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PERIODICO",EMPRESA_CONTRATO_PE&lt;&gt;""),IF(OR(E42="AÇO"),IF(E42="AÇO",IF(F42&lt;=500,VLOOKUP(W42,'[1]Contrato UNIFORTE'!$S$7:$V$115,2,0)*F42,IF(AND('[1]DADOS DA REDE'!F42&gt;500,'[1]DADOS DA REDE'!F42&lt;=1000),VLOOKUP(W42,'[1]Contrato UNIFORTE'!$S$7:$V$115,3,0)*F42,VLOOKUP(W42,'[1]Contrato UNIFORTE'!$S$7:$V$115,4,0)*F42)),IF(AND(E42="PE",N42="LL7",D42&gt;=63),VLOOKUP(V42,'[1]REDE VAREJO_PEQ_EXT'!$A$21:$F$25,6,0),"")),IF(AND(E42="PE",OR(N42="RIC",N42="LL4"),TIPO_CONTRATO_PE="Pequenas Extensões"),VLOOKUP(V42,'[1]REDE VAREJO_PEQ_EXT'!$S$5:$AD$18,HLOOKUP(EMPRESA_CONTRATO_PE,'[1]REDE VAREJO_PEQ_EXT'!$T$19:$AD$20,2,0),0),VLOOKUP(V42,'[1]REDE VAREJO_PEQ_EXT'!$A$5:$R$18,HLOOKUP('[1]DADOS DA REDE'!$N$13,'[1]REDE VAREJO_PEQ_EXT'!$G$19:$R$20,2,0),0))),"N/A")))))),"")</f>
        <v/>
      </c>
      <c r="K42" s="440"/>
      <c r="L42" s="440"/>
      <c r="M42" s="69"/>
      <c r="N42" s="70" t="str">
        <f>IF(C42="","",IF($I$2=[1]Tubos!$N$2,IF([1]Tubos!P18="","",[1]Tubos!P18),0))</f>
        <v/>
      </c>
      <c r="O42" s="69"/>
      <c r="P42" s="71">
        <f t="shared" si="0"/>
        <v>0</v>
      </c>
      <c r="Q42" s="42" t="str">
        <f t="shared" si="1"/>
        <v/>
      </c>
      <c r="R42" s="42" t="str">
        <f t="shared" si="2"/>
        <v/>
      </c>
      <c r="S42" s="42"/>
      <c r="T42" s="42">
        <f t="shared" si="3"/>
        <v>0</v>
      </c>
      <c r="U42" s="42" t="str">
        <f>IFERROR(VLOOKUP(N42,'[1]VALIDAÇÃO DADOS'!$AC$1:$AD$5,2,0),"")</f>
        <v/>
      </c>
      <c r="V42" s="42" t="str">
        <f t="shared" si="4"/>
        <v/>
      </c>
      <c r="W42" s="42" t="str">
        <f t="shared" si="5"/>
        <v/>
      </c>
      <c r="X42" s="42">
        <f t="shared" si="9"/>
        <v>0</v>
      </c>
      <c r="Y42" s="42" t="str">
        <f t="shared" si="7"/>
        <v/>
      </c>
      <c r="Z42" s="42"/>
      <c r="AA42" s="42"/>
      <c r="AB42" s="42"/>
      <c r="AC42" s="42"/>
      <c r="AD42" s="7"/>
      <c r="AE42" s="7"/>
      <c r="AF42" s="7"/>
      <c r="AG42" s="7"/>
      <c r="AH42" s="7"/>
      <c r="AI42" s="41"/>
      <c r="AJ42" s="43"/>
      <c r="AK42" s="43"/>
      <c r="AS42" s="11"/>
      <c r="AT42" s="11"/>
      <c r="AU42" s="11"/>
      <c r="AV42" s="11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</row>
    <row r="43" spans="1:87" ht="24" customHeight="1" x14ac:dyDescent="0.25">
      <c r="A43" s="16" t="str">
        <f t="shared" si="8"/>
        <v/>
      </c>
      <c r="B43" s="17"/>
      <c r="C43" s="66" t="str">
        <f>IF($I$2=[1]Tubos!$N$2,IF([1]Tubos!I19="","",[1]Tubos!I19),"")</f>
        <v/>
      </c>
      <c r="D43" s="67" t="str">
        <f>IF(C43="","",IF($I$2=[1]Tubos!$N$2,IF([1]Tubos!J19="","",[1]Tubos!J19),0))</f>
        <v/>
      </c>
      <c r="E43" s="67" t="str">
        <f>IF(C43="","",IF($I$2=[1]Tubos!$N$2,IF([1]Tubos!K19="","",IF([1]Tubos!K19="PE","PE","AÇO")),0))</f>
        <v/>
      </c>
      <c r="F43" s="68" t="str">
        <f>IF(C43="","",IF($I$2=[1]Tubos!$N$2,IF([1]Tubos!L19="","",[1]Tubos!L19),0))</f>
        <v/>
      </c>
      <c r="G43" s="440" t="s">
        <v>194</v>
      </c>
      <c r="H43" s="440"/>
      <c r="I43" s="440"/>
      <c r="J43" s="440" t="str">
        <f>IFERROR(IF(AND(EMPRESA_CONTRATO_AÇO="",EMPRESA_CONTRATO_PE=""),"",IF(AND(EMPRESA_CONTRATO_AÇO="UNIFORTE - PERIODICO",EMPRESA_CONTRATO_PE=""),IF(E43="AÇO",IF(F43&lt;=500,VLOOKUP(W43,'[1]Contrato UNIFORTE'!$S$7:$V$115,2,0)*F43,IF(AND('[1]DADOS DA REDE'!F43&gt;500,'[1]DADOS DA REDE'!F43&lt;=1000),VLOOKUP(W43,'[1]Contrato UNIFORTE'!$S$7:$V$115,3,0)*F43,VLOOKUP(W43,'[1]Contrato UNIFORTE'!$S$7:$V$115,4,0)*F43)),""),       IF(AND(EMPRESA_CONTRATO_AÇO="",EMPRESA_CONTRATO_PE="UNIFORTE - PERIODICO"),IF(AND(E43="PE",N43="LL4"),VLOOKUP(V43,'[1]REDE VAREJO_PEQ_EXT'!$A$5:$F$25,6,0),IF(AND(E43="PE",N43="LL7",D43&gt;=63),VLOOKUP(V43,'[1]REDE VAREJO_PEQ_EXT'!$A$19:$F$25,6,0),"")),IF(AND(EMPRESA_CONTRATO_AÇO="UNIFORTE - PERIODICO",EMPRESA_CONTRATO_PE="UNIFORTE - PERIODICO"),IF(E43="AÇO",IF(F43&lt;=500,VLOOKUP(W43,'[1]Contrato UNIFORTE'!$S$7:$V$115,2,0)*F43,IF(AND('[1]DADOS DA REDE'!F43&gt;500,'[1]DADOS DA REDE'!F43&lt;=1000),VLOOKUP(W43,'[1]Contrato UNIFORTE'!$S$7:$V$115,3,0)*F43,VLOOKUP(W43,'[1]Contrato UNIFORTE'!$S$7:$V$115,4,0)*F43)),IF(AND(E43="PE",N43="LL4"),VLOOKUP(V43,'[1]REDE VAREJO_PEQ_EXT'!$A$5:$F$25,6,0),IF(AND(E43="PE",N43="LL7",D43&gt;=63),VLOOKUP(V43,'[1]REDE VAREJO_PEQ_EXT'!$A$21:$F$25,6,0),""))),IF(AND(EMPRESA_CONTRATO_AÇO="",EMPRESA_CONTRATO_PE&lt;&gt;"",EMPRESA_CONTRATO_PE&lt;&gt;"UNIFORTE - PERIODICO"),IF(TIPO_CONTRATO_PE="","",IF(TIPO_CONTRATO_PE="Pequenas Extensões",VLOOKUP(V43,'[1]REDE VAREJO_PEQ_EXT'!$S$5:$AD$18,HLOOKUP($N$13,'[1]REDE VAREJO_PEQ_EXT'!$T$19:$AD$20,2,0),0),VLOOKUP(V43,'[1]REDE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PERIODICO",EMPRESA_CONTRATO_PE&lt;&gt;""),IF(OR(E43="AÇO"),IF(E43="AÇO",IF(F43&lt;=500,VLOOKUP(W43,'[1]Contrato UNIFORTE'!$S$7:$V$115,2,0)*F43,IF(AND('[1]DADOS DA REDE'!F43&gt;500,'[1]DADOS DA REDE'!F43&lt;=1000),VLOOKUP(W43,'[1]Contrato UNIFORTE'!$S$7:$V$115,3,0)*F43,VLOOKUP(W43,'[1]Contrato UNIFORTE'!$S$7:$V$115,4,0)*F43)),IF(AND(E43="PE",N43="LL7",D43&gt;=63),VLOOKUP(V43,'[1]REDE VAREJO_PEQ_EXT'!$A$21:$F$25,6,0),"")),IF(AND(E43="PE",OR(N43="RIC",N43="LL4"),TIPO_CONTRATO_PE="Pequenas Extensões"),VLOOKUP(V43,'[1]REDE VAREJO_PEQ_EXT'!$S$5:$AD$18,HLOOKUP(EMPRESA_CONTRATO_PE,'[1]REDE VAREJO_PEQ_EXT'!$T$19:$AD$20,2,0),0),VLOOKUP(V43,'[1]REDE VAREJO_PEQ_EXT'!$A$5:$R$18,HLOOKUP('[1]DADOS DA REDE'!$N$13,'[1]REDE VAREJO_PEQ_EXT'!$G$19:$R$20,2,0),0))),"N/A")))))),"")</f>
        <v/>
      </c>
      <c r="K43" s="440"/>
      <c r="L43" s="440"/>
      <c r="M43" s="69"/>
      <c r="N43" s="70" t="str">
        <f>IF(C43="","",IF($I$2=[1]Tubos!$N$2,IF([1]Tubos!P19="","",[1]Tubos!P19),0))</f>
        <v/>
      </c>
      <c r="O43" s="69"/>
      <c r="P43" s="71">
        <f t="shared" si="0"/>
        <v>0</v>
      </c>
      <c r="Q43" s="42" t="str">
        <f t="shared" si="1"/>
        <v/>
      </c>
      <c r="R43" s="42" t="str">
        <f t="shared" si="2"/>
        <v/>
      </c>
      <c r="S43" s="42"/>
      <c r="T43" s="42">
        <f t="shared" si="3"/>
        <v>0</v>
      </c>
      <c r="U43" s="42" t="str">
        <f>IFERROR(VLOOKUP(N43,'[1]VALIDAÇÃO DADOS'!$AC$1:$AD$5,2,0),"")</f>
        <v/>
      </c>
      <c r="V43" s="42" t="str">
        <f t="shared" si="4"/>
        <v/>
      </c>
      <c r="W43" s="42" t="str">
        <f t="shared" si="5"/>
        <v/>
      </c>
      <c r="X43" s="42">
        <f t="shared" si="9"/>
        <v>0</v>
      </c>
      <c r="Y43" s="42" t="str">
        <f t="shared" si="7"/>
        <v/>
      </c>
      <c r="Z43" s="42"/>
      <c r="AA43" s="42"/>
      <c r="AB43" s="42"/>
      <c r="AC43" s="42"/>
      <c r="AD43" s="7"/>
      <c r="AE43" s="7"/>
      <c r="AF43" s="7"/>
      <c r="AG43" s="7"/>
      <c r="AH43" s="7"/>
      <c r="AI43" s="41"/>
      <c r="AJ43" s="43"/>
      <c r="AK43" s="43"/>
      <c r="AS43" s="11"/>
      <c r="AT43" s="11"/>
      <c r="AU43" s="11"/>
      <c r="AV43" s="11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</row>
    <row r="44" spans="1:87" ht="24" customHeight="1" x14ac:dyDescent="0.25">
      <c r="A44" s="16" t="str">
        <f t="shared" si="8"/>
        <v/>
      </c>
      <c r="B44" s="17"/>
      <c r="C44" s="66" t="str">
        <f>IF($I$2=[1]Tubos!$N$2,IF([1]Tubos!I20="","",[1]Tubos!I20),"")</f>
        <v/>
      </c>
      <c r="D44" s="67" t="str">
        <f>IF(C44="","",IF($I$2=[1]Tubos!$N$2,IF([1]Tubos!J20="","",[1]Tubos!J20),0))</f>
        <v/>
      </c>
      <c r="E44" s="67" t="str">
        <f>IF(C44="","",IF($I$2=[1]Tubos!$N$2,IF([1]Tubos!K20="","",IF([1]Tubos!K20="PE","PE","AÇO")),0))</f>
        <v/>
      </c>
      <c r="F44" s="68" t="str">
        <f>IF(C44="","",IF($I$2=[1]Tubos!$N$2,IF([1]Tubos!L20="","",[1]Tubos!L20),0))</f>
        <v/>
      </c>
      <c r="G44" s="440" t="s">
        <v>194</v>
      </c>
      <c r="H44" s="440"/>
      <c r="I44" s="440"/>
      <c r="J44" s="440" t="str">
        <f>IFERROR(IF(AND(EMPRESA_CONTRATO_AÇO="",EMPRESA_CONTRATO_PE=""),"",IF(AND(EMPRESA_CONTRATO_AÇO="UNIFORTE - PERIODICO",EMPRESA_CONTRATO_PE=""),IF(E44="AÇO",IF(F44&lt;=500,VLOOKUP(W44,'[1]Contrato UNIFORTE'!$S$7:$V$115,2,0)*F44,IF(AND('[1]DADOS DA REDE'!F44&gt;500,'[1]DADOS DA REDE'!F44&lt;=1000),VLOOKUP(W44,'[1]Contrato UNIFORTE'!$S$7:$V$115,3,0)*F44,VLOOKUP(W44,'[1]Contrato UNIFORTE'!$S$7:$V$115,4,0)*F44)),""),       IF(AND(EMPRESA_CONTRATO_AÇO="",EMPRESA_CONTRATO_PE="UNIFORTE - PERIODICO"),IF(AND(E44="PE",N44="LL4"),VLOOKUP(V44,'[1]REDE VAREJO_PEQ_EXT'!$A$5:$F$25,6,0),IF(AND(E44="PE",N44="LL7",D44&gt;=63),VLOOKUP(V44,'[1]REDE VAREJO_PEQ_EXT'!$A$19:$F$25,6,0),"")),IF(AND(EMPRESA_CONTRATO_AÇO="UNIFORTE - PERIODICO",EMPRESA_CONTRATO_PE="UNIFORTE - PERIODICO"),IF(E44="AÇO",IF(F44&lt;=500,VLOOKUP(W44,'[1]Contrato UNIFORTE'!$S$7:$V$115,2,0)*F44,IF(AND('[1]DADOS DA REDE'!F44&gt;500,'[1]DADOS DA REDE'!F44&lt;=1000),VLOOKUP(W44,'[1]Contrato UNIFORTE'!$S$7:$V$115,3,0)*F44,VLOOKUP(W44,'[1]Contrato UNIFORTE'!$S$7:$V$115,4,0)*F44)),IF(AND(E44="PE",N44="LL4"),VLOOKUP(V44,'[1]REDE VAREJO_PEQ_EXT'!$A$5:$F$25,6,0),IF(AND(E44="PE",N44="LL7",D44&gt;=63),VLOOKUP(V44,'[1]REDE VAREJO_PEQ_EXT'!$A$21:$F$25,6,0),""))),IF(AND(EMPRESA_CONTRATO_AÇO="",EMPRESA_CONTRATO_PE&lt;&gt;"",EMPRESA_CONTRATO_PE&lt;&gt;"UNIFORTE - PERIODICO"),IF(TIPO_CONTRATO_PE="","",IF(TIPO_CONTRATO_PE="Pequenas Extensões",VLOOKUP(V44,'[1]REDE VAREJO_PEQ_EXT'!$S$5:$AD$18,HLOOKUP($N$13,'[1]REDE VAREJO_PEQ_EXT'!$T$19:$AD$20,2,0),0),VLOOKUP(V44,'[1]REDE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PERIODICO",EMPRESA_CONTRATO_PE&lt;&gt;""),IF(OR(E44="AÇO"),IF(E44="AÇO",IF(F44&lt;=500,VLOOKUP(W44,'[1]Contrato UNIFORTE'!$S$7:$V$115,2,0)*F44,IF(AND('[1]DADOS DA REDE'!F44&gt;500,'[1]DADOS DA REDE'!F44&lt;=1000),VLOOKUP(W44,'[1]Contrato UNIFORTE'!$S$7:$V$115,3,0)*F44,VLOOKUP(W44,'[1]Contrato UNIFORTE'!$S$7:$V$115,4,0)*F44)),IF(AND(E44="PE",N44="LL7",D44&gt;=63),VLOOKUP(V44,'[1]REDE VAREJO_PEQ_EXT'!$A$21:$F$25,6,0),"")),IF(AND(E44="PE",OR(N44="RIC",N44="LL4"),TIPO_CONTRATO_PE="Pequenas Extensões"),VLOOKUP(V44,'[1]REDE VAREJO_PEQ_EXT'!$S$5:$AD$18,HLOOKUP(EMPRESA_CONTRATO_PE,'[1]REDE VAREJO_PEQ_EXT'!$T$19:$AD$20,2,0),0),VLOOKUP(V44,'[1]REDE VAREJO_PEQ_EXT'!$A$5:$R$18,HLOOKUP('[1]DADOS DA REDE'!$N$13,'[1]REDE VAREJO_PEQ_EXT'!$G$19:$R$20,2,0),0))),"N/A")))))),"")</f>
        <v/>
      </c>
      <c r="K44" s="440"/>
      <c r="L44" s="440"/>
      <c r="M44" s="69"/>
      <c r="N44" s="70" t="str">
        <f>IF(C44="","",IF($I$2=[1]Tubos!$N$2,IF([1]Tubos!P20="","",[1]Tubos!P20),0))</f>
        <v/>
      </c>
      <c r="O44" s="69"/>
      <c r="P44" s="71">
        <f t="shared" si="0"/>
        <v>0</v>
      </c>
      <c r="Q44" s="42" t="str">
        <f t="shared" si="1"/>
        <v/>
      </c>
      <c r="R44" s="42" t="str">
        <f t="shared" si="2"/>
        <v/>
      </c>
      <c r="S44" s="42"/>
      <c r="T44" s="42">
        <f t="shared" si="3"/>
        <v>0</v>
      </c>
      <c r="U44" s="42" t="str">
        <f>IFERROR(VLOOKUP(N44,'[1]VALIDAÇÃO DADOS'!$AC$1:$AD$5,2,0),"")</f>
        <v/>
      </c>
      <c r="V44" s="42" t="str">
        <f t="shared" si="4"/>
        <v/>
      </c>
      <c r="W44" s="42" t="str">
        <f t="shared" si="5"/>
        <v/>
      </c>
      <c r="X44" s="42">
        <f t="shared" si="9"/>
        <v>0</v>
      </c>
      <c r="Y44" s="42" t="str">
        <f t="shared" si="7"/>
        <v/>
      </c>
      <c r="Z44" s="42"/>
      <c r="AA44" s="42"/>
      <c r="AB44" s="42"/>
      <c r="AC44" s="42"/>
      <c r="AD44" s="7"/>
      <c r="AE44" s="7"/>
      <c r="AF44" s="7"/>
      <c r="AG44" s="7"/>
      <c r="AH44" s="7"/>
      <c r="AI44" s="41"/>
      <c r="AJ44" s="43"/>
      <c r="AK44" s="43"/>
      <c r="AS44" s="11"/>
      <c r="AT44" s="11"/>
      <c r="AU44" s="11"/>
      <c r="AV44" s="11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</row>
    <row r="45" spans="1:87" ht="24" customHeight="1" x14ac:dyDescent="0.25">
      <c r="A45" s="16" t="str">
        <f t="shared" si="8"/>
        <v/>
      </c>
      <c r="B45" s="17"/>
      <c r="C45" s="66" t="str">
        <f>IF($I$2=[1]Tubos!$N$2,IF([1]Tubos!I21="","",[1]Tubos!I21),"")</f>
        <v/>
      </c>
      <c r="D45" s="67" t="str">
        <f>IF(C45="","",IF($I$2=[1]Tubos!$N$2,IF([1]Tubos!J21="","",[1]Tubos!J21),0))</f>
        <v/>
      </c>
      <c r="E45" s="67" t="str">
        <f>IF(C45="","",IF($I$2=[1]Tubos!$N$2,IF([1]Tubos!K21="","",IF([1]Tubos!K21="PE","PE","AÇO")),0))</f>
        <v/>
      </c>
      <c r="F45" s="68" t="str">
        <f>IF(C45="","",IF($I$2=[1]Tubos!$N$2,IF([1]Tubos!L21="","",[1]Tubos!L21),0))</f>
        <v/>
      </c>
      <c r="G45" s="440" t="s">
        <v>194</v>
      </c>
      <c r="H45" s="440"/>
      <c r="I45" s="440"/>
      <c r="J45" s="440" t="str">
        <f>IFERROR(IF(AND(EMPRESA_CONTRATO_AÇO="",EMPRESA_CONTRATO_PE=""),"",IF(AND(EMPRESA_CONTRATO_AÇO="UNIFORTE - PERIODICO",EMPRESA_CONTRATO_PE=""),IF(E45="AÇO",IF(F45&lt;=500,VLOOKUP(W45,'[1]Contrato UNIFORTE'!$S$7:$V$115,2,0)*F45,IF(AND('[1]DADOS DA REDE'!F45&gt;500,'[1]DADOS DA REDE'!F45&lt;=1000),VLOOKUP(W45,'[1]Contrato UNIFORTE'!$S$7:$V$115,3,0)*F45,VLOOKUP(W45,'[1]Contrato UNIFORTE'!$S$7:$V$115,4,0)*F45)),""),       IF(AND(EMPRESA_CONTRATO_AÇO="",EMPRESA_CONTRATO_PE="UNIFORTE - PERIODICO"),IF(AND(E45="PE",N45="LL4"),VLOOKUP(V45,'[1]REDE VAREJO_PEQ_EXT'!$A$5:$F$25,6,0),IF(AND(E45="PE",N45="LL7",D45&gt;=63),VLOOKUP(V45,'[1]REDE VAREJO_PEQ_EXT'!$A$19:$F$25,6,0),"")),IF(AND(EMPRESA_CONTRATO_AÇO="UNIFORTE - PERIODICO",EMPRESA_CONTRATO_PE="UNIFORTE - PERIODICO"),IF(E45="AÇO",IF(F45&lt;=500,VLOOKUP(W45,'[1]Contrato UNIFORTE'!$S$7:$V$115,2,0)*F45,IF(AND('[1]DADOS DA REDE'!F45&gt;500,'[1]DADOS DA REDE'!F45&lt;=1000),VLOOKUP(W45,'[1]Contrato UNIFORTE'!$S$7:$V$115,3,0)*F45,VLOOKUP(W45,'[1]Contrato UNIFORTE'!$S$7:$V$115,4,0)*F45)),IF(AND(E45="PE",N45="LL4"),VLOOKUP(V45,'[1]REDE VAREJO_PEQ_EXT'!$A$5:$F$25,6,0),IF(AND(E45="PE",N45="LL7",D45&gt;=63),VLOOKUP(V45,'[1]REDE VAREJO_PEQ_EXT'!$A$21:$F$25,6,0),""))),IF(AND(EMPRESA_CONTRATO_AÇO="",EMPRESA_CONTRATO_PE&lt;&gt;"",EMPRESA_CONTRATO_PE&lt;&gt;"UNIFORTE - PERIODICO"),IF(TIPO_CONTRATO_PE="","",IF(TIPO_CONTRATO_PE="Pequenas Extensões",VLOOKUP(V45,'[1]REDE VAREJO_PEQ_EXT'!$S$5:$AD$18,HLOOKUP($N$13,'[1]REDE VAREJO_PEQ_EXT'!$T$19:$AD$20,2,0),0),VLOOKUP(V45,'[1]REDE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PERIODICO",EMPRESA_CONTRATO_PE&lt;&gt;""),IF(OR(E45="AÇO"),IF(E45="AÇO",IF(F45&lt;=500,VLOOKUP(W45,'[1]Contrato UNIFORTE'!$S$7:$V$115,2,0)*F45,IF(AND('[1]DADOS DA REDE'!F45&gt;500,'[1]DADOS DA REDE'!F45&lt;=1000),VLOOKUP(W45,'[1]Contrato UNIFORTE'!$S$7:$V$115,3,0)*F45,VLOOKUP(W45,'[1]Contrato UNIFORTE'!$S$7:$V$115,4,0)*F45)),IF(AND(E45="PE",N45="LL7",D45&gt;=63),VLOOKUP(V45,'[1]REDE VAREJO_PEQ_EXT'!$A$21:$F$25,6,0),"")),IF(AND(E45="PE",OR(N45="RIC",N45="LL4"),TIPO_CONTRATO_PE="Pequenas Extensões"),VLOOKUP(V45,'[1]REDE VAREJO_PEQ_EXT'!$S$5:$AD$18,HLOOKUP(EMPRESA_CONTRATO_PE,'[1]REDE VAREJO_PEQ_EXT'!$T$19:$AD$20,2,0),0),VLOOKUP(V45,'[1]REDE VAREJO_PEQ_EXT'!$A$5:$R$18,HLOOKUP('[1]DADOS DA REDE'!$N$13,'[1]REDE VAREJO_PEQ_EXT'!$G$19:$R$20,2,0),0))),"N/A")))))),"")</f>
        <v/>
      </c>
      <c r="K45" s="440"/>
      <c r="L45" s="440"/>
      <c r="M45" s="69"/>
      <c r="N45" s="70" t="str">
        <f>IF(C45="","",IF($I$2=[1]Tubos!$N$2,IF([1]Tubos!P21="","",[1]Tubos!P21),0))</f>
        <v/>
      </c>
      <c r="O45" s="69"/>
      <c r="P45" s="71">
        <f t="shared" si="0"/>
        <v>0</v>
      </c>
      <c r="Q45" s="42" t="str">
        <f t="shared" si="1"/>
        <v/>
      </c>
      <c r="R45" s="42" t="str">
        <f t="shared" si="2"/>
        <v/>
      </c>
      <c r="S45" s="42"/>
      <c r="T45" s="42">
        <f t="shared" si="3"/>
        <v>0</v>
      </c>
      <c r="U45" s="42" t="str">
        <f>IFERROR(VLOOKUP(N45,'[1]VALIDAÇÃO DADOS'!$AC$1:$AD$5,2,0),"")</f>
        <v/>
      </c>
      <c r="V45" s="42" t="str">
        <f t="shared" si="4"/>
        <v/>
      </c>
      <c r="W45" s="42" t="str">
        <f t="shared" si="5"/>
        <v/>
      </c>
      <c r="X45" s="42">
        <f t="shared" si="9"/>
        <v>0</v>
      </c>
      <c r="Y45" s="42" t="str">
        <f t="shared" si="7"/>
        <v/>
      </c>
      <c r="Z45" s="42"/>
      <c r="AA45" s="42"/>
      <c r="AB45" s="42"/>
      <c r="AC45" s="42"/>
      <c r="AD45" s="7"/>
      <c r="AE45" s="7"/>
      <c r="AF45" s="7"/>
      <c r="AG45" s="7"/>
      <c r="AH45" s="7"/>
      <c r="AJ45" s="43"/>
      <c r="AK45" s="43"/>
      <c r="AS45" s="11"/>
      <c r="AT45" s="11"/>
      <c r="AU45" s="11"/>
      <c r="AV45" s="11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</row>
    <row r="46" spans="1:87" ht="24" customHeight="1" x14ac:dyDescent="0.25">
      <c r="A46" s="16" t="str">
        <f t="shared" si="8"/>
        <v/>
      </c>
      <c r="B46" s="17"/>
      <c r="C46" s="66" t="str">
        <f>IF($I$2=[1]Tubos!$N$2,IF([1]Tubos!I22="","",[1]Tubos!I22),"")</f>
        <v/>
      </c>
      <c r="D46" s="67" t="str">
        <f>IF(C46="","",IF($I$2=[1]Tubos!$N$2,IF([1]Tubos!J22="","",[1]Tubos!J22),0))</f>
        <v/>
      </c>
      <c r="E46" s="67" t="str">
        <f>IF(C46="","",IF($I$2=[1]Tubos!$N$2,IF([1]Tubos!K22="","",IF([1]Tubos!K22="PE","PE","AÇO")),0))</f>
        <v/>
      </c>
      <c r="F46" s="68" t="str">
        <f>IF(C46="","",IF($I$2=[1]Tubos!$N$2,IF([1]Tubos!L22="","",[1]Tubos!L22),0))</f>
        <v/>
      </c>
      <c r="G46" s="440" t="s">
        <v>194</v>
      </c>
      <c r="H46" s="440"/>
      <c r="I46" s="440"/>
      <c r="J46" s="440" t="str">
        <f>IFERROR(IF(AND(EMPRESA_CONTRATO_AÇO="",EMPRESA_CONTRATO_PE=""),"",IF(AND(EMPRESA_CONTRATO_AÇO="UNIFORTE - PERIODICO",EMPRESA_CONTRATO_PE=""),IF(E46="AÇO",IF(F46&lt;=500,VLOOKUP(W46,'[1]Contrato UNIFORTE'!$S$7:$V$115,2,0)*F46,IF(AND('[1]DADOS DA REDE'!F46&gt;500,'[1]DADOS DA REDE'!F46&lt;=1000),VLOOKUP(W46,'[1]Contrato UNIFORTE'!$S$7:$V$115,3,0)*F46,VLOOKUP(W46,'[1]Contrato UNIFORTE'!$S$7:$V$115,4,0)*F46)),""),       IF(AND(EMPRESA_CONTRATO_AÇO="",EMPRESA_CONTRATO_PE="UNIFORTE - PERIODICO"),IF(AND(E46="PE",N46="LL4"),VLOOKUP(V46,'[1]REDE VAREJO_PEQ_EXT'!$A$5:$F$25,6,0),IF(AND(E46="PE",N46="LL7",D46&gt;=63),VLOOKUP(V46,'[1]REDE VAREJO_PEQ_EXT'!$A$19:$F$25,6,0),"")),IF(AND(EMPRESA_CONTRATO_AÇO="UNIFORTE - PERIODICO",EMPRESA_CONTRATO_PE="UNIFORTE - PERIODICO"),IF(E46="AÇO",IF(F46&lt;=500,VLOOKUP(W46,'[1]Contrato UNIFORTE'!$S$7:$V$115,2,0)*F46,IF(AND('[1]DADOS DA REDE'!F46&gt;500,'[1]DADOS DA REDE'!F46&lt;=1000),VLOOKUP(W46,'[1]Contrato UNIFORTE'!$S$7:$V$115,3,0)*F46,VLOOKUP(W46,'[1]Contrato UNIFORTE'!$S$7:$V$115,4,0)*F46)),IF(AND(E46="PE",N46="LL4"),VLOOKUP(V46,'[1]REDE VAREJO_PEQ_EXT'!$A$5:$F$25,6,0),IF(AND(E46="PE",N46="LL7",D46&gt;=63),VLOOKUP(V46,'[1]REDE VAREJO_PEQ_EXT'!$A$21:$F$25,6,0),""))),IF(AND(EMPRESA_CONTRATO_AÇO="",EMPRESA_CONTRATO_PE&lt;&gt;"",EMPRESA_CONTRATO_PE&lt;&gt;"UNIFORTE - PERIODICO"),IF(TIPO_CONTRATO_PE="","",IF(TIPO_CONTRATO_PE="Pequenas Extensões",VLOOKUP(V46,'[1]REDE VAREJO_PEQ_EXT'!$S$5:$AD$18,HLOOKUP($N$13,'[1]REDE VAREJO_PEQ_EXT'!$T$19:$AD$20,2,0),0),VLOOKUP(V46,'[1]REDE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PERIODICO",EMPRESA_CONTRATO_PE&lt;&gt;""),IF(OR(E46="AÇO"),IF(E46="AÇO",IF(F46&lt;=500,VLOOKUP(W46,'[1]Contrato UNIFORTE'!$S$7:$V$115,2,0)*F46,IF(AND('[1]DADOS DA REDE'!F46&gt;500,'[1]DADOS DA REDE'!F46&lt;=1000),VLOOKUP(W46,'[1]Contrato UNIFORTE'!$S$7:$V$115,3,0)*F46,VLOOKUP(W46,'[1]Contrato UNIFORTE'!$S$7:$V$115,4,0)*F46)),IF(AND(E46="PE",N46="LL7",D46&gt;=63),VLOOKUP(V46,'[1]REDE VAREJO_PEQ_EXT'!$A$21:$F$25,6,0),"")),IF(AND(E46="PE",OR(N46="RIC",N46="LL4"),TIPO_CONTRATO_PE="Pequenas Extensões"),VLOOKUP(V46,'[1]REDE VAREJO_PEQ_EXT'!$S$5:$AD$18,HLOOKUP(EMPRESA_CONTRATO_PE,'[1]REDE VAREJO_PEQ_EXT'!$T$19:$AD$20,2,0),0),VLOOKUP(V46,'[1]REDE VAREJO_PEQ_EXT'!$A$5:$R$18,HLOOKUP('[1]DADOS DA REDE'!$N$13,'[1]REDE VAREJO_PEQ_EXT'!$G$19:$R$20,2,0),0))),"N/A")))))),"")</f>
        <v/>
      </c>
      <c r="K46" s="440"/>
      <c r="L46" s="440"/>
      <c r="M46" s="69"/>
      <c r="N46" s="70" t="str">
        <f>IF(C46="","",IF($I$2=[1]Tubos!$N$2,IF([1]Tubos!P22="","",[1]Tubos!P22),0))</f>
        <v/>
      </c>
      <c r="O46" s="69"/>
      <c r="P46" s="71">
        <f t="shared" si="0"/>
        <v>0</v>
      </c>
      <c r="Q46" s="42" t="str">
        <f t="shared" si="1"/>
        <v/>
      </c>
      <c r="R46" s="42" t="str">
        <f t="shared" si="2"/>
        <v/>
      </c>
      <c r="S46" s="42"/>
      <c r="T46" s="42">
        <f t="shared" si="3"/>
        <v>0</v>
      </c>
      <c r="U46" s="42" t="str">
        <f>IFERROR(VLOOKUP(N46,'[1]VALIDAÇÃO DADOS'!$AC$1:$AD$5,2,0),"")</f>
        <v/>
      </c>
      <c r="V46" s="42" t="str">
        <f t="shared" si="4"/>
        <v/>
      </c>
      <c r="W46" s="42" t="str">
        <f t="shared" si="5"/>
        <v/>
      </c>
      <c r="X46" s="42">
        <f t="shared" si="9"/>
        <v>0</v>
      </c>
      <c r="Y46" s="42" t="str">
        <f t="shared" si="7"/>
        <v/>
      </c>
      <c r="Z46" s="42"/>
      <c r="AA46" s="42"/>
      <c r="AB46" s="42"/>
      <c r="AC46" s="42"/>
      <c r="AJ46" s="43"/>
      <c r="AK46" s="43"/>
      <c r="AS46" s="11"/>
      <c r="AT46" s="11"/>
      <c r="AU46" s="11"/>
      <c r="AV46" s="11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</row>
    <row r="47" spans="1:87" ht="24" customHeight="1" x14ac:dyDescent="0.25">
      <c r="A47" s="16" t="str">
        <f t="shared" si="8"/>
        <v/>
      </c>
      <c r="B47" s="17"/>
      <c r="C47" s="66" t="str">
        <f>IF($I$2=[1]Tubos!$N$2,IF([1]Tubos!I23="","",[1]Tubos!I23),"")</f>
        <v/>
      </c>
      <c r="D47" s="67" t="str">
        <f>IF(C47="","",IF($I$2=[1]Tubos!$N$2,IF([1]Tubos!J23="","",[1]Tubos!J23),0))</f>
        <v/>
      </c>
      <c r="E47" s="67" t="str">
        <f>IF(C47="","",IF($I$2=[1]Tubos!$N$2,IF([1]Tubos!K23="","",IF([1]Tubos!K23="PE","PE","AÇO")),0))</f>
        <v/>
      </c>
      <c r="F47" s="68" t="str">
        <f>IF(C47="","",IF($I$2=[1]Tubos!$N$2,IF([1]Tubos!L23="","",[1]Tubos!L23),0))</f>
        <v/>
      </c>
      <c r="G47" s="440" t="s">
        <v>194</v>
      </c>
      <c r="H47" s="440"/>
      <c r="I47" s="440"/>
      <c r="J47" s="440" t="str">
        <f>IFERROR(IF(AND(EMPRESA_CONTRATO_AÇO="",EMPRESA_CONTRATO_PE=""),"",IF(AND(EMPRESA_CONTRATO_AÇO="UNIFORTE - PERIODICO",EMPRESA_CONTRATO_PE=""),IF(E47="AÇO",IF(F47&lt;=500,VLOOKUP(W47,'[1]Contrato UNIFORTE'!$S$7:$V$115,2,0)*F47,IF(AND('[1]DADOS DA REDE'!F47&gt;500,'[1]DADOS DA REDE'!F47&lt;=1000),VLOOKUP(W47,'[1]Contrato UNIFORTE'!$S$7:$V$115,3,0)*F47,VLOOKUP(W47,'[1]Contrato UNIFORTE'!$S$7:$V$115,4,0)*F47)),""),       IF(AND(EMPRESA_CONTRATO_AÇO="",EMPRESA_CONTRATO_PE="UNIFORTE - PERIODICO"),IF(AND(E47="PE",N47="LL4"),VLOOKUP(V47,'[1]REDE VAREJO_PEQ_EXT'!$A$5:$F$25,6,0),IF(AND(E47="PE",N47="LL7",D47&gt;=63),VLOOKUP(V47,'[1]REDE VAREJO_PEQ_EXT'!$A$19:$F$25,6,0),"")),IF(AND(EMPRESA_CONTRATO_AÇO="UNIFORTE - PERIODICO",EMPRESA_CONTRATO_PE="UNIFORTE - PERIODICO"),IF(E47="AÇO",IF(F47&lt;=500,VLOOKUP(W47,'[1]Contrato UNIFORTE'!$S$7:$V$115,2,0)*F47,IF(AND('[1]DADOS DA REDE'!F47&gt;500,'[1]DADOS DA REDE'!F47&lt;=1000),VLOOKUP(W47,'[1]Contrato UNIFORTE'!$S$7:$V$115,3,0)*F47,VLOOKUP(W47,'[1]Contrato UNIFORTE'!$S$7:$V$115,4,0)*F47)),IF(AND(E47="PE",N47="LL4"),VLOOKUP(V47,'[1]REDE VAREJO_PEQ_EXT'!$A$5:$F$25,6,0),IF(AND(E47="PE",N47="LL7",D47&gt;=63),VLOOKUP(V47,'[1]REDE VAREJO_PEQ_EXT'!$A$21:$F$25,6,0),""))),IF(AND(EMPRESA_CONTRATO_AÇO="",EMPRESA_CONTRATO_PE&lt;&gt;"",EMPRESA_CONTRATO_PE&lt;&gt;"UNIFORTE - PERIODICO"),IF(TIPO_CONTRATO_PE="","",IF(TIPO_CONTRATO_PE="Pequenas Extensões",VLOOKUP(V47,'[1]REDE VAREJO_PEQ_EXT'!$S$5:$AD$18,HLOOKUP($N$13,'[1]REDE VAREJO_PEQ_EXT'!$T$19:$AD$20,2,0),0),VLOOKUP(V47,'[1]REDE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PERIODICO",EMPRESA_CONTRATO_PE&lt;&gt;""),IF(OR(E47="AÇO"),IF(E47="AÇO",IF(F47&lt;=500,VLOOKUP(W47,'[1]Contrato UNIFORTE'!$S$7:$V$115,2,0)*F47,IF(AND('[1]DADOS DA REDE'!F47&gt;500,'[1]DADOS DA REDE'!F47&lt;=1000),VLOOKUP(W47,'[1]Contrato UNIFORTE'!$S$7:$V$115,3,0)*F47,VLOOKUP(W47,'[1]Contrato UNIFORTE'!$S$7:$V$115,4,0)*F47)),IF(AND(E47="PE",N47="LL7",D47&gt;=63),VLOOKUP(V47,'[1]REDE VAREJO_PEQ_EXT'!$A$21:$F$25,6,0),"")),IF(AND(E47="PE",OR(N47="RIC",N47="LL4"),TIPO_CONTRATO_PE="Pequenas Extensões"),VLOOKUP(V47,'[1]REDE VAREJO_PEQ_EXT'!$S$5:$AD$18,HLOOKUP(EMPRESA_CONTRATO_PE,'[1]REDE VAREJO_PEQ_EXT'!$T$19:$AD$20,2,0),0),VLOOKUP(V47,'[1]REDE VAREJO_PEQ_EXT'!$A$5:$R$18,HLOOKUP('[1]DADOS DA REDE'!$N$13,'[1]REDE VAREJO_PEQ_EXT'!$G$19:$R$20,2,0),0))),"N/A")))))),"")</f>
        <v/>
      </c>
      <c r="K47" s="440"/>
      <c r="L47" s="440"/>
      <c r="M47" s="69"/>
      <c r="N47" s="70" t="str">
        <f>IF(C47="","",IF($I$2=[1]Tubos!$N$2,IF([1]Tubos!P23="","",[1]Tubos!P23),0))</f>
        <v/>
      </c>
      <c r="O47" s="69"/>
      <c r="P47" s="71">
        <f t="shared" si="0"/>
        <v>0</v>
      </c>
      <c r="Q47" s="42" t="str">
        <f t="shared" si="1"/>
        <v/>
      </c>
      <c r="R47" s="42" t="str">
        <f t="shared" si="2"/>
        <v/>
      </c>
      <c r="S47" s="42"/>
      <c r="T47" s="42">
        <f t="shared" si="3"/>
        <v>0</v>
      </c>
      <c r="U47" s="42" t="str">
        <f>IFERROR(VLOOKUP(N47,'[1]VALIDAÇÃO DADOS'!$AC$1:$AD$5,2,0),"")</f>
        <v/>
      </c>
      <c r="V47" s="42" t="str">
        <f t="shared" si="4"/>
        <v/>
      </c>
      <c r="W47" s="42" t="str">
        <f t="shared" si="5"/>
        <v/>
      </c>
      <c r="X47" s="42">
        <f t="shared" si="9"/>
        <v>0</v>
      </c>
      <c r="Y47" s="42" t="str">
        <f t="shared" si="7"/>
        <v/>
      </c>
      <c r="Z47" s="42"/>
      <c r="AA47" s="42"/>
      <c r="AB47" s="42"/>
      <c r="AC47" s="42"/>
      <c r="AJ47" s="43"/>
      <c r="AK47" s="43"/>
      <c r="AS47" s="11"/>
      <c r="AT47" s="11"/>
      <c r="AU47" s="11"/>
      <c r="AV47" s="11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</row>
    <row r="48" spans="1:87" ht="24" customHeight="1" x14ac:dyDescent="0.25">
      <c r="A48" s="16" t="str">
        <f t="shared" si="8"/>
        <v/>
      </c>
      <c r="B48" s="17"/>
      <c r="C48" s="66" t="str">
        <f>IF($I$2=[1]Tubos!$N$2,IF([1]Tubos!I24="","",[1]Tubos!I24),"")</f>
        <v/>
      </c>
      <c r="D48" s="67" t="str">
        <f>IF(C48="","",IF($I$2=[1]Tubos!$N$2,IF([1]Tubos!J24="","",[1]Tubos!J24),0))</f>
        <v/>
      </c>
      <c r="E48" s="67" t="str">
        <f>IF(C48="","",IF($I$2=[1]Tubos!$N$2,IF([1]Tubos!K24="","",IF([1]Tubos!K24="PE","PE","AÇO")),0))</f>
        <v/>
      </c>
      <c r="F48" s="68" t="str">
        <f>IF(C48="","",IF($I$2=[1]Tubos!$N$2,IF([1]Tubos!L24="","",[1]Tubos!L24),0))</f>
        <v/>
      </c>
      <c r="G48" s="440" t="s">
        <v>194</v>
      </c>
      <c r="H48" s="440"/>
      <c r="I48" s="440"/>
      <c r="J48" s="440" t="str">
        <f>IFERROR(IF(AND(EMPRESA_CONTRATO_AÇO="",EMPRESA_CONTRATO_PE=""),"",IF(AND(EMPRESA_CONTRATO_AÇO="UNIFORTE - PERIODICO",EMPRESA_CONTRATO_PE=""),IF(E48="AÇO",IF(F48&lt;=500,VLOOKUP(W48,'[1]Contrato UNIFORTE'!$S$7:$V$115,2,0)*F48,IF(AND('[1]DADOS DA REDE'!F48&gt;500,'[1]DADOS DA REDE'!F48&lt;=1000),VLOOKUP(W48,'[1]Contrato UNIFORTE'!$S$7:$V$115,3,0)*F48,VLOOKUP(W48,'[1]Contrato UNIFORTE'!$S$7:$V$115,4,0)*F48)),""),       IF(AND(EMPRESA_CONTRATO_AÇO="",EMPRESA_CONTRATO_PE="UNIFORTE - PERIODICO"),IF(AND(E48="PE",N48="LL4"),VLOOKUP(V48,'[1]REDE VAREJO_PEQ_EXT'!$A$5:$F$25,6,0),IF(AND(E48="PE",N48="LL7",D48&gt;=63),VLOOKUP(V48,'[1]REDE VAREJO_PEQ_EXT'!$A$19:$F$25,6,0),"")),IF(AND(EMPRESA_CONTRATO_AÇO="UNIFORTE - PERIODICO",EMPRESA_CONTRATO_PE="UNIFORTE - PERIODICO"),IF(E48="AÇO",IF(F48&lt;=500,VLOOKUP(W48,'[1]Contrato UNIFORTE'!$S$7:$V$115,2,0)*F48,IF(AND('[1]DADOS DA REDE'!F48&gt;500,'[1]DADOS DA REDE'!F48&lt;=1000),VLOOKUP(W48,'[1]Contrato UNIFORTE'!$S$7:$V$115,3,0)*F48,VLOOKUP(W48,'[1]Contrato UNIFORTE'!$S$7:$V$115,4,0)*F48)),IF(AND(E48="PE",N48="LL4"),VLOOKUP(V48,'[1]REDE VAREJO_PEQ_EXT'!$A$5:$F$25,6,0),IF(AND(E48="PE",N48="LL7",D48&gt;=63),VLOOKUP(V48,'[1]REDE VAREJO_PEQ_EXT'!$A$21:$F$25,6,0),""))),IF(AND(EMPRESA_CONTRATO_AÇO="",EMPRESA_CONTRATO_PE&lt;&gt;"",EMPRESA_CONTRATO_PE&lt;&gt;"UNIFORTE - PERIODICO"),IF(TIPO_CONTRATO_PE="","",IF(TIPO_CONTRATO_PE="Pequenas Extensões",VLOOKUP(V48,'[1]REDE VAREJO_PEQ_EXT'!$S$5:$AD$18,HLOOKUP($N$13,'[1]REDE VAREJO_PEQ_EXT'!$T$19:$AD$20,2,0),0),VLOOKUP(V48,'[1]REDE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PERIODICO",EMPRESA_CONTRATO_PE&lt;&gt;""),IF(OR(E48="AÇO"),IF(E48="AÇO",IF(F48&lt;=500,VLOOKUP(W48,'[1]Contrato UNIFORTE'!$S$7:$V$115,2,0)*F48,IF(AND('[1]DADOS DA REDE'!F48&gt;500,'[1]DADOS DA REDE'!F48&lt;=1000),VLOOKUP(W48,'[1]Contrato UNIFORTE'!$S$7:$V$115,3,0)*F48,VLOOKUP(W48,'[1]Contrato UNIFORTE'!$S$7:$V$115,4,0)*F48)),IF(AND(E48="PE",N48="LL7",D48&gt;=63),VLOOKUP(V48,'[1]REDE VAREJO_PEQ_EXT'!$A$21:$F$25,6,0),"")),IF(AND(E48="PE",OR(N48="RIC",N48="LL4"),TIPO_CONTRATO_PE="Pequenas Extensões"),VLOOKUP(V48,'[1]REDE VAREJO_PEQ_EXT'!$S$5:$AD$18,HLOOKUP(EMPRESA_CONTRATO_PE,'[1]REDE VAREJO_PEQ_EXT'!$T$19:$AD$20,2,0),0),VLOOKUP(V48,'[1]REDE VAREJO_PEQ_EXT'!$A$5:$R$18,HLOOKUP('[1]DADOS DA REDE'!$N$13,'[1]REDE VAREJO_PEQ_EXT'!$G$19:$R$20,2,0),0))),"N/A")))))),"")</f>
        <v/>
      </c>
      <c r="K48" s="440"/>
      <c r="L48" s="440"/>
      <c r="M48" s="69"/>
      <c r="N48" s="70" t="str">
        <f>IF(C48="","",IF($I$2=[1]Tubos!$N$2,IF([1]Tubos!P24="","",[1]Tubos!P24),0))</f>
        <v/>
      </c>
      <c r="O48" s="69"/>
      <c r="P48" s="71">
        <f t="shared" si="0"/>
        <v>0</v>
      </c>
      <c r="Q48" s="42" t="str">
        <f t="shared" si="1"/>
        <v/>
      </c>
      <c r="R48" s="42" t="str">
        <f t="shared" si="2"/>
        <v/>
      </c>
      <c r="S48" s="42"/>
      <c r="T48" s="42">
        <f t="shared" si="3"/>
        <v>0</v>
      </c>
      <c r="U48" s="42" t="str">
        <f>IFERROR(VLOOKUP(N48,'[1]VALIDAÇÃO DADOS'!$AC$1:$AD$5,2,0),"")</f>
        <v/>
      </c>
      <c r="V48" s="42" t="str">
        <f t="shared" si="4"/>
        <v/>
      </c>
      <c r="W48" s="42" t="str">
        <f t="shared" si="5"/>
        <v/>
      </c>
      <c r="X48" s="42">
        <f t="shared" si="9"/>
        <v>0</v>
      </c>
      <c r="Y48" s="42" t="str">
        <f t="shared" si="7"/>
        <v/>
      </c>
      <c r="Z48" s="42"/>
      <c r="AA48" s="42"/>
      <c r="AB48" s="42"/>
      <c r="AC48" s="42"/>
      <c r="AJ48" s="43"/>
      <c r="AK48" s="43"/>
      <c r="AS48" s="11"/>
      <c r="AT48" s="11"/>
      <c r="AU48" s="11"/>
      <c r="AV48" s="11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</row>
    <row r="49" spans="1:87" ht="24" customHeight="1" x14ac:dyDescent="0.25">
      <c r="A49" s="16" t="str">
        <f t="shared" si="8"/>
        <v/>
      </c>
      <c r="B49" s="17"/>
      <c r="C49" s="66" t="str">
        <f>IF($I$2=[1]Tubos!$N$2,IF([1]Tubos!I25="","",[1]Tubos!I25),"")</f>
        <v/>
      </c>
      <c r="D49" s="67" t="str">
        <f>IF(C49="","",IF($I$2=[1]Tubos!$N$2,IF([1]Tubos!J25="","",[1]Tubos!J25),0))</f>
        <v/>
      </c>
      <c r="E49" s="67" t="str">
        <f>IF(C49="","",IF($I$2=[1]Tubos!$N$2,IF([1]Tubos!K25="","",IF([1]Tubos!K25="PE","PE","AÇO")),0))</f>
        <v/>
      </c>
      <c r="F49" s="68" t="str">
        <f>IF(C49="","",IF($I$2=[1]Tubos!$N$2,IF([1]Tubos!L25="","",[1]Tubos!L25),0))</f>
        <v/>
      </c>
      <c r="G49" s="440" t="s">
        <v>194</v>
      </c>
      <c r="H49" s="440"/>
      <c r="I49" s="440"/>
      <c r="J49" s="440" t="str">
        <f>IFERROR(IF(AND(EMPRESA_CONTRATO_AÇO="",EMPRESA_CONTRATO_PE=""),"",IF(AND(EMPRESA_CONTRATO_AÇO="UNIFORTE - PERIODICO",EMPRESA_CONTRATO_PE=""),IF(E49="AÇO",IF(F49&lt;=500,VLOOKUP(W49,'[1]Contrato UNIFORTE'!$S$7:$V$115,2,0)*F49,IF(AND('[1]DADOS DA REDE'!F49&gt;500,'[1]DADOS DA REDE'!F49&lt;=1000),VLOOKUP(W49,'[1]Contrato UNIFORTE'!$S$7:$V$115,3,0)*F49,VLOOKUP(W49,'[1]Contrato UNIFORTE'!$S$7:$V$115,4,0)*F49)),""),       IF(AND(EMPRESA_CONTRATO_AÇO="",EMPRESA_CONTRATO_PE="UNIFORTE - PERIODICO"),IF(AND(E49="PE",N49="LL4"),VLOOKUP(V49,'[1]REDE VAREJO_PEQ_EXT'!$A$5:$F$25,6,0),IF(AND(E49="PE",N49="LL7",D49&gt;=63),VLOOKUP(V49,'[1]REDE VAREJO_PEQ_EXT'!$A$19:$F$25,6,0),"")),IF(AND(EMPRESA_CONTRATO_AÇO="UNIFORTE - PERIODICO",EMPRESA_CONTRATO_PE="UNIFORTE - PERIODICO"),IF(E49="AÇO",IF(F49&lt;=500,VLOOKUP(W49,'[1]Contrato UNIFORTE'!$S$7:$V$115,2,0)*F49,IF(AND('[1]DADOS DA REDE'!F49&gt;500,'[1]DADOS DA REDE'!F49&lt;=1000),VLOOKUP(W49,'[1]Contrato UNIFORTE'!$S$7:$V$115,3,0)*F49,VLOOKUP(W49,'[1]Contrato UNIFORTE'!$S$7:$V$115,4,0)*F49)),IF(AND(E49="PE",N49="LL4"),VLOOKUP(V49,'[1]REDE VAREJO_PEQ_EXT'!$A$5:$F$25,6,0),IF(AND(E49="PE",N49="LL7",D49&gt;=63),VLOOKUP(V49,'[1]REDE VAREJO_PEQ_EXT'!$A$21:$F$25,6,0),""))),IF(AND(EMPRESA_CONTRATO_AÇO="",EMPRESA_CONTRATO_PE&lt;&gt;"",EMPRESA_CONTRATO_PE&lt;&gt;"UNIFORTE - PERIODICO"),IF(TIPO_CONTRATO_PE="","",IF(TIPO_CONTRATO_PE="Pequenas Extensões",VLOOKUP(V49,'[1]REDE VAREJO_PEQ_EXT'!$S$5:$AD$18,HLOOKUP($N$13,'[1]REDE VAREJO_PEQ_EXT'!$T$19:$AD$20,2,0),0),VLOOKUP(V49,'[1]REDE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PERIODICO",EMPRESA_CONTRATO_PE&lt;&gt;""),IF(OR(E49="AÇO"),IF(E49="AÇO",IF(F49&lt;=500,VLOOKUP(W49,'[1]Contrato UNIFORTE'!$S$7:$V$115,2,0)*F49,IF(AND('[1]DADOS DA REDE'!F49&gt;500,'[1]DADOS DA REDE'!F49&lt;=1000),VLOOKUP(W49,'[1]Contrato UNIFORTE'!$S$7:$V$115,3,0)*F49,VLOOKUP(W49,'[1]Contrato UNIFORTE'!$S$7:$V$115,4,0)*F49)),IF(AND(E49="PE",N49="LL7",D49&gt;=63),VLOOKUP(V49,'[1]REDE VAREJO_PEQ_EXT'!$A$21:$F$25,6,0),"")),IF(AND(E49="PE",OR(N49="RIC",N49="LL4"),TIPO_CONTRATO_PE="Pequenas Extensões"),VLOOKUP(V49,'[1]REDE VAREJO_PEQ_EXT'!$S$5:$AD$18,HLOOKUP(EMPRESA_CONTRATO_PE,'[1]REDE VAREJO_PEQ_EXT'!$T$19:$AD$20,2,0),0),VLOOKUP(V49,'[1]REDE VAREJO_PEQ_EXT'!$A$5:$R$18,HLOOKUP('[1]DADOS DA REDE'!$N$13,'[1]REDE VAREJO_PEQ_EXT'!$G$19:$R$20,2,0),0))),"N/A")))))),"")</f>
        <v/>
      </c>
      <c r="K49" s="440"/>
      <c r="L49" s="440"/>
      <c r="M49" s="69"/>
      <c r="N49" s="70" t="str">
        <f>IF(C49="","",IF($I$2=[1]Tubos!$N$2,IF([1]Tubos!P25="","",[1]Tubos!P25),0))</f>
        <v/>
      </c>
      <c r="O49" s="69"/>
      <c r="P49" s="71">
        <f t="shared" si="0"/>
        <v>0</v>
      </c>
      <c r="Q49" s="42" t="str">
        <f t="shared" si="1"/>
        <v/>
      </c>
      <c r="R49" s="42" t="str">
        <f t="shared" si="2"/>
        <v/>
      </c>
      <c r="S49" s="42"/>
      <c r="T49" s="42">
        <f t="shared" si="3"/>
        <v>0</v>
      </c>
      <c r="U49" s="42" t="str">
        <f>IFERROR(VLOOKUP(N49,'[1]VALIDAÇÃO DADOS'!$AC$1:$AD$5,2,0),"")</f>
        <v/>
      </c>
      <c r="V49" s="42" t="str">
        <f t="shared" si="4"/>
        <v/>
      </c>
      <c r="W49" s="42" t="str">
        <f t="shared" si="5"/>
        <v/>
      </c>
      <c r="X49" s="42">
        <f t="shared" si="9"/>
        <v>0</v>
      </c>
      <c r="Y49" s="42" t="str">
        <f t="shared" si="7"/>
        <v/>
      </c>
      <c r="Z49" s="42"/>
      <c r="AA49" s="42"/>
      <c r="AB49" s="42"/>
      <c r="AC49" s="42"/>
      <c r="AJ49" s="43"/>
      <c r="AK49" s="43"/>
      <c r="AS49" s="11"/>
      <c r="AT49" s="11"/>
      <c r="AU49" s="11"/>
      <c r="AV49" s="11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</row>
    <row r="50" spans="1:87" ht="24" customHeight="1" x14ac:dyDescent="0.25">
      <c r="A50" s="16" t="str">
        <f t="shared" si="8"/>
        <v/>
      </c>
      <c r="B50" s="17"/>
      <c r="C50" s="66" t="str">
        <f>IF($I$2=[1]Tubos!$N$2,IF([1]Tubos!I26="","",[1]Tubos!I26),"")</f>
        <v/>
      </c>
      <c r="D50" s="67" t="str">
        <f>IF(C50="","",IF($I$2=[1]Tubos!$N$2,IF([1]Tubos!J26="","",[1]Tubos!J26),0))</f>
        <v/>
      </c>
      <c r="E50" s="67" t="str">
        <f>IF(C50="","",IF($I$2=[1]Tubos!$N$2,IF([1]Tubos!K26="","",IF([1]Tubos!K26="PE","PE","AÇO")),0))</f>
        <v/>
      </c>
      <c r="F50" s="68" t="str">
        <f>IF(C50="","",IF($I$2=[1]Tubos!$N$2,IF([1]Tubos!L26="","",[1]Tubos!L26),0))</f>
        <v/>
      </c>
      <c r="G50" s="440" t="s">
        <v>194</v>
      </c>
      <c r="H50" s="440"/>
      <c r="I50" s="440"/>
      <c r="J50" s="440" t="str">
        <f>IFERROR(IF(AND(EMPRESA_CONTRATO_AÇO="",EMPRESA_CONTRATO_PE=""),"",IF(AND(EMPRESA_CONTRATO_AÇO="UNIFORTE - PERIODICO",EMPRESA_CONTRATO_PE=""),IF(E50="AÇO",IF(F50&lt;=500,VLOOKUP(W50,'[1]Contrato UNIFORTE'!$S$7:$V$115,2,0)*F50,IF(AND('[1]DADOS DA REDE'!F50&gt;500,'[1]DADOS DA REDE'!F50&lt;=1000),VLOOKUP(W50,'[1]Contrato UNIFORTE'!$S$7:$V$115,3,0)*F50,VLOOKUP(W50,'[1]Contrato UNIFORTE'!$S$7:$V$115,4,0)*F50)),""),       IF(AND(EMPRESA_CONTRATO_AÇO="",EMPRESA_CONTRATO_PE="UNIFORTE - PERIODICO"),IF(AND(E50="PE",N50="LL4"),VLOOKUP(V50,'[1]REDE VAREJO_PEQ_EXT'!$A$5:$F$25,6,0),IF(AND(E50="PE",N50="LL7",D50&gt;=63),VLOOKUP(V50,'[1]REDE VAREJO_PEQ_EXT'!$A$19:$F$25,6,0),"")),IF(AND(EMPRESA_CONTRATO_AÇO="UNIFORTE - PERIODICO",EMPRESA_CONTRATO_PE="UNIFORTE - PERIODICO"),IF(E50="AÇO",IF(F50&lt;=500,VLOOKUP(W50,'[1]Contrato UNIFORTE'!$S$7:$V$115,2,0)*F50,IF(AND('[1]DADOS DA REDE'!F50&gt;500,'[1]DADOS DA REDE'!F50&lt;=1000),VLOOKUP(W50,'[1]Contrato UNIFORTE'!$S$7:$V$115,3,0)*F50,VLOOKUP(W50,'[1]Contrato UNIFORTE'!$S$7:$V$115,4,0)*F50)),IF(AND(E50="PE",N50="LL4"),VLOOKUP(V50,'[1]REDE VAREJO_PEQ_EXT'!$A$5:$F$25,6,0),IF(AND(E50="PE",N50="LL7",D50&gt;=63),VLOOKUP(V50,'[1]REDE VAREJO_PEQ_EXT'!$A$21:$F$25,6,0),""))),IF(AND(EMPRESA_CONTRATO_AÇO="",EMPRESA_CONTRATO_PE&lt;&gt;"",EMPRESA_CONTRATO_PE&lt;&gt;"UNIFORTE - PERIODICO"),IF(TIPO_CONTRATO_PE="","",IF(TIPO_CONTRATO_PE="Pequenas Extensões",VLOOKUP(V50,'[1]REDE VAREJO_PEQ_EXT'!$S$5:$AD$18,HLOOKUP($N$13,'[1]REDE VAREJO_PEQ_EXT'!$T$19:$AD$20,2,0),0),VLOOKUP(V50,'[1]REDE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PERIODICO",EMPRESA_CONTRATO_PE&lt;&gt;""),IF(OR(E50="AÇO"),IF(E50="AÇO",IF(F50&lt;=500,VLOOKUP(W50,'[1]Contrato UNIFORTE'!$S$7:$V$115,2,0)*F50,IF(AND('[1]DADOS DA REDE'!F50&gt;500,'[1]DADOS DA REDE'!F50&lt;=1000),VLOOKUP(W50,'[1]Contrato UNIFORTE'!$S$7:$V$115,3,0)*F50,VLOOKUP(W50,'[1]Contrato UNIFORTE'!$S$7:$V$115,4,0)*F50)),IF(AND(E50="PE",N50="LL7",D50&gt;=63),VLOOKUP(V50,'[1]REDE VAREJO_PEQ_EXT'!$A$21:$F$25,6,0),"")),IF(AND(E50="PE",OR(N50="RIC",N50="LL4"),TIPO_CONTRATO_PE="Pequenas Extensões"),VLOOKUP(V50,'[1]REDE VAREJO_PEQ_EXT'!$S$5:$AD$18,HLOOKUP(EMPRESA_CONTRATO_PE,'[1]REDE VAREJO_PEQ_EXT'!$T$19:$AD$20,2,0),0),VLOOKUP(V50,'[1]REDE VAREJO_PEQ_EXT'!$A$5:$R$18,HLOOKUP('[1]DADOS DA REDE'!$N$13,'[1]REDE VAREJO_PEQ_EXT'!$G$19:$R$20,2,0),0))),"N/A")))))),"")</f>
        <v/>
      </c>
      <c r="K50" s="440"/>
      <c r="L50" s="440"/>
      <c r="M50" s="69"/>
      <c r="N50" s="70" t="str">
        <f>IF(C50="","",IF($I$2=[1]Tubos!$N$2,IF([1]Tubos!P26="","",[1]Tubos!P26),0))</f>
        <v/>
      </c>
      <c r="O50" s="69"/>
      <c r="P50" s="71">
        <f t="shared" si="0"/>
        <v>0</v>
      </c>
      <c r="Q50" s="42" t="str">
        <f t="shared" si="1"/>
        <v/>
      </c>
      <c r="R50" s="42" t="str">
        <f t="shared" si="2"/>
        <v/>
      </c>
      <c r="S50" s="42"/>
      <c r="T50" s="42">
        <f t="shared" si="3"/>
        <v>0</v>
      </c>
      <c r="U50" s="42" t="str">
        <f>IFERROR(VLOOKUP(N50,'[1]VALIDAÇÃO DADOS'!$AC$1:$AD$5,2,0),"")</f>
        <v/>
      </c>
      <c r="V50" s="42" t="str">
        <f t="shared" si="4"/>
        <v/>
      </c>
      <c r="W50" s="42" t="str">
        <f t="shared" si="5"/>
        <v/>
      </c>
      <c r="X50" s="42">
        <f t="shared" si="9"/>
        <v>0</v>
      </c>
      <c r="Y50" s="42" t="str">
        <f t="shared" si="7"/>
        <v/>
      </c>
      <c r="Z50" s="42"/>
      <c r="AA50" s="42"/>
      <c r="AB50" s="42"/>
      <c r="AC50" s="42"/>
      <c r="AJ50" s="43"/>
      <c r="AK50" s="43"/>
      <c r="AS50" s="11"/>
      <c r="AT50" s="11"/>
      <c r="AU50" s="11"/>
      <c r="AV50" s="11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</row>
    <row r="51" spans="1:87" ht="24" customHeight="1" x14ac:dyDescent="0.25">
      <c r="A51" s="16" t="str">
        <f t="shared" si="8"/>
        <v/>
      </c>
      <c r="B51" s="17"/>
      <c r="C51" s="66" t="str">
        <f>IF($I$2=[1]Tubos!$N$2,IF([1]Tubos!I27="","",[1]Tubos!I27),"")</f>
        <v/>
      </c>
      <c r="D51" s="67" t="str">
        <f>IF(C51="","",IF($I$2=[1]Tubos!$N$2,IF([1]Tubos!J27="","",[1]Tubos!J27),0))</f>
        <v/>
      </c>
      <c r="E51" s="67" t="str">
        <f>IF(C51="","",IF($I$2=[1]Tubos!$N$2,IF([1]Tubos!K27="","",IF([1]Tubos!K27="PE","PE","AÇO")),0))</f>
        <v/>
      </c>
      <c r="F51" s="68" t="str">
        <f>IF(C51="","",IF($I$2=[1]Tubos!$N$2,IF([1]Tubos!L27="","",[1]Tubos!L27),0))</f>
        <v/>
      </c>
      <c r="G51" s="440" t="s">
        <v>194</v>
      </c>
      <c r="H51" s="440"/>
      <c r="I51" s="440"/>
      <c r="J51" s="440" t="str">
        <f>IFERROR(IF(AND(EMPRESA_CONTRATO_AÇO="",EMPRESA_CONTRATO_PE=""),"",IF(AND(EMPRESA_CONTRATO_AÇO="UNIFORTE - PERIODICO",EMPRESA_CONTRATO_PE=""),IF(E51="AÇO",IF(F51&lt;=500,VLOOKUP(W51,'[1]Contrato UNIFORTE'!$S$7:$V$115,2,0)*F51,IF(AND('[1]DADOS DA REDE'!F51&gt;500,'[1]DADOS DA REDE'!F51&lt;=1000),VLOOKUP(W51,'[1]Contrato UNIFORTE'!$S$7:$V$115,3,0)*F51,VLOOKUP(W51,'[1]Contrato UNIFORTE'!$S$7:$V$115,4,0)*F51)),""),       IF(AND(EMPRESA_CONTRATO_AÇO="",EMPRESA_CONTRATO_PE="UNIFORTE - PERIODICO"),IF(AND(E51="PE",N51="LL4"),VLOOKUP(V51,'[1]REDE VAREJO_PEQ_EXT'!$A$5:$F$25,6,0),IF(AND(E51="PE",N51="LL7",D51&gt;=63),VLOOKUP(V51,'[1]REDE VAREJO_PEQ_EXT'!$A$19:$F$25,6,0),"")),IF(AND(EMPRESA_CONTRATO_AÇO="UNIFORTE - PERIODICO",EMPRESA_CONTRATO_PE="UNIFORTE - PERIODICO"),IF(E51="AÇO",IF(F51&lt;=500,VLOOKUP(W51,'[1]Contrato UNIFORTE'!$S$7:$V$115,2,0)*F51,IF(AND('[1]DADOS DA REDE'!F51&gt;500,'[1]DADOS DA REDE'!F51&lt;=1000),VLOOKUP(W51,'[1]Contrato UNIFORTE'!$S$7:$V$115,3,0)*F51,VLOOKUP(W51,'[1]Contrato UNIFORTE'!$S$7:$V$115,4,0)*F51)),IF(AND(E51="PE",N51="LL4"),VLOOKUP(V51,'[1]REDE VAREJO_PEQ_EXT'!$A$5:$F$25,6,0),IF(AND(E51="PE",N51="LL7",D51&gt;=63),VLOOKUP(V51,'[1]REDE VAREJO_PEQ_EXT'!$A$21:$F$25,6,0),""))),IF(AND(EMPRESA_CONTRATO_AÇO="",EMPRESA_CONTRATO_PE&lt;&gt;"",EMPRESA_CONTRATO_PE&lt;&gt;"UNIFORTE - PERIODICO"),IF(TIPO_CONTRATO_PE="","",IF(TIPO_CONTRATO_PE="Pequenas Extensões",VLOOKUP(V51,'[1]REDE VAREJO_PEQ_EXT'!$S$5:$AD$18,HLOOKUP($N$13,'[1]REDE VAREJO_PEQ_EXT'!$T$19:$AD$20,2,0),0),VLOOKUP(V51,'[1]REDE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PERIODICO",EMPRESA_CONTRATO_PE&lt;&gt;""),IF(OR(E51="AÇO"),IF(E51="AÇO",IF(F51&lt;=500,VLOOKUP(W51,'[1]Contrato UNIFORTE'!$S$7:$V$115,2,0)*F51,IF(AND('[1]DADOS DA REDE'!F51&gt;500,'[1]DADOS DA REDE'!F51&lt;=1000),VLOOKUP(W51,'[1]Contrato UNIFORTE'!$S$7:$V$115,3,0)*F51,VLOOKUP(W51,'[1]Contrato UNIFORTE'!$S$7:$V$115,4,0)*F51)),IF(AND(E51="PE",N51="LL7",D51&gt;=63),VLOOKUP(V51,'[1]REDE VAREJO_PEQ_EXT'!$A$21:$F$25,6,0),"")),IF(AND(E51="PE",OR(N51="RIC",N51="LL4"),TIPO_CONTRATO_PE="Pequenas Extensões"),VLOOKUP(V51,'[1]REDE VAREJO_PEQ_EXT'!$S$5:$AD$18,HLOOKUP(EMPRESA_CONTRATO_PE,'[1]REDE VAREJO_PEQ_EXT'!$T$19:$AD$20,2,0),0),VLOOKUP(V51,'[1]REDE VAREJO_PEQ_EXT'!$A$5:$R$18,HLOOKUP('[1]DADOS DA REDE'!$N$13,'[1]REDE VAREJO_PEQ_EXT'!$G$19:$R$20,2,0),0))),"N/A")))))),"")</f>
        <v/>
      </c>
      <c r="K51" s="440"/>
      <c r="L51" s="440"/>
      <c r="M51" s="69"/>
      <c r="N51" s="70" t="str">
        <f>IF(C51="","",IF($I$2=[1]Tubos!$N$2,IF([1]Tubos!P27="","",[1]Tubos!P27),0))</f>
        <v/>
      </c>
      <c r="O51" s="69"/>
      <c r="P51" s="71">
        <f t="shared" si="0"/>
        <v>0</v>
      </c>
      <c r="Q51" s="42" t="str">
        <f t="shared" si="1"/>
        <v/>
      </c>
      <c r="R51" s="42" t="str">
        <f t="shared" si="2"/>
        <v/>
      </c>
      <c r="S51" s="42"/>
      <c r="T51" s="42">
        <f t="shared" si="3"/>
        <v>0</v>
      </c>
      <c r="U51" s="42" t="str">
        <f>IFERROR(VLOOKUP(N51,'[1]VALIDAÇÃO DADOS'!$AC$1:$AD$5,2,0),"")</f>
        <v/>
      </c>
      <c r="V51" s="42" t="str">
        <f t="shared" si="4"/>
        <v/>
      </c>
      <c r="W51" s="42" t="str">
        <f t="shared" si="5"/>
        <v/>
      </c>
      <c r="X51" s="42">
        <f t="shared" si="9"/>
        <v>0</v>
      </c>
      <c r="Y51" s="42" t="str">
        <f t="shared" si="7"/>
        <v/>
      </c>
      <c r="Z51" s="42"/>
      <c r="AA51" s="42"/>
      <c r="AB51" s="42"/>
      <c r="AC51" s="42"/>
      <c r="AJ51" s="43"/>
      <c r="AK51" s="43"/>
      <c r="AS51" s="11"/>
      <c r="AT51" s="11"/>
      <c r="AU51" s="11"/>
      <c r="AV51" s="11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</row>
    <row r="52" spans="1:87" ht="24" customHeight="1" x14ac:dyDescent="0.25">
      <c r="A52" s="16" t="str">
        <f t="shared" si="8"/>
        <v/>
      </c>
      <c r="B52" s="17"/>
      <c r="C52" s="66" t="str">
        <f>IF($I$2=[1]Tubos!$N$2,IF([1]Tubos!I28="","",[1]Tubos!I28),"")</f>
        <v/>
      </c>
      <c r="D52" s="67" t="str">
        <f>IF(C52="","",IF($I$2=[1]Tubos!$N$2,IF([1]Tubos!J28="","",[1]Tubos!J28),0))</f>
        <v/>
      </c>
      <c r="E52" s="67" t="str">
        <f>IF(C52="","",IF($I$2=[1]Tubos!$N$2,IF([1]Tubos!K28="","",IF([1]Tubos!K28="PE","PE","AÇO")),0))</f>
        <v/>
      </c>
      <c r="F52" s="68" t="str">
        <f>IF(C52="","",IF($I$2=[1]Tubos!$N$2,IF([1]Tubos!L28="","",[1]Tubos!L28),0))</f>
        <v/>
      </c>
      <c r="G52" s="440" t="s">
        <v>194</v>
      </c>
      <c r="H52" s="440"/>
      <c r="I52" s="440"/>
      <c r="J52" s="440" t="str">
        <f>IFERROR(IF(AND(EMPRESA_CONTRATO_AÇO="",EMPRESA_CONTRATO_PE=""),"",IF(AND(EMPRESA_CONTRATO_AÇO="UNIFORTE - PERIODICO",EMPRESA_CONTRATO_PE=""),IF(E52="AÇO",IF(F52&lt;=500,VLOOKUP(W52,'[1]Contrato UNIFORTE'!$S$7:$V$115,2,0)*F52,IF(AND('[1]DADOS DA REDE'!F52&gt;500,'[1]DADOS DA REDE'!F52&lt;=1000),VLOOKUP(W52,'[1]Contrato UNIFORTE'!$S$7:$V$115,3,0)*F52,VLOOKUP(W52,'[1]Contrato UNIFORTE'!$S$7:$V$115,4,0)*F52)),""),       IF(AND(EMPRESA_CONTRATO_AÇO="",EMPRESA_CONTRATO_PE="UNIFORTE - PERIODICO"),IF(AND(E52="PE",N52="LL4"),VLOOKUP(V52,'[1]REDE VAREJO_PEQ_EXT'!$A$5:$F$25,6,0),IF(AND(E52="PE",N52="LL7",D52&gt;=63),VLOOKUP(V52,'[1]REDE VAREJO_PEQ_EXT'!$A$19:$F$25,6,0),"")),IF(AND(EMPRESA_CONTRATO_AÇO="UNIFORTE - PERIODICO",EMPRESA_CONTRATO_PE="UNIFORTE - PERIODICO"),IF(E52="AÇO",IF(F52&lt;=500,VLOOKUP(W52,'[1]Contrato UNIFORTE'!$S$7:$V$115,2,0)*F52,IF(AND('[1]DADOS DA REDE'!F52&gt;500,'[1]DADOS DA REDE'!F52&lt;=1000),VLOOKUP(W52,'[1]Contrato UNIFORTE'!$S$7:$V$115,3,0)*F52,VLOOKUP(W52,'[1]Contrato UNIFORTE'!$S$7:$V$115,4,0)*F52)),IF(AND(E52="PE",N52="LL4"),VLOOKUP(V52,'[1]REDE VAREJO_PEQ_EXT'!$A$5:$F$25,6,0),IF(AND(E52="PE",N52="LL7",D52&gt;=63),VLOOKUP(V52,'[1]REDE VAREJO_PEQ_EXT'!$A$21:$F$25,6,0),""))),IF(AND(EMPRESA_CONTRATO_AÇO="",EMPRESA_CONTRATO_PE&lt;&gt;"",EMPRESA_CONTRATO_PE&lt;&gt;"UNIFORTE - PERIODICO"),IF(TIPO_CONTRATO_PE="","",IF(TIPO_CONTRATO_PE="Pequenas Extensões",VLOOKUP(V52,'[1]REDE VAREJO_PEQ_EXT'!$S$5:$AD$18,HLOOKUP($N$13,'[1]REDE VAREJO_PEQ_EXT'!$T$19:$AD$20,2,0),0),VLOOKUP(V52,'[1]REDE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PERIODICO",EMPRESA_CONTRATO_PE&lt;&gt;""),IF(OR(E52="AÇO"),IF(E52="AÇO",IF(F52&lt;=500,VLOOKUP(W52,'[1]Contrato UNIFORTE'!$S$7:$V$115,2,0)*F52,IF(AND('[1]DADOS DA REDE'!F52&gt;500,'[1]DADOS DA REDE'!F52&lt;=1000),VLOOKUP(W52,'[1]Contrato UNIFORTE'!$S$7:$V$115,3,0)*F52,VLOOKUP(W52,'[1]Contrato UNIFORTE'!$S$7:$V$115,4,0)*F52)),IF(AND(E52="PE",N52="LL7",D52&gt;=63),VLOOKUP(V52,'[1]REDE VAREJO_PEQ_EXT'!$A$21:$F$25,6,0),"")),IF(AND(E52="PE",OR(N52="RIC",N52="LL4"),TIPO_CONTRATO_PE="Pequenas Extensões"),VLOOKUP(V52,'[1]REDE VAREJO_PEQ_EXT'!$S$5:$AD$18,HLOOKUP(EMPRESA_CONTRATO_PE,'[1]REDE VAREJO_PEQ_EXT'!$T$19:$AD$20,2,0),0),VLOOKUP(V52,'[1]REDE VAREJO_PEQ_EXT'!$A$5:$R$18,HLOOKUP('[1]DADOS DA REDE'!$N$13,'[1]REDE VAREJO_PEQ_EXT'!$G$19:$R$20,2,0),0))),"N/A")))))),"")</f>
        <v/>
      </c>
      <c r="K52" s="440"/>
      <c r="L52" s="440"/>
      <c r="M52" s="69"/>
      <c r="N52" s="70" t="str">
        <f>IF(C52="","",IF($I$2=[1]Tubos!$N$2,IF([1]Tubos!P28="","",[1]Tubos!P28),0))</f>
        <v/>
      </c>
      <c r="O52" s="69"/>
      <c r="P52" s="71">
        <f t="shared" si="0"/>
        <v>0</v>
      </c>
      <c r="Q52" s="42" t="str">
        <f t="shared" si="1"/>
        <v/>
      </c>
      <c r="R52" s="42" t="str">
        <f t="shared" si="2"/>
        <v/>
      </c>
      <c r="S52" s="42"/>
      <c r="T52" s="42">
        <f t="shared" si="3"/>
        <v>0</v>
      </c>
      <c r="U52" s="42" t="str">
        <f>IFERROR(VLOOKUP(N52,'[1]VALIDAÇÃO DADOS'!$AC$1:$AD$5,2,0),"")</f>
        <v/>
      </c>
      <c r="V52" s="42" t="str">
        <f t="shared" si="4"/>
        <v/>
      </c>
      <c r="W52" s="42" t="str">
        <f t="shared" si="5"/>
        <v/>
      </c>
      <c r="X52" s="42">
        <f t="shared" si="9"/>
        <v>0</v>
      </c>
      <c r="Y52" s="42" t="str">
        <f t="shared" si="7"/>
        <v/>
      </c>
      <c r="Z52" s="42"/>
      <c r="AA52" s="42"/>
      <c r="AB52" s="42"/>
      <c r="AC52" s="42"/>
      <c r="AJ52" s="43"/>
      <c r="AK52" s="43"/>
      <c r="AS52" s="11"/>
      <c r="AT52" s="11"/>
      <c r="AU52" s="11"/>
      <c r="AV52" s="11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</row>
    <row r="53" spans="1:87" ht="24" customHeight="1" x14ac:dyDescent="0.25">
      <c r="A53" s="16" t="str">
        <f t="shared" si="8"/>
        <v/>
      </c>
      <c r="B53" s="17"/>
      <c r="C53" s="66" t="str">
        <f>IF($I$2=[1]Tubos!$N$2,IF([1]Tubos!I29="","",[1]Tubos!I29),"")</f>
        <v/>
      </c>
      <c r="D53" s="67" t="str">
        <f>IF(C53="","",IF($I$2=[1]Tubos!$N$2,IF([1]Tubos!J29="","",[1]Tubos!J29),0))</f>
        <v/>
      </c>
      <c r="E53" s="67" t="str">
        <f>IF(C53="","",IF($I$2=[1]Tubos!$N$2,IF([1]Tubos!K29="","",IF([1]Tubos!K29="PE","PE","AÇO")),0))</f>
        <v/>
      </c>
      <c r="F53" s="68" t="str">
        <f>IF(C53="","",IF($I$2=[1]Tubos!$N$2,IF([1]Tubos!L29="","",[1]Tubos!L29),0))</f>
        <v/>
      </c>
      <c r="G53" s="440" t="s">
        <v>194</v>
      </c>
      <c r="H53" s="440"/>
      <c r="I53" s="440"/>
      <c r="J53" s="440" t="str">
        <f>IFERROR(IF(AND(EMPRESA_CONTRATO_AÇO="",EMPRESA_CONTRATO_PE=""),"",IF(AND(EMPRESA_CONTRATO_AÇO="UNIFORTE - PERIODICO",EMPRESA_CONTRATO_PE=""),IF(E53="AÇO",IF(F53&lt;=500,VLOOKUP(W53,'[1]Contrato UNIFORTE'!$S$7:$V$115,2,0)*F53,IF(AND('[1]DADOS DA REDE'!F53&gt;500,'[1]DADOS DA REDE'!F53&lt;=1000),VLOOKUP(W53,'[1]Contrato UNIFORTE'!$S$7:$V$115,3,0)*F53,VLOOKUP(W53,'[1]Contrato UNIFORTE'!$S$7:$V$115,4,0)*F53)),""),       IF(AND(EMPRESA_CONTRATO_AÇO="",EMPRESA_CONTRATO_PE="UNIFORTE - PERIODICO"),IF(AND(E53="PE",N53="LL4"),VLOOKUP(V53,'[1]REDE VAREJO_PEQ_EXT'!$A$5:$F$25,6,0),IF(AND(E53="PE",N53="LL7",D53&gt;=63),VLOOKUP(V53,'[1]REDE VAREJO_PEQ_EXT'!$A$19:$F$25,6,0),"")),IF(AND(EMPRESA_CONTRATO_AÇO="UNIFORTE - PERIODICO",EMPRESA_CONTRATO_PE="UNIFORTE - PERIODICO"),IF(E53="AÇO",IF(F53&lt;=500,VLOOKUP(W53,'[1]Contrato UNIFORTE'!$S$7:$V$115,2,0)*F53,IF(AND('[1]DADOS DA REDE'!F53&gt;500,'[1]DADOS DA REDE'!F53&lt;=1000),VLOOKUP(W53,'[1]Contrato UNIFORTE'!$S$7:$V$115,3,0)*F53,VLOOKUP(W53,'[1]Contrato UNIFORTE'!$S$7:$V$115,4,0)*F53)),IF(AND(E53="PE",N53="LL4"),VLOOKUP(V53,'[1]REDE VAREJO_PEQ_EXT'!$A$5:$F$25,6,0),IF(AND(E53="PE",N53="LL7",D53&gt;=63),VLOOKUP(V53,'[1]REDE VAREJO_PEQ_EXT'!$A$21:$F$25,6,0),""))),IF(AND(EMPRESA_CONTRATO_AÇO="",EMPRESA_CONTRATO_PE&lt;&gt;"",EMPRESA_CONTRATO_PE&lt;&gt;"UNIFORTE - PERIODICO"),IF(TIPO_CONTRATO_PE="","",IF(TIPO_CONTRATO_PE="Pequenas Extensões",VLOOKUP(V53,'[1]REDE VAREJO_PEQ_EXT'!$S$5:$AD$18,HLOOKUP($N$13,'[1]REDE VAREJO_PEQ_EXT'!$T$19:$AD$20,2,0),0),VLOOKUP(V53,'[1]REDE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PERIODICO",EMPRESA_CONTRATO_PE&lt;&gt;""),IF(OR(E53="AÇO"),IF(E53="AÇO",IF(F53&lt;=500,VLOOKUP(W53,'[1]Contrato UNIFORTE'!$S$7:$V$115,2,0)*F53,IF(AND('[1]DADOS DA REDE'!F53&gt;500,'[1]DADOS DA REDE'!F53&lt;=1000),VLOOKUP(W53,'[1]Contrato UNIFORTE'!$S$7:$V$115,3,0)*F53,VLOOKUP(W53,'[1]Contrato UNIFORTE'!$S$7:$V$115,4,0)*F53)),IF(AND(E53="PE",N53="LL7",D53&gt;=63),VLOOKUP(V53,'[1]REDE VAREJO_PEQ_EXT'!$A$21:$F$25,6,0),"")),IF(AND(E53="PE",OR(N53="RIC",N53="LL4"),TIPO_CONTRATO_PE="Pequenas Extensões"),VLOOKUP(V53,'[1]REDE VAREJO_PEQ_EXT'!$S$5:$AD$18,HLOOKUP(EMPRESA_CONTRATO_PE,'[1]REDE VAREJO_PEQ_EXT'!$T$19:$AD$20,2,0),0),VLOOKUP(V53,'[1]REDE VAREJO_PEQ_EXT'!$A$5:$R$18,HLOOKUP('[1]DADOS DA REDE'!$N$13,'[1]REDE VAREJO_PEQ_EXT'!$G$19:$R$20,2,0),0))),"N/A")))))),"")</f>
        <v/>
      </c>
      <c r="K53" s="440"/>
      <c r="L53" s="440"/>
      <c r="M53" s="69"/>
      <c r="N53" s="70" t="str">
        <f>IF(C53="","",IF($I$2=[1]Tubos!$N$2,IF([1]Tubos!P29="","",[1]Tubos!P29),0))</f>
        <v/>
      </c>
      <c r="O53" s="69"/>
      <c r="P53" s="71">
        <f t="shared" si="0"/>
        <v>0</v>
      </c>
      <c r="Q53" s="42" t="str">
        <f t="shared" si="1"/>
        <v/>
      </c>
      <c r="R53" s="42" t="str">
        <f t="shared" si="2"/>
        <v/>
      </c>
      <c r="S53" s="42"/>
      <c r="T53" s="42">
        <f t="shared" si="3"/>
        <v>0</v>
      </c>
      <c r="U53" s="42" t="str">
        <f>IFERROR(VLOOKUP(N53,'[1]VALIDAÇÃO DADOS'!$AC$1:$AD$5,2,0),"")</f>
        <v/>
      </c>
      <c r="V53" s="42" t="str">
        <f t="shared" si="4"/>
        <v/>
      </c>
      <c r="W53" s="42" t="str">
        <f t="shared" si="5"/>
        <v/>
      </c>
      <c r="X53" s="42">
        <f t="shared" si="9"/>
        <v>0</v>
      </c>
      <c r="Y53" s="42" t="str">
        <f t="shared" si="7"/>
        <v/>
      </c>
      <c r="Z53" s="42"/>
      <c r="AA53" s="42"/>
      <c r="AB53" s="42"/>
      <c r="AC53" s="42"/>
      <c r="AJ53" s="43"/>
      <c r="AK53" s="43"/>
      <c r="AS53" s="11"/>
      <c r="AT53" s="11"/>
      <c r="AU53" s="11"/>
      <c r="AV53" s="11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</row>
    <row r="54" spans="1:87" ht="24" customHeight="1" x14ac:dyDescent="0.25">
      <c r="A54" s="16" t="str">
        <f t="shared" si="8"/>
        <v/>
      </c>
      <c r="B54" s="17"/>
      <c r="C54" s="66" t="str">
        <f>IF($I$2=[1]Tubos!$N$2,IF([1]Tubos!I30="","",[1]Tubos!I30),"")</f>
        <v/>
      </c>
      <c r="D54" s="67" t="str">
        <f>IF(C54="","",IF($I$2=[1]Tubos!$N$2,IF([1]Tubos!J30="","",[1]Tubos!J30),0))</f>
        <v/>
      </c>
      <c r="E54" s="67" t="str">
        <f>IF(C54="","",IF($I$2=[1]Tubos!$N$2,IF([1]Tubos!K30="","",IF([1]Tubos!K30="PE","PE","AÇO")),0))</f>
        <v/>
      </c>
      <c r="F54" s="68" t="str">
        <f>IF(C54="","",IF($I$2=[1]Tubos!$N$2,IF([1]Tubos!L30="","",[1]Tubos!L30),0))</f>
        <v/>
      </c>
      <c r="G54" s="440" t="s">
        <v>194</v>
      </c>
      <c r="H54" s="440"/>
      <c r="I54" s="440"/>
      <c r="J54" s="440" t="str">
        <f>IFERROR(IF(AND(EMPRESA_CONTRATO_AÇO="",EMPRESA_CONTRATO_PE=""),"",IF(AND(EMPRESA_CONTRATO_AÇO="UNIFORTE - PERIODICO",EMPRESA_CONTRATO_PE=""),IF(E54="AÇO",IF(F54&lt;=500,VLOOKUP(W54,'[1]Contrato UNIFORTE'!$S$7:$V$115,2,0)*F54,IF(AND('[1]DADOS DA REDE'!F54&gt;500,'[1]DADOS DA REDE'!F54&lt;=1000),VLOOKUP(W54,'[1]Contrato UNIFORTE'!$S$7:$V$115,3,0)*F54,VLOOKUP(W54,'[1]Contrato UNIFORTE'!$S$7:$V$115,4,0)*F54)),""),       IF(AND(EMPRESA_CONTRATO_AÇO="",EMPRESA_CONTRATO_PE="UNIFORTE - PERIODICO"),IF(AND(E54="PE",N54="LL4"),VLOOKUP(V54,'[1]REDE VAREJO_PEQ_EXT'!$A$5:$F$25,6,0),IF(AND(E54="PE",N54="LL7",D54&gt;=63),VLOOKUP(V54,'[1]REDE VAREJO_PEQ_EXT'!$A$19:$F$25,6,0),"")),IF(AND(EMPRESA_CONTRATO_AÇO="UNIFORTE - PERIODICO",EMPRESA_CONTRATO_PE="UNIFORTE - PERIODICO"),IF(E54="AÇO",IF(F54&lt;=500,VLOOKUP(W54,'[1]Contrato UNIFORTE'!$S$7:$V$115,2,0)*F54,IF(AND('[1]DADOS DA REDE'!F54&gt;500,'[1]DADOS DA REDE'!F54&lt;=1000),VLOOKUP(W54,'[1]Contrato UNIFORTE'!$S$7:$V$115,3,0)*F54,VLOOKUP(W54,'[1]Contrato UNIFORTE'!$S$7:$V$115,4,0)*F54)),IF(AND(E54="PE",N54="LL4"),VLOOKUP(V54,'[1]REDE VAREJO_PEQ_EXT'!$A$5:$F$25,6,0),IF(AND(E54="PE",N54="LL7",D54&gt;=63),VLOOKUP(V54,'[1]REDE VAREJO_PEQ_EXT'!$A$21:$F$25,6,0),""))),IF(AND(EMPRESA_CONTRATO_AÇO="",EMPRESA_CONTRATO_PE&lt;&gt;"",EMPRESA_CONTRATO_PE&lt;&gt;"UNIFORTE - PERIODICO"),IF(TIPO_CONTRATO_PE="","",IF(TIPO_CONTRATO_PE="Pequenas Extensões",VLOOKUP(V54,'[1]REDE VAREJO_PEQ_EXT'!$S$5:$AD$18,HLOOKUP($N$13,'[1]REDE VAREJO_PEQ_EXT'!$T$19:$AD$20,2,0),0),VLOOKUP(V54,'[1]REDE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PERIODICO",EMPRESA_CONTRATO_PE&lt;&gt;""),IF(OR(E54="AÇO"),IF(E54="AÇO",IF(F54&lt;=500,VLOOKUP(W54,'[1]Contrato UNIFORTE'!$S$7:$V$115,2,0)*F54,IF(AND('[1]DADOS DA REDE'!F54&gt;500,'[1]DADOS DA REDE'!F54&lt;=1000),VLOOKUP(W54,'[1]Contrato UNIFORTE'!$S$7:$V$115,3,0)*F54,VLOOKUP(W54,'[1]Contrato UNIFORTE'!$S$7:$V$115,4,0)*F54)),IF(AND(E54="PE",N54="LL7",D54&gt;=63),VLOOKUP(V54,'[1]REDE VAREJO_PEQ_EXT'!$A$21:$F$25,6,0),"")),IF(AND(E54="PE",OR(N54="RIC",N54="LL4"),TIPO_CONTRATO_PE="Pequenas Extensões"),VLOOKUP(V54,'[1]REDE VAREJO_PEQ_EXT'!$S$5:$AD$18,HLOOKUP(EMPRESA_CONTRATO_PE,'[1]REDE VAREJO_PEQ_EXT'!$T$19:$AD$20,2,0),0),VLOOKUP(V54,'[1]REDE VAREJO_PEQ_EXT'!$A$5:$R$18,HLOOKUP('[1]DADOS DA REDE'!$N$13,'[1]REDE VAREJO_PEQ_EXT'!$G$19:$R$20,2,0),0))),"N/A")))))),"")</f>
        <v/>
      </c>
      <c r="K54" s="440"/>
      <c r="L54" s="440"/>
      <c r="M54" s="69"/>
      <c r="N54" s="70" t="str">
        <f>IF(C54="","",IF($I$2=[1]Tubos!$N$2,IF([1]Tubos!P30="","",[1]Tubos!P30),0))</f>
        <v/>
      </c>
      <c r="O54" s="69"/>
      <c r="P54" s="71">
        <f t="shared" si="0"/>
        <v>0</v>
      </c>
      <c r="Q54" s="42" t="str">
        <f t="shared" si="1"/>
        <v/>
      </c>
      <c r="R54" s="42" t="str">
        <f t="shared" si="2"/>
        <v/>
      </c>
      <c r="S54" s="42"/>
      <c r="T54" s="42">
        <f t="shared" si="3"/>
        <v>0</v>
      </c>
      <c r="U54" s="42" t="str">
        <f>IFERROR(VLOOKUP(N54,'[1]VALIDAÇÃO DADOS'!$AC$1:$AD$5,2,0),"")</f>
        <v/>
      </c>
      <c r="V54" s="42" t="str">
        <f t="shared" si="4"/>
        <v/>
      </c>
      <c r="W54" s="42" t="str">
        <f t="shared" si="5"/>
        <v/>
      </c>
      <c r="X54" s="42">
        <f t="shared" si="9"/>
        <v>0</v>
      </c>
      <c r="Y54" s="42" t="str">
        <f t="shared" si="7"/>
        <v/>
      </c>
      <c r="Z54" s="42"/>
      <c r="AA54" s="42"/>
      <c r="AB54" s="42"/>
      <c r="AC54" s="42"/>
      <c r="AJ54" s="43"/>
      <c r="AK54" s="43"/>
      <c r="AS54" s="11"/>
      <c r="AT54" s="11"/>
      <c r="AU54" s="11"/>
      <c r="AV54" s="11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</row>
    <row r="55" spans="1:87" ht="24" customHeight="1" x14ac:dyDescent="0.25">
      <c r="A55" s="16" t="str">
        <f t="shared" si="8"/>
        <v/>
      </c>
      <c r="B55" s="17"/>
      <c r="C55" s="66" t="str">
        <f>IF($I$2=[1]Tubos!$N$2,IF([1]Tubos!I31="","",[1]Tubos!I31),"")</f>
        <v/>
      </c>
      <c r="D55" s="67" t="str">
        <f>IF(C55="","",IF($I$2=[1]Tubos!$N$2,IF([1]Tubos!J31="","",[1]Tubos!J31),0))</f>
        <v/>
      </c>
      <c r="E55" s="67" t="str">
        <f>IF(C55="","",IF($I$2=[1]Tubos!$N$2,IF([1]Tubos!K31="","",IF([1]Tubos!K31="PE","PE","AÇO")),0))</f>
        <v/>
      </c>
      <c r="F55" s="68" t="str">
        <f>IF(C55="","",IF($I$2=[1]Tubos!$N$2,IF([1]Tubos!L31="","",[1]Tubos!L31),0))</f>
        <v/>
      </c>
      <c r="G55" s="440" t="s">
        <v>194</v>
      </c>
      <c r="H55" s="440"/>
      <c r="I55" s="440"/>
      <c r="J55" s="440" t="str">
        <f>IFERROR(IF(AND(EMPRESA_CONTRATO_AÇO="",EMPRESA_CONTRATO_PE=""),"",IF(AND(EMPRESA_CONTRATO_AÇO="UNIFORTE - PERIODICO",EMPRESA_CONTRATO_PE=""),IF(E55="AÇO",IF(F55&lt;=500,VLOOKUP(W55,'[1]Contrato UNIFORTE'!$S$7:$V$115,2,0)*F55,IF(AND('[1]DADOS DA REDE'!F55&gt;500,'[1]DADOS DA REDE'!F55&lt;=1000),VLOOKUP(W55,'[1]Contrato UNIFORTE'!$S$7:$V$115,3,0)*F55,VLOOKUP(W55,'[1]Contrato UNIFORTE'!$S$7:$V$115,4,0)*F55)),""),       IF(AND(EMPRESA_CONTRATO_AÇO="",EMPRESA_CONTRATO_PE="UNIFORTE - PERIODICO"),IF(AND(E55="PE",N55="LL4"),VLOOKUP(V55,'[1]REDE VAREJO_PEQ_EXT'!$A$5:$F$25,6,0),IF(AND(E55="PE",N55="LL7",D55&gt;=63),VLOOKUP(V55,'[1]REDE VAREJO_PEQ_EXT'!$A$19:$F$25,6,0),"")),IF(AND(EMPRESA_CONTRATO_AÇO="UNIFORTE - PERIODICO",EMPRESA_CONTRATO_PE="UNIFORTE - PERIODICO"),IF(E55="AÇO",IF(F55&lt;=500,VLOOKUP(W55,'[1]Contrato UNIFORTE'!$S$7:$V$115,2,0)*F55,IF(AND('[1]DADOS DA REDE'!F55&gt;500,'[1]DADOS DA REDE'!F55&lt;=1000),VLOOKUP(W55,'[1]Contrato UNIFORTE'!$S$7:$V$115,3,0)*F55,VLOOKUP(W55,'[1]Contrato UNIFORTE'!$S$7:$V$115,4,0)*F55)),IF(AND(E55="PE",N55="LL4"),VLOOKUP(V55,'[1]REDE VAREJO_PEQ_EXT'!$A$5:$F$25,6,0),IF(AND(E55="PE",N55="LL7",D55&gt;=63),VLOOKUP(V55,'[1]REDE VAREJO_PEQ_EXT'!$A$21:$F$25,6,0),""))),IF(AND(EMPRESA_CONTRATO_AÇO="",EMPRESA_CONTRATO_PE&lt;&gt;"",EMPRESA_CONTRATO_PE&lt;&gt;"UNIFORTE - PERIODICO"),IF(TIPO_CONTRATO_PE="","",IF(TIPO_CONTRATO_PE="Pequenas Extensões",VLOOKUP(V55,'[1]REDE VAREJO_PEQ_EXT'!$S$5:$AD$18,HLOOKUP($N$13,'[1]REDE VAREJO_PEQ_EXT'!$T$19:$AD$20,2,0),0),VLOOKUP(V55,'[1]REDE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PERIODICO",EMPRESA_CONTRATO_PE&lt;&gt;""),IF(OR(E55="AÇO"),IF(E55="AÇO",IF(F55&lt;=500,VLOOKUP(W55,'[1]Contrato UNIFORTE'!$S$7:$V$115,2,0)*F55,IF(AND('[1]DADOS DA REDE'!F55&gt;500,'[1]DADOS DA REDE'!F55&lt;=1000),VLOOKUP(W55,'[1]Contrato UNIFORTE'!$S$7:$V$115,3,0)*F55,VLOOKUP(W55,'[1]Contrato UNIFORTE'!$S$7:$V$115,4,0)*F55)),IF(AND(E55="PE",N55="LL7",D55&gt;=63),VLOOKUP(V55,'[1]REDE VAREJO_PEQ_EXT'!$A$21:$F$25,6,0),"")),IF(AND(E55="PE",OR(N55="RIC",N55="LL4"),TIPO_CONTRATO_PE="Pequenas Extensões"),VLOOKUP(V55,'[1]REDE VAREJO_PEQ_EXT'!$S$5:$AD$18,HLOOKUP(EMPRESA_CONTRATO_PE,'[1]REDE VAREJO_PEQ_EXT'!$T$19:$AD$20,2,0),0),VLOOKUP(V55,'[1]REDE VAREJO_PEQ_EXT'!$A$5:$R$18,HLOOKUP('[1]DADOS DA REDE'!$N$13,'[1]REDE VAREJO_PEQ_EXT'!$G$19:$R$20,2,0),0))),"N/A")))))),"")</f>
        <v/>
      </c>
      <c r="K55" s="440"/>
      <c r="L55" s="440"/>
      <c r="M55" s="69"/>
      <c r="N55" s="70" t="str">
        <f>IF(C55="","",IF($I$2=[1]Tubos!$N$2,IF([1]Tubos!P31="","",[1]Tubos!P31),0))</f>
        <v/>
      </c>
      <c r="O55" s="69"/>
      <c r="P55" s="71">
        <f t="shared" si="0"/>
        <v>0</v>
      </c>
      <c r="Q55" s="42" t="str">
        <f t="shared" si="1"/>
        <v/>
      </c>
      <c r="R55" s="42" t="str">
        <f t="shared" si="2"/>
        <v/>
      </c>
      <c r="S55" s="42"/>
      <c r="T55" s="42">
        <f t="shared" si="3"/>
        <v>0</v>
      </c>
      <c r="U55" s="42" t="str">
        <f>IFERROR(VLOOKUP(N55,'[1]VALIDAÇÃO DADOS'!$AC$1:$AD$5,2,0),"")</f>
        <v/>
      </c>
      <c r="V55" s="42" t="str">
        <f t="shared" si="4"/>
        <v/>
      </c>
      <c r="W55" s="42" t="str">
        <f t="shared" si="5"/>
        <v/>
      </c>
      <c r="X55" s="42">
        <f t="shared" si="9"/>
        <v>0</v>
      </c>
      <c r="Y55" s="42" t="str">
        <f t="shared" si="7"/>
        <v/>
      </c>
      <c r="Z55" s="42"/>
      <c r="AA55" s="42"/>
      <c r="AB55" s="42"/>
      <c r="AC55" s="42"/>
      <c r="AJ55" s="43"/>
      <c r="AK55" s="43"/>
      <c r="AS55" s="11"/>
      <c r="AT55" s="11"/>
      <c r="AU55" s="11"/>
      <c r="AV55" s="11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</row>
    <row r="56" spans="1:87" ht="24" customHeight="1" x14ac:dyDescent="0.25">
      <c r="A56" s="16" t="str">
        <f t="shared" si="8"/>
        <v/>
      </c>
      <c r="B56" s="17"/>
      <c r="C56" s="66" t="str">
        <f>IF($I$2=[1]Tubos!$N$2,IF([1]Tubos!I32="","",[1]Tubos!I32),"")</f>
        <v/>
      </c>
      <c r="D56" s="67" t="str">
        <f>IF(C56="","",IF($I$2=[1]Tubos!$N$2,IF([1]Tubos!J32="","",[1]Tubos!J32),0))</f>
        <v/>
      </c>
      <c r="E56" s="67" t="str">
        <f>IF(C56="","",IF($I$2=[1]Tubos!$N$2,IF([1]Tubos!K32="","",IF([1]Tubos!K32="PE","PE","AÇO")),0))</f>
        <v/>
      </c>
      <c r="F56" s="68" t="str">
        <f>IF(C56="","",IF($I$2=[1]Tubos!$N$2,IF([1]Tubos!L32="","",[1]Tubos!L32),0))</f>
        <v/>
      </c>
      <c r="G56" s="440" t="s">
        <v>194</v>
      </c>
      <c r="H56" s="440"/>
      <c r="I56" s="440"/>
      <c r="J56" s="440" t="str">
        <f>IFERROR(IF(AND(EMPRESA_CONTRATO_AÇO="",EMPRESA_CONTRATO_PE=""),"",IF(AND(EMPRESA_CONTRATO_AÇO="UNIFORTE - PERIODICO",EMPRESA_CONTRATO_PE=""),IF(E56="AÇO",IF(F56&lt;=500,VLOOKUP(W56,'[1]Contrato UNIFORTE'!$S$7:$V$115,2,0)*F56,IF(AND('[1]DADOS DA REDE'!F56&gt;500,'[1]DADOS DA REDE'!F56&lt;=1000),VLOOKUP(W56,'[1]Contrato UNIFORTE'!$S$7:$V$115,3,0)*F56,VLOOKUP(W56,'[1]Contrato UNIFORTE'!$S$7:$V$115,4,0)*F56)),""),       IF(AND(EMPRESA_CONTRATO_AÇO="",EMPRESA_CONTRATO_PE="UNIFORTE - PERIODICO"),IF(AND(E56="PE",N56="LL4"),VLOOKUP(V56,'[1]REDE VAREJO_PEQ_EXT'!$A$5:$F$25,6,0),IF(AND(E56="PE",N56="LL7",D56&gt;=63),VLOOKUP(V56,'[1]REDE VAREJO_PEQ_EXT'!$A$19:$F$25,6,0),"")),IF(AND(EMPRESA_CONTRATO_AÇO="UNIFORTE - PERIODICO",EMPRESA_CONTRATO_PE="UNIFORTE - PERIODICO"),IF(E56="AÇO",IF(F56&lt;=500,VLOOKUP(W56,'[1]Contrato UNIFORTE'!$S$7:$V$115,2,0)*F56,IF(AND('[1]DADOS DA REDE'!F56&gt;500,'[1]DADOS DA REDE'!F56&lt;=1000),VLOOKUP(W56,'[1]Contrato UNIFORTE'!$S$7:$V$115,3,0)*F56,VLOOKUP(W56,'[1]Contrato UNIFORTE'!$S$7:$V$115,4,0)*F56)),IF(AND(E56="PE",N56="LL4"),VLOOKUP(V56,'[1]REDE VAREJO_PEQ_EXT'!$A$5:$F$25,6,0),IF(AND(E56="PE",N56="LL7",D56&gt;=63),VLOOKUP(V56,'[1]REDE VAREJO_PEQ_EXT'!$A$21:$F$25,6,0),""))),IF(AND(EMPRESA_CONTRATO_AÇO="",EMPRESA_CONTRATO_PE&lt;&gt;"",EMPRESA_CONTRATO_PE&lt;&gt;"UNIFORTE - PERIODICO"),IF(TIPO_CONTRATO_PE="","",IF(TIPO_CONTRATO_PE="Pequenas Extensões",VLOOKUP(V56,'[1]REDE VAREJO_PEQ_EXT'!$S$5:$AD$18,HLOOKUP($N$13,'[1]REDE VAREJO_PEQ_EXT'!$T$19:$AD$20,2,0),0),VLOOKUP(V56,'[1]REDE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PERIODICO",EMPRESA_CONTRATO_PE&lt;&gt;""),IF(OR(E56="AÇO"),IF(E56="AÇO",IF(F56&lt;=500,VLOOKUP(W56,'[1]Contrato UNIFORTE'!$S$7:$V$115,2,0)*F56,IF(AND('[1]DADOS DA REDE'!F56&gt;500,'[1]DADOS DA REDE'!F56&lt;=1000),VLOOKUP(W56,'[1]Contrato UNIFORTE'!$S$7:$V$115,3,0)*F56,VLOOKUP(W56,'[1]Contrato UNIFORTE'!$S$7:$V$115,4,0)*F56)),IF(AND(E56="PE",N56="LL7",D56&gt;=63),VLOOKUP(V56,'[1]REDE VAREJO_PEQ_EXT'!$A$21:$F$25,6,0),"")),IF(AND(E56="PE",OR(N56="RIC",N56="LL4"),TIPO_CONTRATO_PE="Pequenas Extensões"),VLOOKUP(V56,'[1]REDE VAREJO_PEQ_EXT'!$S$5:$AD$18,HLOOKUP(EMPRESA_CONTRATO_PE,'[1]REDE VAREJO_PEQ_EXT'!$T$19:$AD$20,2,0),0),VLOOKUP(V56,'[1]REDE VAREJO_PEQ_EXT'!$A$5:$R$18,HLOOKUP('[1]DADOS DA REDE'!$N$13,'[1]REDE VAREJO_PEQ_EXT'!$G$19:$R$20,2,0),0))),"N/A")))))),"")</f>
        <v/>
      </c>
      <c r="K56" s="440"/>
      <c r="L56" s="440"/>
      <c r="M56" s="69"/>
      <c r="N56" s="70" t="str">
        <f>IF(C56="","",IF($I$2=[1]Tubos!$N$2,IF([1]Tubos!P32="","",[1]Tubos!P32),0))</f>
        <v/>
      </c>
      <c r="O56" s="69"/>
      <c r="P56" s="71">
        <f t="shared" si="0"/>
        <v>0</v>
      </c>
      <c r="Q56" s="42" t="str">
        <f t="shared" si="1"/>
        <v/>
      </c>
      <c r="R56" s="42" t="str">
        <f t="shared" si="2"/>
        <v/>
      </c>
      <c r="S56" s="42"/>
      <c r="T56" s="42">
        <f t="shared" si="3"/>
        <v>0</v>
      </c>
      <c r="U56" s="42" t="str">
        <f>IFERROR(VLOOKUP(N56,'[1]VALIDAÇÃO DADOS'!$AC$1:$AD$5,2,0),"")</f>
        <v/>
      </c>
      <c r="V56" s="42" t="str">
        <f t="shared" si="4"/>
        <v/>
      </c>
      <c r="W56" s="42" t="str">
        <f t="shared" si="5"/>
        <v/>
      </c>
      <c r="X56" s="42">
        <f t="shared" si="9"/>
        <v>0</v>
      </c>
      <c r="Y56" s="42" t="str">
        <f t="shared" si="7"/>
        <v/>
      </c>
      <c r="Z56" s="42"/>
      <c r="AA56" s="42"/>
      <c r="AB56" s="42"/>
      <c r="AC56" s="42"/>
      <c r="AJ56" s="43"/>
      <c r="AK56" s="43"/>
      <c r="AS56" s="11"/>
      <c r="AT56" s="11"/>
      <c r="AU56" s="11"/>
      <c r="AV56" s="11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</row>
    <row r="57" spans="1:87" ht="24" customHeight="1" x14ac:dyDescent="0.25">
      <c r="A57" s="16" t="str">
        <f t="shared" si="8"/>
        <v/>
      </c>
      <c r="B57" s="17"/>
      <c r="C57" s="66" t="str">
        <f>IF($I$2=[1]Tubos!$N$2,IF([1]Tubos!I33="","",[1]Tubos!I33),"")</f>
        <v/>
      </c>
      <c r="D57" s="67" t="str">
        <f>IF(C57="","",IF($I$2=[1]Tubos!$N$2,IF([1]Tubos!J33="","",[1]Tubos!J33),0))</f>
        <v/>
      </c>
      <c r="E57" s="67" t="str">
        <f>IF(C57="","",IF($I$2=[1]Tubos!$N$2,IF([1]Tubos!K33="","",IF([1]Tubos!K33="PE","PE","AÇO")),0))</f>
        <v/>
      </c>
      <c r="F57" s="68" t="str">
        <f>IF(C57="","",IF($I$2=[1]Tubos!$N$2,IF([1]Tubos!L33="","",[1]Tubos!L33),0))</f>
        <v/>
      </c>
      <c r="G57" s="440" t="s">
        <v>194</v>
      </c>
      <c r="H57" s="440"/>
      <c r="I57" s="440"/>
      <c r="J57" s="440" t="str">
        <f>IFERROR(IF(AND(EMPRESA_CONTRATO_AÇO="",EMPRESA_CONTRATO_PE=""),"",IF(AND(EMPRESA_CONTRATO_AÇO="UNIFORTE - PERIODICO",EMPRESA_CONTRATO_PE=""),IF(E57="AÇO",IF(F57&lt;=500,VLOOKUP(W57,'[1]Contrato UNIFORTE'!$S$7:$V$115,2,0)*F57,IF(AND('[1]DADOS DA REDE'!F57&gt;500,'[1]DADOS DA REDE'!F57&lt;=1000),VLOOKUP(W57,'[1]Contrato UNIFORTE'!$S$7:$V$115,3,0)*F57,VLOOKUP(W57,'[1]Contrato UNIFORTE'!$S$7:$V$115,4,0)*F57)),""),       IF(AND(EMPRESA_CONTRATO_AÇO="",EMPRESA_CONTRATO_PE="UNIFORTE - PERIODICO"),IF(AND(E57="PE",N57="LL4"),VLOOKUP(V57,'[1]REDE VAREJO_PEQ_EXT'!$A$5:$F$25,6,0),IF(AND(E57="PE",N57="LL7",D57&gt;=63),VLOOKUP(V57,'[1]REDE VAREJO_PEQ_EXT'!$A$19:$F$25,6,0),"")),IF(AND(EMPRESA_CONTRATO_AÇO="UNIFORTE - PERIODICO",EMPRESA_CONTRATO_PE="UNIFORTE - PERIODICO"),IF(E57="AÇO",IF(F57&lt;=500,VLOOKUP(W57,'[1]Contrato UNIFORTE'!$S$7:$V$115,2,0)*F57,IF(AND('[1]DADOS DA REDE'!F57&gt;500,'[1]DADOS DA REDE'!F57&lt;=1000),VLOOKUP(W57,'[1]Contrato UNIFORTE'!$S$7:$V$115,3,0)*F57,VLOOKUP(W57,'[1]Contrato UNIFORTE'!$S$7:$V$115,4,0)*F57)),IF(AND(E57="PE",N57="LL4"),VLOOKUP(V57,'[1]REDE VAREJO_PEQ_EXT'!$A$5:$F$25,6,0),IF(AND(E57="PE",N57="LL7",D57&gt;=63),VLOOKUP(V57,'[1]REDE VAREJO_PEQ_EXT'!$A$21:$F$25,6,0),""))),IF(AND(EMPRESA_CONTRATO_AÇO="",EMPRESA_CONTRATO_PE&lt;&gt;"",EMPRESA_CONTRATO_PE&lt;&gt;"UNIFORTE - PERIODICO"),IF(TIPO_CONTRATO_PE="","",IF(TIPO_CONTRATO_PE="Pequenas Extensões",VLOOKUP(V57,'[1]REDE VAREJO_PEQ_EXT'!$S$5:$AD$18,HLOOKUP($N$13,'[1]REDE VAREJO_PEQ_EXT'!$T$19:$AD$20,2,0),0),VLOOKUP(V57,'[1]REDE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PERIODICO",EMPRESA_CONTRATO_PE&lt;&gt;""),IF(OR(E57="AÇO"),IF(E57="AÇO",IF(F57&lt;=500,VLOOKUP(W57,'[1]Contrato UNIFORTE'!$S$7:$V$115,2,0)*F57,IF(AND('[1]DADOS DA REDE'!F57&gt;500,'[1]DADOS DA REDE'!F57&lt;=1000),VLOOKUP(W57,'[1]Contrato UNIFORTE'!$S$7:$V$115,3,0)*F57,VLOOKUP(W57,'[1]Contrato UNIFORTE'!$S$7:$V$115,4,0)*F57)),IF(AND(E57="PE",N57="LL7",D57&gt;=63),VLOOKUP(V57,'[1]REDE VAREJO_PEQ_EXT'!$A$21:$F$25,6,0),"")),IF(AND(E57="PE",OR(N57="RIC",N57="LL4"),TIPO_CONTRATO_PE="Pequenas Extensões"),VLOOKUP(V57,'[1]REDE VAREJO_PEQ_EXT'!$S$5:$AD$18,HLOOKUP(EMPRESA_CONTRATO_PE,'[1]REDE VAREJO_PEQ_EXT'!$T$19:$AD$20,2,0),0),VLOOKUP(V57,'[1]REDE VAREJO_PEQ_EXT'!$A$5:$R$18,HLOOKUP('[1]DADOS DA REDE'!$N$13,'[1]REDE VAREJO_PEQ_EXT'!$G$19:$R$20,2,0),0))),"N/A")))))),"")</f>
        <v/>
      </c>
      <c r="K57" s="440"/>
      <c r="L57" s="440"/>
      <c r="M57" s="69"/>
      <c r="N57" s="70" t="str">
        <f>IF(C57="","",IF($I$2=[1]Tubos!$N$2,IF([1]Tubos!P33="","",[1]Tubos!P33),0))</f>
        <v/>
      </c>
      <c r="O57" s="69"/>
      <c r="P57" s="71">
        <f t="shared" si="0"/>
        <v>0</v>
      </c>
      <c r="Q57" s="42" t="str">
        <f t="shared" si="1"/>
        <v/>
      </c>
      <c r="R57" s="42" t="str">
        <f t="shared" si="2"/>
        <v/>
      </c>
      <c r="S57" s="42"/>
      <c r="T57" s="42">
        <f t="shared" si="3"/>
        <v>0</v>
      </c>
      <c r="U57" s="42" t="str">
        <f>IFERROR(VLOOKUP(N57,'[1]VALIDAÇÃO DADOS'!$AC$1:$AD$5,2,0),"")</f>
        <v/>
      </c>
      <c r="V57" s="42" t="str">
        <f t="shared" si="4"/>
        <v/>
      </c>
      <c r="W57" s="42" t="str">
        <f t="shared" si="5"/>
        <v/>
      </c>
      <c r="X57" s="42">
        <f t="shared" si="9"/>
        <v>0</v>
      </c>
      <c r="Y57" s="42" t="str">
        <f t="shared" si="7"/>
        <v/>
      </c>
      <c r="Z57" s="42"/>
      <c r="AA57" s="42"/>
      <c r="AB57" s="42"/>
      <c r="AC57" s="42"/>
      <c r="AJ57" s="43"/>
      <c r="AK57" s="43"/>
      <c r="AS57" s="11"/>
      <c r="AT57" s="11"/>
      <c r="AU57" s="11"/>
      <c r="AV57" s="11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</row>
    <row r="58" spans="1:87" ht="24" customHeight="1" x14ac:dyDescent="0.25">
      <c r="A58" s="16" t="str">
        <f t="shared" si="8"/>
        <v/>
      </c>
      <c r="B58" s="17"/>
      <c r="C58" s="66" t="str">
        <f>IF($I$2=[1]Tubos!$N$2,IF([1]Tubos!I34="","",[1]Tubos!I34),"")</f>
        <v/>
      </c>
      <c r="D58" s="67" t="str">
        <f>IF(C58="","",IF($I$2=[1]Tubos!$N$2,IF([1]Tubos!J34="","",[1]Tubos!J34),0))</f>
        <v/>
      </c>
      <c r="E58" s="67" t="str">
        <f>IF(C58="","",IF($I$2=[1]Tubos!$N$2,IF([1]Tubos!K34="","",IF([1]Tubos!K34="PE","PE","AÇO")),0))</f>
        <v/>
      </c>
      <c r="F58" s="68" t="str">
        <f>IF(C58="","",IF($I$2=[1]Tubos!$N$2,IF([1]Tubos!L34="","",[1]Tubos!L34),0))</f>
        <v/>
      </c>
      <c r="G58" s="440" t="s">
        <v>194</v>
      </c>
      <c r="H58" s="440"/>
      <c r="I58" s="440"/>
      <c r="J58" s="440" t="str">
        <f>IFERROR(IF(AND(EMPRESA_CONTRATO_AÇO="",EMPRESA_CONTRATO_PE=""),"",IF(AND(EMPRESA_CONTRATO_AÇO="UNIFORTE - PERIODICO",EMPRESA_CONTRATO_PE=""),IF(E58="AÇO",IF(F58&lt;=500,VLOOKUP(W58,'[1]Contrato UNIFORTE'!$S$7:$V$115,2,0)*F58,IF(AND('[1]DADOS DA REDE'!F58&gt;500,'[1]DADOS DA REDE'!F58&lt;=1000),VLOOKUP(W58,'[1]Contrato UNIFORTE'!$S$7:$V$115,3,0)*F58,VLOOKUP(W58,'[1]Contrato UNIFORTE'!$S$7:$V$115,4,0)*F58)),""),       IF(AND(EMPRESA_CONTRATO_AÇO="",EMPRESA_CONTRATO_PE="UNIFORTE - PERIODICO"),IF(AND(E58="PE",N58="LL4"),VLOOKUP(V58,'[1]REDE VAREJO_PEQ_EXT'!$A$5:$F$25,6,0),IF(AND(E58="PE",N58="LL7",D58&gt;=63),VLOOKUP(V58,'[1]REDE VAREJO_PEQ_EXT'!$A$19:$F$25,6,0),"")),IF(AND(EMPRESA_CONTRATO_AÇO="UNIFORTE - PERIODICO",EMPRESA_CONTRATO_PE="UNIFORTE - PERIODICO"),IF(E58="AÇO",IF(F58&lt;=500,VLOOKUP(W58,'[1]Contrato UNIFORTE'!$S$7:$V$115,2,0)*F58,IF(AND('[1]DADOS DA REDE'!F58&gt;500,'[1]DADOS DA REDE'!F58&lt;=1000),VLOOKUP(W58,'[1]Contrato UNIFORTE'!$S$7:$V$115,3,0)*F58,VLOOKUP(W58,'[1]Contrato UNIFORTE'!$S$7:$V$115,4,0)*F58)),IF(AND(E58="PE",N58="LL4"),VLOOKUP(V58,'[1]REDE VAREJO_PEQ_EXT'!$A$5:$F$25,6,0),IF(AND(E58="PE",N58="LL7",D58&gt;=63),VLOOKUP(V58,'[1]REDE VAREJO_PEQ_EXT'!$A$21:$F$25,6,0),""))),IF(AND(EMPRESA_CONTRATO_AÇO="",EMPRESA_CONTRATO_PE&lt;&gt;"",EMPRESA_CONTRATO_PE&lt;&gt;"UNIFORTE - PERIODICO"),IF(TIPO_CONTRATO_PE="","",IF(TIPO_CONTRATO_PE="Pequenas Extensões",VLOOKUP(V58,'[1]REDE VAREJO_PEQ_EXT'!$S$5:$AD$18,HLOOKUP($N$13,'[1]REDE VAREJO_PEQ_EXT'!$T$19:$AD$20,2,0),0),VLOOKUP(V58,'[1]REDE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PERIODICO",EMPRESA_CONTRATO_PE&lt;&gt;""),IF(OR(E58="AÇO"),IF(E58="AÇO",IF(F58&lt;=500,VLOOKUP(W58,'[1]Contrato UNIFORTE'!$S$7:$V$115,2,0)*F58,IF(AND('[1]DADOS DA REDE'!F58&gt;500,'[1]DADOS DA REDE'!F58&lt;=1000),VLOOKUP(W58,'[1]Contrato UNIFORTE'!$S$7:$V$115,3,0)*F58,VLOOKUP(W58,'[1]Contrato UNIFORTE'!$S$7:$V$115,4,0)*F58)),IF(AND(E58="PE",N58="LL7",D58&gt;=63),VLOOKUP(V58,'[1]REDE VAREJO_PEQ_EXT'!$A$21:$F$25,6,0),"")),IF(AND(E58="PE",OR(N58="RIC",N58="LL4"),TIPO_CONTRATO_PE="Pequenas Extensões"),VLOOKUP(V58,'[1]REDE VAREJO_PEQ_EXT'!$S$5:$AD$18,HLOOKUP(EMPRESA_CONTRATO_PE,'[1]REDE VAREJO_PEQ_EXT'!$T$19:$AD$20,2,0),0),VLOOKUP(V58,'[1]REDE VAREJO_PEQ_EXT'!$A$5:$R$18,HLOOKUP('[1]DADOS DA REDE'!$N$13,'[1]REDE VAREJO_PEQ_EXT'!$G$19:$R$20,2,0),0))),"N/A")))))),"")</f>
        <v/>
      </c>
      <c r="K58" s="440"/>
      <c r="L58" s="440"/>
      <c r="M58" s="69"/>
      <c r="N58" s="70" t="str">
        <f>IF(C58="","",IF($I$2=[1]Tubos!$N$2,IF([1]Tubos!P34="","",[1]Tubos!P34),0))</f>
        <v/>
      </c>
      <c r="O58" s="69"/>
      <c r="P58" s="71">
        <f t="shared" si="0"/>
        <v>0</v>
      </c>
      <c r="Q58" s="42" t="str">
        <f t="shared" si="1"/>
        <v/>
      </c>
      <c r="R58" s="42" t="str">
        <f t="shared" si="2"/>
        <v/>
      </c>
      <c r="S58" s="42"/>
      <c r="T58" s="42">
        <f t="shared" si="3"/>
        <v>0</v>
      </c>
      <c r="U58" s="42" t="str">
        <f>IFERROR(VLOOKUP(N58,'[1]VALIDAÇÃO DADOS'!$AC$1:$AD$5,2,0),"")</f>
        <v/>
      </c>
      <c r="V58" s="42" t="str">
        <f t="shared" si="4"/>
        <v/>
      </c>
      <c r="W58" s="42" t="str">
        <f t="shared" si="5"/>
        <v/>
      </c>
      <c r="X58" s="42">
        <f t="shared" si="9"/>
        <v>0</v>
      </c>
      <c r="Y58" s="42" t="str">
        <f t="shared" si="7"/>
        <v/>
      </c>
      <c r="Z58" s="42"/>
      <c r="AA58" s="42"/>
      <c r="AB58" s="42"/>
      <c r="AC58" s="42"/>
      <c r="AJ58" s="43"/>
      <c r="AK58" s="43"/>
      <c r="AS58" s="11"/>
      <c r="AT58" s="11"/>
      <c r="AU58" s="11"/>
      <c r="AV58" s="11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</row>
    <row r="59" spans="1:87" ht="24" customHeight="1" x14ac:dyDescent="0.25">
      <c r="A59" s="16" t="str">
        <f t="shared" si="8"/>
        <v/>
      </c>
      <c r="B59" s="17"/>
      <c r="C59" s="66" t="str">
        <f>IF($I$2=[1]Tubos!$N$2,IF([1]Tubos!I35="","",[1]Tubos!I35),"")</f>
        <v/>
      </c>
      <c r="D59" s="67" t="str">
        <f>IF(C59="","",IF($I$2=[1]Tubos!$N$2,IF([1]Tubos!J35="","",[1]Tubos!J35),0))</f>
        <v/>
      </c>
      <c r="E59" s="67" t="str">
        <f>IF(C59="","",IF($I$2=[1]Tubos!$N$2,IF([1]Tubos!K35="","",IF([1]Tubos!K35="PE","PE","AÇO")),0))</f>
        <v/>
      </c>
      <c r="F59" s="68" t="str">
        <f>IF(C59="","",IF($I$2=[1]Tubos!$N$2,IF([1]Tubos!L35="","",[1]Tubos!L35),0))</f>
        <v/>
      </c>
      <c r="G59" s="440" t="s">
        <v>194</v>
      </c>
      <c r="H59" s="440"/>
      <c r="I59" s="440"/>
      <c r="J59" s="440" t="str">
        <f>IFERROR(IF(AND(EMPRESA_CONTRATO_AÇO="",EMPRESA_CONTRATO_PE=""),"",IF(AND(EMPRESA_CONTRATO_AÇO="UNIFORTE - PERIODICO",EMPRESA_CONTRATO_PE=""),IF(E59="AÇO",IF(F59&lt;=500,VLOOKUP(W59,'[1]Contrato UNIFORTE'!$S$7:$V$115,2,0)*F59,IF(AND('[1]DADOS DA REDE'!F59&gt;500,'[1]DADOS DA REDE'!F59&lt;=1000),VLOOKUP(W59,'[1]Contrato UNIFORTE'!$S$7:$V$115,3,0)*F59,VLOOKUP(W59,'[1]Contrato UNIFORTE'!$S$7:$V$115,4,0)*F59)),""),       IF(AND(EMPRESA_CONTRATO_AÇO="",EMPRESA_CONTRATO_PE="UNIFORTE - PERIODICO"),IF(AND(E59="PE",N59="LL4"),VLOOKUP(V59,'[1]REDE VAREJO_PEQ_EXT'!$A$5:$F$25,6,0),IF(AND(E59="PE",N59="LL7",D59&gt;=63),VLOOKUP(V59,'[1]REDE VAREJO_PEQ_EXT'!$A$19:$F$25,6,0),"")),IF(AND(EMPRESA_CONTRATO_AÇO="UNIFORTE - PERIODICO",EMPRESA_CONTRATO_PE="UNIFORTE - PERIODICO"),IF(E59="AÇO",IF(F59&lt;=500,VLOOKUP(W59,'[1]Contrato UNIFORTE'!$S$7:$V$115,2,0)*F59,IF(AND('[1]DADOS DA REDE'!F59&gt;500,'[1]DADOS DA REDE'!F59&lt;=1000),VLOOKUP(W59,'[1]Contrato UNIFORTE'!$S$7:$V$115,3,0)*F59,VLOOKUP(W59,'[1]Contrato UNIFORTE'!$S$7:$V$115,4,0)*F59)),IF(AND(E59="PE",N59="LL4"),VLOOKUP(V59,'[1]REDE VAREJO_PEQ_EXT'!$A$5:$F$25,6,0),IF(AND(E59="PE",N59="LL7",D59&gt;=63),VLOOKUP(V59,'[1]REDE VAREJO_PEQ_EXT'!$A$21:$F$25,6,0),""))),IF(AND(EMPRESA_CONTRATO_AÇO="",EMPRESA_CONTRATO_PE&lt;&gt;"",EMPRESA_CONTRATO_PE&lt;&gt;"UNIFORTE - PERIODICO"),IF(TIPO_CONTRATO_PE="","",IF(TIPO_CONTRATO_PE="Pequenas Extensões",VLOOKUP(V59,'[1]REDE VAREJO_PEQ_EXT'!$S$5:$AD$18,HLOOKUP($N$13,'[1]REDE VAREJO_PEQ_EXT'!$T$19:$AD$20,2,0),0),VLOOKUP(V59,'[1]REDE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PERIODICO",EMPRESA_CONTRATO_PE&lt;&gt;""),IF(OR(E59="AÇO"),IF(E59="AÇO",IF(F59&lt;=500,VLOOKUP(W59,'[1]Contrato UNIFORTE'!$S$7:$V$115,2,0)*F59,IF(AND('[1]DADOS DA REDE'!F59&gt;500,'[1]DADOS DA REDE'!F59&lt;=1000),VLOOKUP(W59,'[1]Contrato UNIFORTE'!$S$7:$V$115,3,0)*F59,VLOOKUP(W59,'[1]Contrato UNIFORTE'!$S$7:$V$115,4,0)*F59)),IF(AND(E59="PE",N59="LL7",D59&gt;=63),VLOOKUP(V59,'[1]REDE VAREJO_PEQ_EXT'!$A$21:$F$25,6,0),"")),IF(AND(E59="PE",OR(N59="RIC",N59="LL4"),TIPO_CONTRATO_PE="Pequenas Extensões"),VLOOKUP(V59,'[1]REDE VAREJO_PEQ_EXT'!$S$5:$AD$18,HLOOKUP(EMPRESA_CONTRATO_PE,'[1]REDE VAREJO_PEQ_EXT'!$T$19:$AD$20,2,0),0),VLOOKUP(V59,'[1]REDE VAREJO_PEQ_EXT'!$A$5:$R$18,HLOOKUP('[1]DADOS DA REDE'!$N$13,'[1]REDE VAREJO_PEQ_EXT'!$G$19:$R$20,2,0),0))),"N/A")))))),"")</f>
        <v/>
      </c>
      <c r="K59" s="440"/>
      <c r="L59" s="440"/>
      <c r="M59" s="69"/>
      <c r="N59" s="70" t="str">
        <f>IF(C59="","",IF($I$2=[1]Tubos!$N$2,IF([1]Tubos!P35="","",[1]Tubos!P35),0))</f>
        <v/>
      </c>
      <c r="O59" s="69"/>
      <c r="P59" s="71">
        <f t="shared" si="0"/>
        <v>0</v>
      </c>
      <c r="Q59" s="42" t="str">
        <f t="shared" si="1"/>
        <v/>
      </c>
      <c r="R59" s="42" t="str">
        <f t="shared" si="2"/>
        <v/>
      </c>
      <c r="S59" s="42"/>
      <c r="T59" s="42">
        <f t="shared" si="3"/>
        <v>0</v>
      </c>
      <c r="U59" s="42" t="str">
        <f>IFERROR(VLOOKUP(N59,'[1]VALIDAÇÃO DADOS'!$AC$1:$AD$5,2,0),"")</f>
        <v/>
      </c>
      <c r="V59" s="42" t="str">
        <f t="shared" si="4"/>
        <v/>
      </c>
      <c r="W59" s="42" t="str">
        <f t="shared" si="5"/>
        <v/>
      </c>
      <c r="X59" s="42">
        <f t="shared" si="9"/>
        <v>0</v>
      </c>
      <c r="Y59" s="42" t="str">
        <f t="shared" si="7"/>
        <v/>
      </c>
      <c r="Z59" s="42"/>
      <c r="AA59" s="42"/>
      <c r="AB59" s="42"/>
      <c r="AC59" s="42"/>
      <c r="AJ59" s="43"/>
      <c r="AK59" s="43"/>
      <c r="AS59" s="11"/>
      <c r="AT59" s="11"/>
      <c r="AU59" s="11"/>
      <c r="AV59" s="11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</row>
    <row r="60" spans="1:87" ht="24" customHeight="1" x14ac:dyDescent="0.25">
      <c r="A60" s="16" t="str">
        <f t="shared" si="8"/>
        <v/>
      </c>
      <c r="B60" s="17"/>
      <c r="C60" s="66" t="str">
        <f>IF($I$2=[1]Tubos!$N$2,IF([1]Tubos!I36="","",[1]Tubos!I36),"")</f>
        <v/>
      </c>
      <c r="D60" s="67" t="str">
        <f>IF(C60="","",IF($I$2=[1]Tubos!$N$2,IF([1]Tubos!J36="","",[1]Tubos!J36),0))</f>
        <v/>
      </c>
      <c r="E60" s="67" t="str">
        <f>IF(C60="","",IF($I$2=[1]Tubos!$N$2,IF([1]Tubos!K36="","",IF([1]Tubos!K36="PE","PE","AÇO")),0))</f>
        <v/>
      </c>
      <c r="F60" s="68" t="str">
        <f>IF(C60="","",IF($I$2=[1]Tubos!$N$2,IF([1]Tubos!L36="","",[1]Tubos!L36),0))</f>
        <v/>
      </c>
      <c r="G60" s="440" t="s">
        <v>194</v>
      </c>
      <c r="H60" s="440"/>
      <c r="I60" s="440"/>
      <c r="J60" s="440" t="str">
        <f>IFERROR(IF(AND(EMPRESA_CONTRATO_AÇO="",EMPRESA_CONTRATO_PE=""),"",IF(AND(EMPRESA_CONTRATO_AÇO="UNIFORTE - PERIODICO",EMPRESA_CONTRATO_PE=""),IF(E60="AÇO",IF(F60&lt;=500,VLOOKUP(W60,'[1]Contrato UNIFORTE'!$S$7:$V$115,2,0)*F60,IF(AND('[1]DADOS DA REDE'!F60&gt;500,'[1]DADOS DA REDE'!F60&lt;=1000),VLOOKUP(W60,'[1]Contrato UNIFORTE'!$S$7:$V$115,3,0)*F60,VLOOKUP(W60,'[1]Contrato UNIFORTE'!$S$7:$V$115,4,0)*F60)),""),       IF(AND(EMPRESA_CONTRATO_AÇO="",EMPRESA_CONTRATO_PE="UNIFORTE - PERIODICO"),IF(AND(E60="PE",N60="LL4"),VLOOKUP(V60,'[1]REDE VAREJO_PEQ_EXT'!$A$5:$F$25,6,0),IF(AND(E60="PE",N60="LL7",D60&gt;=63),VLOOKUP(V60,'[1]REDE VAREJO_PEQ_EXT'!$A$19:$F$25,6,0),"")),IF(AND(EMPRESA_CONTRATO_AÇO="UNIFORTE - PERIODICO",EMPRESA_CONTRATO_PE="UNIFORTE - PERIODICO"),IF(E60="AÇO",IF(F60&lt;=500,VLOOKUP(W60,'[1]Contrato UNIFORTE'!$S$7:$V$115,2,0)*F60,IF(AND('[1]DADOS DA REDE'!F60&gt;500,'[1]DADOS DA REDE'!F60&lt;=1000),VLOOKUP(W60,'[1]Contrato UNIFORTE'!$S$7:$V$115,3,0)*F60,VLOOKUP(W60,'[1]Contrato UNIFORTE'!$S$7:$V$115,4,0)*F60)),IF(AND(E60="PE",N60="LL4"),VLOOKUP(V60,'[1]REDE VAREJO_PEQ_EXT'!$A$5:$F$25,6,0),IF(AND(E60="PE",N60="LL7",D60&gt;=63),VLOOKUP(V60,'[1]REDE VAREJO_PEQ_EXT'!$A$21:$F$25,6,0),""))),IF(AND(EMPRESA_CONTRATO_AÇO="",EMPRESA_CONTRATO_PE&lt;&gt;"",EMPRESA_CONTRATO_PE&lt;&gt;"UNIFORTE - PERIODICO"),IF(TIPO_CONTRATO_PE="","",IF(TIPO_CONTRATO_PE="Pequenas Extensões",VLOOKUP(V60,'[1]REDE VAREJO_PEQ_EXT'!$S$5:$AD$18,HLOOKUP($N$13,'[1]REDE VAREJO_PEQ_EXT'!$T$19:$AD$20,2,0),0),VLOOKUP(V60,'[1]REDE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PERIODICO",EMPRESA_CONTRATO_PE&lt;&gt;""),IF(OR(E60="AÇO"),IF(E60="AÇO",IF(F60&lt;=500,VLOOKUP(W60,'[1]Contrato UNIFORTE'!$S$7:$V$115,2,0)*F60,IF(AND('[1]DADOS DA REDE'!F60&gt;500,'[1]DADOS DA REDE'!F60&lt;=1000),VLOOKUP(W60,'[1]Contrato UNIFORTE'!$S$7:$V$115,3,0)*F60,VLOOKUP(W60,'[1]Contrato UNIFORTE'!$S$7:$V$115,4,0)*F60)),IF(AND(E60="PE",N60="LL7",D60&gt;=63),VLOOKUP(V60,'[1]REDE VAREJO_PEQ_EXT'!$A$21:$F$25,6,0),"")),IF(AND(E60="PE",OR(N60="RIC",N60="LL4"),TIPO_CONTRATO_PE="Pequenas Extensões"),VLOOKUP(V60,'[1]REDE VAREJO_PEQ_EXT'!$S$5:$AD$18,HLOOKUP(EMPRESA_CONTRATO_PE,'[1]REDE VAREJO_PEQ_EXT'!$T$19:$AD$20,2,0),0),VLOOKUP(V60,'[1]REDE VAREJO_PEQ_EXT'!$A$5:$R$18,HLOOKUP('[1]DADOS DA REDE'!$N$13,'[1]REDE VAREJO_PEQ_EXT'!$G$19:$R$20,2,0),0))),"N/A")))))),"")</f>
        <v/>
      </c>
      <c r="K60" s="440"/>
      <c r="L60" s="440"/>
      <c r="M60" s="69"/>
      <c r="N60" s="70" t="str">
        <f>IF(C60="","",IF($I$2=[1]Tubos!$N$2,IF([1]Tubos!P36="","",[1]Tubos!P36),0))</f>
        <v/>
      </c>
      <c r="O60" s="69"/>
      <c r="P60" s="71">
        <f t="shared" si="0"/>
        <v>0</v>
      </c>
      <c r="Q60" s="42" t="str">
        <f t="shared" si="1"/>
        <v/>
      </c>
      <c r="R60" s="42" t="str">
        <f t="shared" si="2"/>
        <v/>
      </c>
      <c r="S60" s="42"/>
      <c r="T60" s="42">
        <f t="shared" si="3"/>
        <v>0</v>
      </c>
      <c r="U60" s="42" t="str">
        <f>IFERROR(VLOOKUP(N60,'[1]VALIDAÇÃO DADOS'!$AC$1:$AD$5,2,0),"")</f>
        <v/>
      </c>
      <c r="V60" s="42" t="str">
        <f t="shared" si="4"/>
        <v/>
      </c>
      <c r="W60" s="42" t="str">
        <f t="shared" si="5"/>
        <v/>
      </c>
      <c r="X60" s="42">
        <f t="shared" si="9"/>
        <v>0</v>
      </c>
      <c r="Y60" s="42" t="str">
        <f t="shared" si="7"/>
        <v/>
      </c>
      <c r="Z60" s="42"/>
      <c r="AA60" s="42"/>
      <c r="AB60" s="42"/>
      <c r="AC60" s="42"/>
      <c r="AJ60" s="43"/>
      <c r="AK60" s="43"/>
      <c r="AS60" s="11"/>
      <c r="AT60" s="11"/>
      <c r="AU60" s="11"/>
      <c r="AV60" s="11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</row>
    <row r="61" spans="1:87" ht="24" customHeight="1" x14ac:dyDescent="0.25">
      <c r="A61" s="16" t="str">
        <f t="shared" si="8"/>
        <v/>
      </c>
      <c r="B61" s="17"/>
      <c r="C61" s="66" t="str">
        <f>IF($I$2=[1]Tubos!$N$2,IF([1]Tubos!I37="","",[1]Tubos!I37),"")</f>
        <v/>
      </c>
      <c r="D61" s="67" t="str">
        <f>IF(C61="","",IF($I$2=[1]Tubos!$N$2,IF([1]Tubos!J37="","",[1]Tubos!J37),0))</f>
        <v/>
      </c>
      <c r="E61" s="67" t="str">
        <f>IF(C61="","",IF($I$2=[1]Tubos!$N$2,IF([1]Tubos!K37="","",IF([1]Tubos!K37="PE","PE","AÇO")),0))</f>
        <v/>
      </c>
      <c r="F61" s="68" t="str">
        <f>IF(C61="","",IF($I$2=[1]Tubos!$N$2,IF([1]Tubos!L37="","",[1]Tubos!L37),0))</f>
        <v/>
      </c>
      <c r="G61" s="440" t="s">
        <v>194</v>
      </c>
      <c r="H61" s="440"/>
      <c r="I61" s="440"/>
      <c r="J61" s="440" t="str">
        <f>IFERROR(IF(AND(EMPRESA_CONTRATO_AÇO="",EMPRESA_CONTRATO_PE=""),"",IF(AND(EMPRESA_CONTRATO_AÇO="UNIFORTE - PERIODICO",EMPRESA_CONTRATO_PE=""),IF(E61="AÇO",IF(F61&lt;=500,VLOOKUP(W61,'[1]Contrato UNIFORTE'!$S$7:$V$115,2,0)*F61,IF(AND('[1]DADOS DA REDE'!F61&gt;500,'[1]DADOS DA REDE'!F61&lt;=1000),VLOOKUP(W61,'[1]Contrato UNIFORTE'!$S$7:$V$115,3,0)*F61,VLOOKUP(W61,'[1]Contrato UNIFORTE'!$S$7:$V$115,4,0)*F61)),""),       IF(AND(EMPRESA_CONTRATO_AÇO="",EMPRESA_CONTRATO_PE="UNIFORTE - PERIODICO"),IF(AND(E61="PE",N61="LL4"),VLOOKUP(V61,'[1]REDE VAREJO_PEQ_EXT'!$A$5:$F$25,6,0),IF(AND(E61="PE",N61="LL7",D61&gt;=63),VLOOKUP(V61,'[1]REDE VAREJO_PEQ_EXT'!$A$19:$F$25,6,0),"")),IF(AND(EMPRESA_CONTRATO_AÇO="UNIFORTE - PERIODICO",EMPRESA_CONTRATO_PE="UNIFORTE - PERIODICO"),IF(E61="AÇO",IF(F61&lt;=500,VLOOKUP(W61,'[1]Contrato UNIFORTE'!$S$7:$V$115,2,0)*F61,IF(AND('[1]DADOS DA REDE'!F61&gt;500,'[1]DADOS DA REDE'!F61&lt;=1000),VLOOKUP(W61,'[1]Contrato UNIFORTE'!$S$7:$V$115,3,0)*F61,VLOOKUP(W61,'[1]Contrato UNIFORTE'!$S$7:$V$115,4,0)*F61)),IF(AND(E61="PE",N61="LL4"),VLOOKUP(V61,'[1]REDE VAREJO_PEQ_EXT'!$A$5:$F$25,6,0),IF(AND(E61="PE",N61="LL7",D61&gt;=63),VLOOKUP(V61,'[1]REDE VAREJO_PEQ_EXT'!$A$21:$F$25,6,0),""))),IF(AND(EMPRESA_CONTRATO_AÇO="",EMPRESA_CONTRATO_PE&lt;&gt;"",EMPRESA_CONTRATO_PE&lt;&gt;"UNIFORTE - PERIODICO"),IF(TIPO_CONTRATO_PE="","",IF(TIPO_CONTRATO_PE="Pequenas Extensões",VLOOKUP(V61,'[1]REDE VAREJO_PEQ_EXT'!$S$5:$AD$18,HLOOKUP($N$13,'[1]REDE VAREJO_PEQ_EXT'!$T$19:$AD$20,2,0),0),VLOOKUP(V61,'[1]REDE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PERIODICO",EMPRESA_CONTRATO_PE&lt;&gt;""),IF(OR(E61="AÇO"),IF(E61="AÇO",IF(F61&lt;=500,VLOOKUP(W61,'[1]Contrato UNIFORTE'!$S$7:$V$115,2,0)*F61,IF(AND('[1]DADOS DA REDE'!F61&gt;500,'[1]DADOS DA REDE'!F61&lt;=1000),VLOOKUP(W61,'[1]Contrato UNIFORTE'!$S$7:$V$115,3,0)*F61,VLOOKUP(W61,'[1]Contrato UNIFORTE'!$S$7:$V$115,4,0)*F61)),IF(AND(E61="PE",N61="LL7",D61&gt;=63),VLOOKUP(V61,'[1]REDE VAREJO_PEQ_EXT'!$A$21:$F$25,6,0),"")),IF(AND(E61="PE",OR(N61="RIC",N61="LL4"),TIPO_CONTRATO_PE="Pequenas Extensões"),VLOOKUP(V61,'[1]REDE VAREJO_PEQ_EXT'!$S$5:$AD$18,HLOOKUP(EMPRESA_CONTRATO_PE,'[1]REDE VAREJO_PEQ_EXT'!$T$19:$AD$20,2,0),0),VLOOKUP(V61,'[1]REDE VAREJO_PEQ_EXT'!$A$5:$R$18,HLOOKUP('[1]DADOS DA REDE'!$N$13,'[1]REDE VAREJO_PEQ_EXT'!$G$19:$R$20,2,0),0))),"N/A")))))),"")</f>
        <v/>
      </c>
      <c r="K61" s="440"/>
      <c r="L61" s="440"/>
      <c r="M61" s="69"/>
      <c r="N61" s="70" t="str">
        <f>IF(C61="","",IF($I$2=[1]Tubos!$N$2,IF([1]Tubos!P37="","",[1]Tubos!P37),0))</f>
        <v/>
      </c>
      <c r="O61" s="69"/>
      <c r="P61" s="71">
        <f t="shared" si="0"/>
        <v>0</v>
      </c>
      <c r="Q61" s="42" t="str">
        <f t="shared" si="1"/>
        <v/>
      </c>
      <c r="R61" s="42" t="str">
        <f t="shared" si="2"/>
        <v/>
      </c>
      <c r="S61" s="42"/>
      <c r="T61" s="42">
        <f t="shared" si="3"/>
        <v>0</v>
      </c>
      <c r="U61" s="42" t="str">
        <f>IFERROR(VLOOKUP(N61,'[1]VALIDAÇÃO DADOS'!$AC$1:$AD$5,2,0),"")</f>
        <v/>
      </c>
      <c r="V61" s="42" t="str">
        <f t="shared" si="4"/>
        <v/>
      </c>
      <c r="W61" s="42" t="str">
        <f t="shared" si="5"/>
        <v/>
      </c>
      <c r="X61" s="42">
        <f t="shared" si="9"/>
        <v>0</v>
      </c>
      <c r="Y61" s="42" t="str">
        <f t="shared" si="7"/>
        <v/>
      </c>
      <c r="Z61" s="42"/>
      <c r="AA61" s="42"/>
      <c r="AB61" s="42"/>
      <c r="AC61" s="42"/>
      <c r="AJ61" s="43"/>
      <c r="AK61" s="43"/>
      <c r="AS61" s="11"/>
      <c r="AT61" s="11"/>
      <c r="AU61" s="11"/>
      <c r="AV61" s="11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</row>
    <row r="62" spans="1:87" ht="24" customHeight="1" x14ac:dyDescent="0.25">
      <c r="A62" s="16" t="str">
        <f t="shared" si="8"/>
        <v/>
      </c>
      <c r="B62" s="17"/>
      <c r="C62" s="66" t="str">
        <f>IF($I$2=[1]Tubos!$N$2,IF([1]Tubos!I38="","",[1]Tubos!I38),"")</f>
        <v/>
      </c>
      <c r="D62" s="67" t="str">
        <f>IF(C62="","",IF($I$2=[1]Tubos!$N$2,IF([1]Tubos!J38="","",[1]Tubos!J38),0))</f>
        <v/>
      </c>
      <c r="E62" s="67" t="str">
        <f>IF(C62="","",IF($I$2=[1]Tubos!$N$2,IF([1]Tubos!K38="","",IF([1]Tubos!K38="PE","PE","AÇO")),0))</f>
        <v/>
      </c>
      <c r="F62" s="68" t="str">
        <f>IF(C62="","",IF($I$2=[1]Tubos!$N$2,IF([1]Tubos!L38="","",[1]Tubos!L38),0))</f>
        <v/>
      </c>
      <c r="G62" s="440" t="s">
        <v>194</v>
      </c>
      <c r="H62" s="440"/>
      <c r="I62" s="440"/>
      <c r="J62" s="440" t="str">
        <f>IFERROR(IF(AND(EMPRESA_CONTRATO_AÇO="",EMPRESA_CONTRATO_PE=""),"",IF(AND(EMPRESA_CONTRATO_AÇO="UNIFORTE - PERIODICO",EMPRESA_CONTRATO_PE=""),IF(E62="AÇO",IF(F62&lt;=500,VLOOKUP(W62,'[1]Contrato UNIFORTE'!$S$7:$V$115,2,0)*F62,IF(AND('[1]DADOS DA REDE'!F62&gt;500,'[1]DADOS DA REDE'!F62&lt;=1000),VLOOKUP(W62,'[1]Contrato UNIFORTE'!$S$7:$V$115,3,0)*F62,VLOOKUP(W62,'[1]Contrato UNIFORTE'!$S$7:$V$115,4,0)*F62)),""),       IF(AND(EMPRESA_CONTRATO_AÇO="",EMPRESA_CONTRATO_PE="UNIFORTE - PERIODICO"),IF(AND(E62="PE",N62="LL4"),VLOOKUP(V62,'[1]REDE VAREJO_PEQ_EXT'!$A$5:$F$25,6,0),IF(AND(E62="PE",N62="LL7",D62&gt;=63),VLOOKUP(V62,'[1]REDE VAREJO_PEQ_EXT'!$A$19:$F$25,6,0),"")),IF(AND(EMPRESA_CONTRATO_AÇO="UNIFORTE - PERIODICO",EMPRESA_CONTRATO_PE="UNIFORTE - PERIODICO"),IF(E62="AÇO",IF(F62&lt;=500,VLOOKUP(W62,'[1]Contrato UNIFORTE'!$S$7:$V$115,2,0)*F62,IF(AND('[1]DADOS DA REDE'!F62&gt;500,'[1]DADOS DA REDE'!F62&lt;=1000),VLOOKUP(W62,'[1]Contrato UNIFORTE'!$S$7:$V$115,3,0)*F62,VLOOKUP(W62,'[1]Contrato UNIFORTE'!$S$7:$V$115,4,0)*F62)),IF(AND(E62="PE",N62="LL4"),VLOOKUP(V62,'[1]REDE VAREJO_PEQ_EXT'!$A$5:$F$25,6,0),IF(AND(E62="PE",N62="LL7",D62&gt;=63),VLOOKUP(V62,'[1]REDE VAREJO_PEQ_EXT'!$A$21:$F$25,6,0),""))),IF(AND(EMPRESA_CONTRATO_AÇO="",EMPRESA_CONTRATO_PE&lt;&gt;"",EMPRESA_CONTRATO_PE&lt;&gt;"UNIFORTE - PERIODICO"),IF(TIPO_CONTRATO_PE="","",IF(TIPO_CONTRATO_PE="Pequenas Extensões",VLOOKUP(V62,'[1]REDE VAREJO_PEQ_EXT'!$S$5:$AD$18,HLOOKUP($N$13,'[1]REDE VAREJO_PEQ_EXT'!$T$19:$AD$20,2,0),0),VLOOKUP(V62,'[1]REDE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PERIODICO",EMPRESA_CONTRATO_PE&lt;&gt;""),IF(OR(E62="AÇO"),IF(E62="AÇO",IF(F62&lt;=500,VLOOKUP(W62,'[1]Contrato UNIFORTE'!$S$7:$V$115,2,0)*F62,IF(AND('[1]DADOS DA REDE'!F62&gt;500,'[1]DADOS DA REDE'!F62&lt;=1000),VLOOKUP(W62,'[1]Contrato UNIFORTE'!$S$7:$V$115,3,0)*F62,VLOOKUP(W62,'[1]Contrato UNIFORTE'!$S$7:$V$115,4,0)*F62)),IF(AND(E62="PE",N62="LL7",D62&gt;=63),VLOOKUP(V62,'[1]REDE VAREJO_PEQ_EXT'!$A$21:$F$25,6,0),"")),IF(AND(E62="PE",OR(N62="RIC",N62="LL4"),TIPO_CONTRATO_PE="Pequenas Extensões"),VLOOKUP(V62,'[1]REDE VAREJO_PEQ_EXT'!$S$5:$AD$18,HLOOKUP(EMPRESA_CONTRATO_PE,'[1]REDE VAREJO_PEQ_EXT'!$T$19:$AD$20,2,0),0),VLOOKUP(V62,'[1]REDE VAREJO_PEQ_EXT'!$A$5:$R$18,HLOOKUP('[1]DADOS DA REDE'!$N$13,'[1]REDE VAREJO_PEQ_EXT'!$G$19:$R$20,2,0),0))),"N/A")))))),"")</f>
        <v/>
      </c>
      <c r="K62" s="440"/>
      <c r="L62" s="440"/>
      <c r="M62" s="69"/>
      <c r="N62" s="70" t="str">
        <f>IF(C62="","",IF($I$2=[1]Tubos!$N$2,IF([1]Tubos!P38="","",[1]Tubos!P38),0))</f>
        <v/>
      </c>
      <c r="O62" s="69"/>
      <c r="P62" s="71">
        <f t="shared" si="0"/>
        <v>0</v>
      </c>
      <c r="Q62" s="42" t="str">
        <f t="shared" si="1"/>
        <v/>
      </c>
      <c r="R62" s="42" t="str">
        <f t="shared" si="2"/>
        <v/>
      </c>
      <c r="S62" s="42"/>
      <c r="T62" s="42">
        <f t="shared" si="3"/>
        <v>0</v>
      </c>
      <c r="U62" s="42" t="str">
        <f>IFERROR(VLOOKUP(N62,'[1]VALIDAÇÃO DADOS'!$AC$1:$AD$5,2,0),"")</f>
        <v/>
      </c>
      <c r="V62" s="42" t="str">
        <f t="shared" si="4"/>
        <v/>
      </c>
      <c r="W62" s="42" t="str">
        <f t="shared" si="5"/>
        <v/>
      </c>
      <c r="X62" s="42">
        <f t="shared" si="9"/>
        <v>0</v>
      </c>
      <c r="Y62" s="42" t="str">
        <f t="shared" si="7"/>
        <v/>
      </c>
      <c r="Z62" s="42"/>
      <c r="AA62" s="42"/>
      <c r="AB62" s="42"/>
      <c r="AC62" s="42"/>
      <c r="AJ62" s="43"/>
      <c r="AK62" s="43"/>
      <c r="AS62" s="11"/>
      <c r="AT62" s="11"/>
      <c r="AU62" s="11"/>
      <c r="AV62" s="11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</row>
    <row r="63" spans="1:87" ht="24" customHeight="1" x14ac:dyDescent="0.25">
      <c r="A63" s="16" t="str">
        <f t="shared" si="8"/>
        <v/>
      </c>
      <c r="B63" s="17"/>
      <c r="C63" s="66" t="str">
        <f>IF($I$2=[1]Tubos!$N$2,IF([1]Tubos!I39="","",[1]Tubos!I39),"")</f>
        <v/>
      </c>
      <c r="D63" s="67" t="str">
        <f>IF(C63="","",IF($I$2=[1]Tubos!$N$2,IF([1]Tubos!J39="","",[1]Tubos!J39),0))</f>
        <v/>
      </c>
      <c r="E63" s="67" t="str">
        <f>IF(C63="","",IF($I$2=[1]Tubos!$N$2,IF([1]Tubos!K39="","",IF([1]Tubos!K39="PE","PE","AÇO")),0))</f>
        <v/>
      </c>
      <c r="F63" s="68" t="str">
        <f>IF(C63="","",IF($I$2=[1]Tubos!$N$2,IF([1]Tubos!L39="","",[1]Tubos!L39),0))</f>
        <v/>
      </c>
      <c r="G63" s="440" t="s">
        <v>194</v>
      </c>
      <c r="H63" s="440"/>
      <c r="I63" s="440"/>
      <c r="J63" s="440" t="str">
        <f>IFERROR(IF(AND(EMPRESA_CONTRATO_AÇO="",EMPRESA_CONTRATO_PE=""),"",IF(AND(EMPRESA_CONTRATO_AÇO="UNIFORTE - PERIODICO",EMPRESA_CONTRATO_PE=""),IF(E63="AÇO",IF(F63&lt;=500,VLOOKUP(W63,'[1]Contrato UNIFORTE'!$S$7:$V$115,2,0)*F63,IF(AND('[1]DADOS DA REDE'!F63&gt;500,'[1]DADOS DA REDE'!F63&lt;=1000),VLOOKUP(W63,'[1]Contrato UNIFORTE'!$S$7:$V$115,3,0)*F63,VLOOKUP(W63,'[1]Contrato UNIFORTE'!$S$7:$V$115,4,0)*F63)),""),       IF(AND(EMPRESA_CONTRATO_AÇO="",EMPRESA_CONTRATO_PE="UNIFORTE - PERIODICO"),IF(AND(E63="PE",N63="LL4"),VLOOKUP(V63,'[1]REDE VAREJO_PEQ_EXT'!$A$5:$F$25,6,0),IF(AND(E63="PE",N63="LL7",D63&gt;=63),VLOOKUP(V63,'[1]REDE VAREJO_PEQ_EXT'!$A$19:$F$25,6,0),"")),IF(AND(EMPRESA_CONTRATO_AÇO="UNIFORTE - PERIODICO",EMPRESA_CONTRATO_PE="UNIFORTE - PERIODICO"),IF(E63="AÇO",IF(F63&lt;=500,VLOOKUP(W63,'[1]Contrato UNIFORTE'!$S$7:$V$115,2,0)*F63,IF(AND('[1]DADOS DA REDE'!F63&gt;500,'[1]DADOS DA REDE'!F63&lt;=1000),VLOOKUP(W63,'[1]Contrato UNIFORTE'!$S$7:$V$115,3,0)*F63,VLOOKUP(W63,'[1]Contrato UNIFORTE'!$S$7:$V$115,4,0)*F63)),IF(AND(E63="PE",N63="LL4"),VLOOKUP(V63,'[1]REDE VAREJO_PEQ_EXT'!$A$5:$F$25,6,0),IF(AND(E63="PE",N63="LL7",D63&gt;=63),VLOOKUP(V63,'[1]REDE VAREJO_PEQ_EXT'!$A$21:$F$25,6,0),""))),IF(AND(EMPRESA_CONTRATO_AÇO="",EMPRESA_CONTRATO_PE&lt;&gt;"",EMPRESA_CONTRATO_PE&lt;&gt;"UNIFORTE - PERIODICO"),IF(TIPO_CONTRATO_PE="","",IF(TIPO_CONTRATO_PE="Pequenas Extensões",VLOOKUP(V63,'[1]REDE VAREJO_PEQ_EXT'!$S$5:$AD$18,HLOOKUP($N$13,'[1]REDE VAREJO_PEQ_EXT'!$T$19:$AD$20,2,0),0),VLOOKUP(V63,'[1]REDE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PERIODICO",EMPRESA_CONTRATO_PE&lt;&gt;""),IF(OR(E63="AÇO"),IF(E63="AÇO",IF(F63&lt;=500,VLOOKUP(W63,'[1]Contrato UNIFORTE'!$S$7:$V$115,2,0)*F63,IF(AND('[1]DADOS DA REDE'!F63&gt;500,'[1]DADOS DA REDE'!F63&lt;=1000),VLOOKUP(W63,'[1]Contrato UNIFORTE'!$S$7:$V$115,3,0)*F63,VLOOKUP(W63,'[1]Contrato UNIFORTE'!$S$7:$V$115,4,0)*F63)),IF(AND(E63="PE",N63="LL7",D63&gt;=63),VLOOKUP(V63,'[1]REDE VAREJO_PEQ_EXT'!$A$21:$F$25,6,0),"")),IF(AND(E63="PE",OR(N63="RIC",N63="LL4"),TIPO_CONTRATO_PE="Pequenas Extensões"),VLOOKUP(V63,'[1]REDE VAREJO_PEQ_EXT'!$S$5:$AD$18,HLOOKUP(EMPRESA_CONTRATO_PE,'[1]REDE VAREJO_PEQ_EXT'!$T$19:$AD$20,2,0),0),VLOOKUP(V63,'[1]REDE VAREJO_PEQ_EXT'!$A$5:$R$18,HLOOKUP('[1]DADOS DA REDE'!$N$13,'[1]REDE VAREJO_PEQ_EXT'!$G$19:$R$20,2,0),0))),"N/A")))))),"")</f>
        <v/>
      </c>
      <c r="K63" s="440"/>
      <c r="L63" s="440"/>
      <c r="M63" s="69"/>
      <c r="N63" s="70" t="str">
        <f>IF(C63="","",IF($I$2=[1]Tubos!$N$2,IF([1]Tubos!P39="","",[1]Tubos!P39),0))</f>
        <v/>
      </c>
      <c r="O63" s="69"/>
      <c r="P63" s="71">
        <f t="shared" si="0"/>
        <v>0</v>
      </c>
      <c r="Q63" s="42" t="str">
        <f t="shared" si="1"/>
        <v/>
      </c>
      <c r="R63" s="42" t="str">
        <f t="shared" si="2"/>
        <v/>
      </c>
      <c r="S63" s="42"/>
      <c r="T63" s="42">
        <f t="shared" si="3"/>
        <v>0</v>
      </c>
      <c r="U63" s="42" t="str">
        <f>IFERROR(VLOOKUP(N63,'[1]VALIDAÇÃO DADOS'!$AC$1:$AD$5,2,0),"")</f>
        <v/>
      </c>
      <c r="V63" s="42" t="str">
        <f t="shared" si="4"/>
        <v/>
      </c>
      <c r="W63" s="42" t="str">
        <f t="shared" si="5"/>
        <v/>
      </c>
      <c r="X63" s="42">
        <f t="shared" si="9"/>
        <v>0</v>
      </c>
      <c r="Y63" s="42" t="str">
        <f t="shared" si="7"/>
        <v/>
      </c>
      <c r="Z63" s="42"/>
      <c r="AA63" s="42"/>
      <c r="AB63" s="42"/>
      <c r="AC63" s="42"/>
      <c r="AJ63" s="43"/>
      <c r="AK63" s="43"/>
      <c r="AS63" s="11"/>
      <c r="AT63" s="11"/>
      <c r="AU63" s="11"/>
      <c r="AV63" s="11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</row>
    <row r="64" spans="1:87" ht="24" customHeight="1" x14ac:dyDescent="0.25">
      <c r="A64" s="16" t="str">
        <f t="shared" si="8"/>
        <v/>
      </c>
      <c r="B64" s="17"/>
      <c r="C64" s="66" t="str">
        <f>IF($I$2=[1]Tubos!$N$2,IF([1]Tubos!I40="","",[1]Tubos!I40),"")</f>
        <v/>
      </c>
      <c r="D64" s="67" t="str">
        <f>IF(C64="","",IF($I$2=[1]Tubos!$N$2,IF([1]Tubos!J40="","",[1]Tubos!J40),0))</f>
        <v/>
      </c>
      <c r="E64" s="67" t="str">
        <f>IF(C64="","",IF($I$2=[1]Tubos!$N$2,IF([1]Tubos!K40="","",IF([1]Tubos!K40="PE","PE","AÇO")),0))</f>
        <v/>
      </c>
      <c r="F64" s="68" t="str">
        <f>IF(C64="","",IF($I$2=[1]Tubos!$N$2,IF([1]Tubos!L40="","",[1]Tubos!L40),0))</f>
        <v/>
      </c>
      <c r="G64" s="440" t="s">
        <v>194</v>
      </c>
      <c r="H64" s="440"/>
      <c r="I64" s="440"/>
      <c r="J64" s="440" t="str">
        <f>IFERROR(IF(AND(EMPRESA_CONTRATO_AÇO="",EMPRESA_CONTRATO_PE=""),"",IF(AND(EMPRESA_CONTRATO_AÇO="UNIFORTE - PERIODICO",EMPRESA_CONTRATO_PE=""),IF(E64="AÇO",IF(F64&lt;=500,VLOOKUP(W64,'[1]Contrato UNIFORTE'!$S$7:$V$115,2,0)*F64,IF(AND('[1]DADOS DA REDE'!F64&gt;500,'[1]DADOS DA REDE'!F64&lt;=1000),VLOOKUP(W64,'[1]Contrato UNIFORTE'!$S$7:$V$115,3,0)*F64,VLOOKUP(W64,'[1]Contrato UNIFORTE'!$S$7:$V$115,4,0)*F64)),""),       IF(AND(EMPRESA_CONTRATO_AÇO="",EMPRESA_CONTRATO_PE="UNIFORTE - PERIODICO"),IF(AND(E64="PE",N64="LL4"),VLOOKUP(V64,'[1]REDE VAREJO_PEQ_EXT'!$A$5:$F$25,6,0),IF(AND(E64="PE",N64="LL7",D64&gt;=63),VLOOKUP(V64,'[1]REDE VAREJO_PEQ_EXT'!$A$19:$F$25,6,0),"")),IF(AND(EMPRESA_CONTRATO_AÇO="UNIFORTE - PERIODICO",EMPRESA_CONTRATO_PE="UNIFORTE - PERIODICO"),IF(E64="AÇO",IF(F64&lt;=500,VLOOKUP(W64,'[1]Contrato UNIFORTE'!$S$7:$V$115,2,0)*F64,IF(AND('[1]DADOS DA REDE'!F64&gt;500,'[1]DADOS DA REDE'!F64&lt;=1000),VLOOKUP(W64,'[1]Contrato UNIFORTE'!$S$7:$V$115,3,0)*F64,VLOOKUP(W64,'[1]Contrato UNIFORTE'!$S$7:$V$115,4,0)*F64)),IF(AND(E64="PE",N64="LL4"),VLOOKUP(V64,'[1]REDE VAREJO_PEQ_EXT'!$A$5:$F$25,6,0),IF(AND(E64="PE",N64="LL7",D64&gt;=63),VLOOKUP(V64,'[1]REDE VAREJO_PEQ_EXT'!$A$21:$F$25,6,0),""))),IF(AND(EMPRESA_CONTRATO_AÇO="",EMPRESA_CONTRATO_PE&lt;&gt;"",EMPRESA_CONTRATO_PE&lt;&gt;"UNIFORTE - PERIODICO"),IF(TIPO_CONTRATO_PE="","",IF(TIPO_CONTRATO_PE="Pequenas Extensões",VLOOKUP(V64,'[1]REDE VAREJO_PEQ_EXT'!$S$5:$AD$18,HLOOKUP($N$13,'[1]REDE VAREJO_PEQ_EXT'!$T$19:$AD$20,2,0),0),VLOOKUP(V64,'[1]REDE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PERIODICO",EMPRESA_CONTRATO_PE&lt;&gt;""),IF(OR(E64="AÇO"),IF(E64="AÇO",IF(F64&lt;=500,VLOOKUP(W64,'[1]Contrato UNIFORTE'!$S$7:$V$115,2,0)*F64,IF(AND('[1]DADOS DA REDE'!F64&gt;500,'[1]DADOS DA REDE'!F64&lt;=1000),VLOOKUP(W64,'[1]Contrato UNIFORTE'!$S$7:$V$115,3,0)*F64,VLOOKUP(W64,'[1]Contrato UNIFORTE'!$S$7:$V$115,4,0)*F64)),IF(AND(E64="PE",N64="LL7",D64&gt;=63),VLOOKUP(V64,'[1]REDE VAREJO_PEQ_EXT'!$A$21:$F$25,6,0),"")),IF(AND(E64="PE",OR(N64="RIC",N64="LL4"),TIPO_CONTRATO_PE="Pequenas Extensões"),VLOOKUP(V64,'[1]REDE VAREJO_PEQ_EXT'!$S$5:$AD$18,HLOOKUP(EMPRESA_CONTRATO_PE,'[1]REDE VAREJO_PEQ_EXT'!$T$19:$AD$20,2,0),0),VLOOKUP(V64,'[1]REDE VAREJO_PEQ_EXT'!$A$5:$R$18,HLOOKUP('[1]DADOS DA REDE'!$N$13,'[1]REDE VAREJO_PEQ_EXT'!$G$19:$R$20,2,0),0))),"N/A")))))),"")</f>
        <v/>
      </c>
      <c r="K64" s="440"/>
      <c r="L64" s="440"/>
      <c r="M64" s="69"/>
      <c r="N64" s="70" t="str">
        <f>IF(C64="","",IF($I$2=[1]Tubos!$N$2,IF([1]Tubos!P40="","",[1]Tubos!P40),0))</f>
        <v/>
      </c>
      <c r="O64" s="69"/>
      <c r="P64" s="71">
        <f t="shared" si="0"/>
        <v>0</v>
      </c>
      <c r="Q64" s="42" t="str">
        <f t="shared" si="1"/>
        <v/>
      </c>
      <c r="R64" s="42" t="str">
        <f t="shared" si="2"/>
        <v/>
      </c>
      <c r="S64" s="42"/>
      <c r="T64" s="42">
        <f t="shared" si="3"/>
        <v>0</v>
      </c>
      <c r="U64" s="42" t="str">
        <f>IFERROR(VLOOKUP(N64,'[1]VALIDAÇÃO DADOS'!$AC$1:$AD$5,2,0),"")</f>
        <v/>
      </c>
      <c r="V64" s="42" t="str">
        <f t="shared" si="4"/>
        <v/>
      </c>
      <c r="W64" s="42" t="str">
        <f t="shared" si="5"/>
        <v/>
      </c>
      <c r="X64" s="42">
        <f t="shared" si="9"/>
        <v>0</v>
      </c>
      <c r="Y64" s="42" t="str">
        <f t="shared" si="7"/>
        <v/>
      </c>
      <c r="Z64" s="42"/>
      <c r="AA64" s="42"/>
      <c r="AB64" s="42"/>
      <c r="AC64" s="42"/>
      <c r="AJ64" s="43"/>
      <c r="AK64" s="43"/>
      <c r="AS64" s="11"/>
      <c r="AT64" s="11"/>
      <c r="AU64" s="11"/>
      <c r="AV64" s="11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</row>
    <row r="65" spans="1:87" ht="24" customHeight="1" x14ac:dyDescent="0.25">
      <c r="A65" s="16" t="str">
        <f t="shared" si="8"/>
        <v/>
      </c>
      <c r="B65" s="17"/>
      <c r="C65" s="66" t="str">
        <f>IF($I$2=[1]Tubos!$N$2,IF([1]Tubos!I41="","",[1]Tubos!I41),"")</f>
        <v/>
      </c>
      <c r="D65" s="67" t="str">
        <f>IF(C65="","",IF($I$2=[1]Tubos!$N$2,IF([1]Tubos!J41="","",[1]Tubos!J41),0))</f>
        <v/>
      </c>
      <c r="E65" s="67" t="str">
        <f>IF(C65="","",IF($I$2=[1]Tubos!$N$2,IF([1]Tubos!K41="","",IF([1]Tubos!K41="PE","PE","AÇO")),0))</f>
        <v/>
      </c>
      <c r="F65" s="68" t="str">
        <f>IF(C65="","",IF($I$2=[1]Tubos!$N$2,IF([1]Tubos!L41="","",[1]Tubos!L41),0))</f>
        <v/>
      </c>
      <c r="G65" s="440" t="s">
        <v>194</v>
      </c>
      <c r="H65" s="440"/>
      <c r="I65" s="440"/>
      <c r="J65" s="440" t="str">
        <f>IFERROR(IF(AND(EMPRESA_CONTRATO_AÇO="",EMPRESA_CONTRATO_PE=""),"",IF(AND(EMPRESA_CONTRATO_AÇO="UNIFORTE - PERIODICO",EMPRESA_CONTRATO_PE=""),IF(E65="AÇO",IF(F65&lt;=500,VLOOKUP(W65,'[1]Contrato UNIFORTE'!$S$7:$V$115,2,0)*F65,IF(AND('[1]DADOS DA REDE'!F65&gt;500,'[1]DADOS DA REDE'!F65&lt;=1000),VLOOKUP(W65,'[1]Contrato UNIFORTE'!$S$7:$V$115,3,0)*F65,VLOOKUP(W65,'[1]Contrato UNIFORTE'!$S$7:$V$115,4,0)*F65)),""),       IF(AND(EMPRESA_CONTRATO_AÇO="",EMPRESA_CONTRATO_PE="UNIFORTE - PERIODICO"),IF(AND(E65="PE",N65="LL4"),VLOOKUP(V65,'[1]REDE VAREJO_PEQ_EXT'!$A$5:$F$25,6,0),IF(AND(E65="PE",N65="LL7",D65&gt;=63),VLOOKUP(V65,'[1]REDE VAREJO_PEQ_EXT'!$A$19:$F$25,6,0),"")),IF(AND(EMPRESA_CONTRATO_AÇO="UNIFORTE - PERIODICO",EMPRESA_CONTRATO_PE="UNIFORTE - PERIODICO"),IF(E65="AÇO",IF(F65&lt;=500,VLOOKUP(W65,'[1]Contrato UNIFORTE'!$S$7:$V$115,2,0)*F65,IF(AND('[1]DADOS DA REDE'!F65&gt;500,'[1]DADOS DA REDE'!F65&lt;=1000),VLOOKUP(W65,'[1]Contrato UNIFORTE'!$S$7:$V$115,3,0)*F65,VLOOKUP(W65,'[1]Contrato UNIFORTE'!$S$7:$V$115,4,0)*F65)),IF(AND(E65="PE",N65="LL4"),VLOOKUP(V65,'[1]REDE VAREJO_PEQ_EXT'!$A$5:$F$25,6,0),IF(AND(E65="PE",N65="LL7",D65&gt;=63),VLOOKUP(V65,'[1]REDE VAREJO_PEQ_EXT'!$A$21:$F$25,6,0),""))),IF(AND(EMPRESA_CONTRATO_AÇO="",EMPRESA_CONTRATO_PE&lt;&gt;"",EMPRESA_CONTRATO_PE&lt;&gt;"UNIFORTE - PERIODICO"),IF(TIPO_CONTRATO_PE="","",IF(TIPO_CONTRATO_PE="Pequenas Extensões",VLOOKUP(V65,'[1]REDE VAREJO_PEQ_EXT'!$S$5:$AD$18,HLOOKUP($N$13,'[1]REDE VAREJO_PEQ_EXT'!$T$19:$AD$20,2,0),0),VLOOKUP(V65,'[1]REDE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PERIODICO",EMPRESA_CONTRATO_PE&lt;&gt;""),IF(OR(E65="AÇO"),IF(E65="AÇO",IF(F65&lt;=500,VLOOKUP(W65,'[1]Contrato UNIFORTE'!$S$7:$V$115,2,0)*F65,IF(AND('[1]DADOS DA REDE'!F65&gt;500,'[1]DADOS DA REDE'!F65&lt;=1000),VLOOKUP(W65,'[1]Contrato UNIFORTE'!$S$7:$V$115,3,0)*F65,VLOOKUP(W65,'[1]Contrato UNIFORTE'!$S$7:$V$115,4,0)*F65)),IF(AND(E65="PE",N65="LL7",D65&gt;=63),VLOOKUP(V65,'[1]REDE VAREJO_PEQ_EXT'!$A$21:$F$25,6,0),"")),IF(AND(E65="PE",OR(N65="RIC",N65="LL4"),TIPO_CONTRATO_PE="Pequenas Extensões"),VLOOKUP(V65,'[1]REDE VAREJO_PEQ_EXT'!$S$5:$AD$18,HLOOKUP(EMPRESA_CONTRATO_PE,'[1]REDE VAREJO_PEQ_EXT'!$T$19:$AD$20,2,0),0),VLOOKUP(V65,'[1]REDE VAREJO_PEQ_EXT'!$A$5:$R$18,HLOOKUP('[1]DADOS DA REDE'!$N$13,'[1]REDE VAREJO_PEQ_EXT'!$G$19:$R$20,2,0),0))),"N/A")))))),"")</f>
        <v/>
      </c>
      <c r="K65" s="440"/>
      <c r="L65" s="440"/>
      <c r="M65" s="69"/>
      <c r="N65" s="70" t="str">
        <f>IF(C65="","",IF($I$2=[1]Tubos!$N$2,IF([1]Tubos!P41="","",[1]Tubos!P41),0))</f>
        <v/>
      </c>
      <c r="O65" s="69"/>
      <c r="P65" s="71">
        <f t="shared" si="0"/>
        <v>0</v>
      </c>
      <c r="Q65" s="42" t="str">
        <f t="shared" si="1"/>
        <v/>
      </c>
      <c r="R65" s="42" t="str">
        <f t="shared" si="2"/>
        <v/>
      </c>
      <c r="S65" s="42"/>
      <c r="T65" s="42">
        <f t="shared" si="3"/>
        <v>0</v>
      </c>
      <c r="U65" s="42" t="str">
        <f>IFERROR(VLOOKUP(N65,'[1]VALIDAÇÃO DADOS'!$AC$1:$AD$5,2,0),"")</f>
        <v/>
      </c>
      <c r="V65" s="42" t="str">
        <f t="shared" si="4"/>
        <v/>
      </c>
      <c r="W65" s="42" t="str">
        <f t="shared" si="5"/>
        <v/>
      </c>
      <c r="X65" s="42">
        <f t="shared" si="9"/>
        <v>0</v>
      </c>
      <c r="Y65" s="42" t="str">
        <f t="shared" si="7"/>
        <v/>
      </c>
      <c r="Z65" s="42"/>
      <c r="AA65" s="42"/>
      <c r="AB65" s="42"/>
      <c r="AC65" s="42"/>
      <c r="AJ65" s="43"/>
      <c r="AK65" s="43"/>
      <c r="AS65" s="11"/>
      <c r="AT65" s="11"/>
      <c r="AU65" s="11"/>
      <c r="AV65" s="11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</row>
    <row r="66" spans="1:87" ht="24" customHeight="1" x14ac:dyDescent="0.25">
      <c r="A66" s="16" t="str">
        <f t="shared" si="8"/>
        <v/>
      </c>
      <c r="B66" s="17"/>
      <c r="C66" s="66" t="str">
        <f>IF($I$2=[1]Tubos!$N$2,IF([1]Tubos!I42="","",[1]Tubos!I42),"")</f>
        <v/>
      </c>
      <c r="D66" s="67" t="str">
        <f>IF(C66="","",IF($I$2=[1]Tubos!$N$2,IF([1]Tubos!J42="","",[1]Tubos!J42),0))</f>
        <v/>
      </c>
      <c r="E66" s="67" t="str">
        <f>IF(C66="","",IF($I$2=[1]Tubos!$N$2,IF([1]Tubos!K42="","",IF([1]Tubos!K42="PE","PE","AÇO")),0))</f>
        <v/>
      </c>
      <c r="F66" s="68" t="str">
        <f>IF(C66="","",IF($I$2=[1]Tubos!$N$2,IF([1]Tubos!L42="","",[1]Tubos!L42),0))</f>
        <v/>
      </c>
      <c r="G66" s="440" t="s">
        <v>194</v>
      </c>
      <c r="H66" s="440"/>
      <c r="I66" s="440"/>
      <c r="J66" s="440" t="str">
        <f>IFERROR(IF(AND(EMPRESA_CONTRATO_AÇO="",EMPRESA_CONTRATO_PE=""),"",IF(AND(EMPRESA_CONTRATO_AÇO="UNIFORTE - PERIODICO",EMPRESA_CONTRATO_PE=""),IF(E66="AÇO",IF(F66&lt;=500,VLOOKUP(W66,'[1]Contrato UNIFORTE'!$S$7:$V$115,2,0)*F66,IF(AND('[1]DADOS DA REDE'!F66&gt;500,'[1]DADOS DA REDE'!F66&lt;=1000),VLOOKUP(W66,'[1]Contrato UNIFORTE'!$S$7:$V$115,3,0)*F66,VLOOKUP(W66,'[1]Contrato UNIFORTE'!$S$7:$V$115,4,0)*F66)),""),       IF(AND(EMPRESA_CONTRATO_AÇO="",EMPRESA_CONTRATO_PE="UNIFORTE - PERIODICO"),IF(AND(E66="PE",N66="LL4"),VLOOKUP(V66,'[1]REDE VAREJO_PEQ_EXT'!$A$5:$F$25,6,0),IF(AND(E66="PE",N66="LL7",D66&gt;=63),VLOOKUP(V66,'[1]REDE VAREJO_PEQ_EXT'!$A$19:$F$25,6,0),"")),IF(AND(EMPRESA_CONTRATO_AÇO="UNIFORTE - PERIODICO",EMPRESA_CONTRATO_PE="UNIFORTE - PERIODICO"),IF(E66="AÇO",IF(F66&lt;=500,VLOOKUP(W66,'[1]Contrato UNIFORTE'!$S$7:$V$115,2,0)*F66,IF(AND('[1]DADOS DA REDE'!F66&gt;500,'[1]DADOS DA REDE'!F66&lt;=1000),VLOOKUP(W66,'[1]Contrato UNIFORTE'!$S$7:$V$115,3,0)*F66,VLOOKUP(W66,'[1]Contrato UNIFORTE'!$S$7:$V$115,4,0)*F66)),IF(AND(E66="PE",N66="LL4"),VLOOKUP(V66,'[1]REDE VAREJO_PEQ_EXT'!$A$5:$F$25,6,0),IF(AND(E66="PE",N66="LL7",D66&gt;=63),VLOOKUP(V66,'[1]REDE VAREJO_PEQ_EXT'!$A$21:$F$25,6,0),""))),IF(AND(EMPRESA_CONTRATO_AÇO="",EMPRESA_CONTRATO_PE&lt;&gt;"",EMPRESA_CONTRATO_PE&lt;&gt;"UNIFORTE - PERIODICO"),IF(TIPO_CONTRATO_PE="","",IF(TIPO_CONTRATO_PE="Pequenas Extensões",VLOOKUP(V66,'[1]REDE VAREJO_PEQ_EXT'!$S$5:$AD$18,HLOOKUP($N$13,'[1]REDE VAREJO_PEQ_EXT'!$T$19:$AD$20,2,0),0),VLOOKUP(V66,'[1]REDE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PERIODICO",EMPRESA_CONTRATO_PE&lt;&gt;""),IF(OR(E66="AÇO"),IF(E66="AÇO",IF(F66&lt;=500,VLOOKUP(W66,'[1]Contrato UNIFORTE'!$S$7:$V$115,2,0)*F66,IF(AND('[1]DADOS DA REDE'!F66&gt;500,'[1]DADOS DA REDE'!F66&lt;=1000),VLOOKUP(W66,'[1]Contrato UNIFORTE'!$S$7:$V$115,3,0)*F66,VLOOKUP(W66,'[1]Contrato UNIFORTE'!$S$7:$V$115,4,0)*F66)),IF(AND(E66="PE",N66="LL7",D66&gt;=63),VLOOKUP(V66,'[1]REDE VAREJO_PEQ_EXT'!$A$21:$F$25,6,0),"")),IF(AND(E66="PE",OR(N66="RIC",N66="LL4"),TIPO_CONTRATO_PE="Pequenas Extensões"),VLOOKUP(V66,'[1]REDE VAREJO_PEQ_EXT'!$S$5:$AD$18,HLOOKUP(EMPRESA_CONTRATO_PE,'[1]REDE VAREJO_PEQ_EXT'!$T$19:$AD$20,2,0),0),VLOOKUP(V66,'[1]REDE VAREJO_PEQ_EXT'!$A$5:$R$18,HLOOKUP('[1]DADOS DA REDE'!$N$13,'[1]REDE VAREJO_PEQ_EXT'!$G$19:$R$20,2,0),0))),"N/A")))))),"")</f>
        <v/>
      </c>
      <c r="K66" s="440"/>
      <c r="L66" s="440"/>
      <c r="M66" s="69"/>
      <c r="N66" s="70" t="str">
        <f>IF(C66="","",IF($I$2=[1]Tubos!$N$2,IF([1]Tubos!P42="","",[1]Tubos!P42),0))</f>
        <v/>
      </c>
      <c r="O66" s="69"/>
      <c r="P66" s="71">
        <f t="shared" si="0"/>
        <v>0</v>
      </c>
      <c r="Q66" s="42" t="str">
        <f t="shared" si="1"/>
        <v/>
      </c>
      <c r="R66" s="42" t="str">
        <f t="shared" si="2"/>
        <v/>
      </c>
      <c r="S66" s="42"/>
      <c r="T66" s="42">
        <f t="shared" si="3"/>
        <v>0</v>
      </c>
      <c r="U66" s="42" t="str">
        <f>IFERROR(VLOOKUP(N66,'[1]VALIDAÇÃO DADOS'!$AC$1:$AD$5,2,0),"")</f>
        <v/>
      </c>
      <c r="V66" s="42" t="str">
        <f t="shared" si="4"/>
        <v/>
      </c>
      <c r="W66" s="42" t="str">
        <f t="shared" si="5"/>
        <v/>
      </c>
      <c r="X66" s="42">
        <f t="shared" si="9"/>
        <v>0</v>
      </c>
      <c r="Y66" s="42" t="str">
        <f t="shared" si="7"/>
        <v/>
      </c>
      <c r="Z66" s="42"/>
      <c r="AA66" s="42"/>
      <c r="AB66" s="42"/>
      <c r="AC66" s="42"/>
      <c r="AJ66" s="43"/>
      <c r="AK66" s="43"/>
      <c r="AS66" s="11"/>
      <c r="AT66" s="11"/>
      <c r="AU66" s="11"/>
      <c r="AV66" s="11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</row>
    <row r="67" spans="1:87" ht="24" customHeight="1" x14ac:dyDescent="0.25">
      <c r="A67" s="16" t="str">
        <f t="shared" si="8"/>
        <v/>
      </c>
      <c r="B67" s="17"/>
      <c r="C67" s="66" t="str">
        <f>IF($I$2=[1]Tubos!$N$2,IF([1]Tubos!I43="","",[1]Tubos!I43),"")</f>
        <v/>
      </c>
      <c r="D67" s="67" t="str">
        <f>IF(C67="","",IF($I$2=[1]Tubos!$N$2,IF([1]Tubos!J43="","",[1]Tubos!J43),0))</f>
        <v/>
      </c>
      <c r="E67" s="67" t="str">
        <f>IF(C67="","",IF($I$2=[1]Tubos!$N$2,IF([1]Tubos!K43="","",IF([1]Tubos!K43="PE","PE","AÇO")),0))</f>
        <v/>
      </c>
      <c r="F67" s="68" t="str">
        <f>IF(C67="","",IF($I$2=[1]Tubos!$N$2,IF([1]Tubos!L43="","",[1]Tubos!L43),0))</f>
        <v/>
      </c>
      <c r="G67" s="440" t="s">
        <v>194</v>
      </c>
      <c r="H67" s="440"/>
      <c r="I67" s="440"/>
      <c r="J67" s="440" t="str">
        <f>IFERROR(IF(AND(EMPRESA_CONTRATO_AÇO="",EMPRESA_CONTRATO_PE=""),"",IF(AND(EMPRESA_CONTRATO_AÇO="UNIFORTE - PERIODICO",EMPRESA_CONTRATO_PE=""),IF(E67="AÇO",IF(F67&lt;=500,VLOOKUP(W67,'[1]Contrato UNIFORTE'!$S$7:$V$115,2,0)*F67,IF(AND('[1]DADOS DA REDE'!F67&gt;500,'[1]DADOS DA REDE'!F67&lt;=1000),VLOOKUP(W67,'[1]Contrato UNIFORTE'!$S$7:$V$115,3,0)*F67,VLOOKUP(W67,'[1]Contrato UNIFORTE'!$S$7:$V$115,4,0)*F67)),""),       IF(AND(EMPRESA_CONTRATO_AÇO="",EMPRESA_CONTRATO_PE="UNIFORTE - PERIODICO"),IF(AND(E67="PE",N67="LL4"),VLOOKUP(V67,'[1]REDE VAREJO_PEQ_EXT'!$A$5:$F$25,6,0),IF(AND(E67="PE",N67="LL7",D67&gt;=63),VLOOKUP(V67,'[1]REDE VAREJO_PEQ_EXT'!$A$19:$F$25,6,0),"")),IF(AND(EMPRESA_CONTRATO_AÇO="UNIFORTE - PERIODICO",EMPRESA_CONTRATO_PE="UNIFORTE - PERIODICO"),IF(E67="AÇO",IF(F67&lt;=500,VLOOKUP(W67,'[1]Contrato UNIFORTE'!$S$7:$V$115,2,0)*F67,IF(AND('[1]DADOS DA REDE'!F67&gt;500,'[1]DADOS DA REDE'!F67&lt;=1000),VLOOKUP(W67,'[1]Contrato UNIFORTE'!$S$7:$V$115,3,0)*F67,VLOOKUP(W67,'[1]Contrato UNIFORTE'!$S$7:$V$115,4,0)*F67)),IF(AND(E67="PE",N67="LL4"),VLOOKUP(V67,'[1]REDE VAREJO_PEQ_EXT'!$A$5:$F$25,6,0),IF(AND(E67="PE",N67="LL7",D67&gt;=63),VLOOKUP(V67,'[1]REDE VAREJO_PEQ_EXT'!$A$21:$F$25,6,0),""))),IF(AND(EMPRESA_CONTRATO_AÇO="",EMPRESA_CONTRATO_PE&lt;&gt;"",EMPRESA_CONTRATO_PE&lt;&gt;"UNIFORTE - PERIODICO"),IF(TIPO_CONTRATO_PE="","",IF(TIPO_CONTRATO_PE="Pequenas Extensões",VLOOKUP(V67,'[1]REDE VAREJO_PEQ_EXT'!$S$5:$AD$18,HLOOKUP($N$13,'[1]REDE VAREJO_PEQ_EXT'!$T$19:$AD$20,2,0),0),VLOOKUP(V67,'[1]REDE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PERIODICO",EMPRESA_CONTRATO_PE&lt;&gt;""),IF(OR(E67="AÇO"),IF(E67="AÇO",IF(F67&lt;=500,VLOOKUP(W67,'[1]Contrato UNIFORTE'!$S$7:$V$115,2,0)*F67,IF(AND('[1]DADOS DA REDE'!F67&gt;500,'[1]DADOS DA REDE'!F67&lt;=1000),VLOOKUP(W67,'[1]Contrato UNIFORTE'!$S$7:$V$115,3,0)*F67,VLOOKUP(W67,'[1]Contrato UNIFORTE'!$S$7:$V$115,4,0)*F67)),IF(AND(E67="PE",N67="LL7",D67&gt;=63),VLOOKUP(V67,'[1]REDE VAREJO_PEQ_EXT'!$A$21:$F$25,6,0),"")),IF(AND(E67="PE",OR(N67="RIC",N67="LL4"),TIPO_CONTRATO_PE="Pequenas Extensões"),VLOOKUP(V67,'[1]REDE VAREJO_PEQ_EXT'!$S$5:$AD$18,HLOOKUP(EMPRESA_CONTRATO_PE,'[1]REDE VAREJO_PEQ_EXT'!$T$19:$AD$20,2,0),0),VLOOKUP(V67,'[1]REDE VAREJO_PEQ_EXT'!$A$5:$R$18,HLOOKUP('[1]DADOS DA REDE'!$N$13,'[1]REDE VAREJO_PEQ_EXT'!$G$19:$R$20,2,0),0))),"N/A")))))),"")</f>
        <v/>
      </c>
      <c r="K67" s="440"/>
      <c r="L67" s="440"/>
      <c r="M67" s="69"/>
      <c r="N67" s="70" t="str">
        <f>IF(C67="","",IF($I$2=[1]Tubos!$N$2,IF([1]Tubos!P43="","",[1]Tubos!P43),0))</f>
        <v/>
      </c>
      <c r="O67" s="69"/>
      <c r="P67" s="71">
        <f t="shared" si="0"/>
        <v>0</v>
      </c>
      <c r="Q67" s="42" t="str">
        <f t="shared" si="1"/>
        <v/>
      </c>
      <c r="R67" s="42" t="str">
        <f t="shared" si="2"/>
        <v/>
      </c>
      <c r="S67" s="42"/>
      <c r="T67" s="42">
        <f t="shared" si="3"/>
        <v>0</v>
      </c>
      <c r="U67" s="42" t="str">
        <f>IFERROR(VLOOKUP(N67,'[1]VALIDAÇÃO DADOS'!$AC$1:$AD$5,2,0),"")</f>
        <v/>
      </c>
      <c r="V67" s="42" t="str">
        <f t="shared" si="4"/>
        <v/>
      </c>
      <c r="W67" s="42" t="str">
        <f t="shared" si="5"/>
        <v/>
      </c>
      <c r="X67" s="42">
        <f t="shared" si="9"/>
        <v>0</v>
      </c>
      <c r="Y67" s="42" t="str">
        <f t="shared" si="7"/>
        <v/>
      </c>
      <c r="Z67" s="42"/>
      <c r="AA67" s="42"/>
      <c r="AB67" s="42"/>
      <c r="AC67" s="42"/>
      <c r="AJ67" s="43"/>
      <c r="AK67" s="43"/>
      <c r="AS67" s="11"/>
      <c r="AT67" s="11"/>
      <c r="AU67" s="11"/>
      <c r="AV67" s="11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</row>
    <row r="68" spans="1:87" ht="24" customHeight="1" x14ac:dyDescent="0.25">
      <c r="A68" s="16" t="str">
        <f t="shared" si="8"/>
        <v/>
      </c>
      <c r="B68" s="17"/>
      <c r="C68" s="66" t="str">
        <f>IF($I$2=[1]Tubos!$N$2,IF([1]Tubos!I44="","",[1]Tubos!I44),"")</f>
        <v/>
      </c>
      <c r="D68" s="67" t="str">
        <f>IF(C68="","",IF($I$2=[1]Tubos!$N$2,IF([1]Tubos!J44="","",[1]Tubos!J44),0))</f>
        <v/>
      </c>
      <c r="E68" s="67" t="str">
        <f>IF(C68="","",IF($I$2=[1]Tubos!$N$2,IF([1]Tubos!K44="","",IF([1]Tubos!K44="PE","PE","AÇO")),0))</f>
        <v/>
      </c>
      <c r="F68" s="68" t="str">
        <f>IF(C68="","",IF($I$2=[1]Tubos!$N$2,IF([1]Tubos!L44="","",[1]Tubos!L44),0))</f>
        <v/>
      </c>
      <c r="G68" s="440" t="s">
        <v>194</v>
      </c>
      <c r="H68" s="440"/>
      <c r="I68" s="440"/>
      <c r="J68" s="440" t="str">
        <f>IFERROR(IF(AND(EMPRESA_CONTRATO_AÇO="",EMPRESA_CONTRATO_PE=""),"",IF(AND(EMPRESA_CONTRATO_AÇO="UNIFORTE - PERIODICO",EMPRESA_CONTRATO_PE=""),IF(E68="AÇO",IF(F68&lt;=500,VLOOKUP(W68,'[1]Contrato UNIFORTE'!$S$7:$V$115,2,0)*F68,IF(AND('[1]DADOS DA REDE'!F68&gt;500,'[1]DADOS DA REDE'!F68&lt;=1000),VLOOKUP(W68,'[1]Contrato UNIFORTE'!$S$7:$V$115,3,0)*F68,VLOOKUP(W68,'[1]Contrato UNIFORTE'!$S$7:$V$115,4,0)*F68)),""),       IF(AND(EMPRESA_CONTRATO_AÇO="",EMPRESA_CONTRATO_PE="UNIFORTE - PERIODICO"),IF(AND(E68="PE",N68="LL4"),VLOOKUP(V68,'[1]REDE VAREJO_PEQ_EXT'!$A$5:$F$25,6,0),IF(AND(E68="PE",N68="LL7",D68&gt;=63),VLOOKUP(V68,'[1]REDE VAREJO_PEQ_EXT'!$A$19:$F$25,6,0),"")),IF(AND(EMPRESA_CONTRATO_AÇO="UNIFORTE - PERIODICO",EMPRESA_CONTRATO_PE="UNIFORTE - PERIODICO"),IF(E68="AÇO",IF(F68&lt;=500,VLOOKUP(W68,'[1]Contrato UNIFORTE'!$S$7:$V$115,2,0)*F68,IF(AND('[1]DADOS DA REDE'!F68&gt;500,'[1]DADOS DA REDE'!F68&lt;=1000),VLOOKUP(W68,'[1]Contrato UNIFORTE'!$S$7:$V$115,3,0)*F68,VLOOKUP(W68,'[1]Contrato UNIFORTE'!$S$7:$V$115,4,0)*F68)),IF(AND(E68="PE",N68="LL4"),VLOOKUP(V68,'[1]REDE VAREJO_PEQ_EXT'!$A$5:$F$25,6,0),IF(AND(E68="PE",N68="LL7",D68&gt;=63),VLOOKUP(V68,'[1]REDE VAREJO_PEQ_EXT'!$A$21:$F$25,6,0),""))),IF(AND(EMPRESA_CONTRATO_AÇO="",EMPRESA_CONTRATO_PE&lt;&gt;"",EMPRESA_CONTRATO_PE&lt;&gt;"UNIFORTE - PERIODICO"),IF(TIPO_CONTRATO_PE="","",IF(TIPO_CONTRATO_PE="Pequenas Extensões",VLOOKUP(V68,'[1]REDE VAREJO_PEQ_EXT'!$S$5:$AD$18,HLOOKUP($N$13,'[1]REDE VAREJO_PEQ_EXT'!$T$19:$AD$20,2,0),0),VLOOKUP(V68,'[1]REDE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PERIODICO",EMPRESA_CONTRATO_PE&lt;&gt;""),IF(OR(E68="AÇO"),IF(E68="AÇO",IF(F68&lt;=500,VLOOKUP(W68,'[1]Contrato UNIFORTE'!$S$7:$V$115,2,0)*F68,IF(AND('[1]DADOS DA REDE'!F68&gt;500,'[1]DADOS DA REDE'!F68&lt;=1000),VLOOKUP(W68,'[1]Contrato UNIFORTE'!$S$7:$V$115,3,0)*F68,VLOOKUP(W68,'[1]Contrato UNIFORTE'!$S$7:$V$115,4,0)*F68)),IF(AND(E68="PE",N68="LL7",D68&gt;=63),VLOOKUP(V68,'[1]REDE VAREJO_PEQ_EXT'!$A$21:$F$25,6,0),"")),IF(AND(E68="PE",OR(N68="RIC",N68="LL4"),TIPO_CONTRATO_PE="Pequenas Extensões"),VLOOKUP(V68,'[1]REDE VAREJO_PEQ_EXT'!$S$5:$AD$18,HLOOKUP(EMPRESA_CONTRATO_PE,'[1]REDE VAREJO_PEQ_EXT'!$T$19:$AD$20,2,0),0),VLOOKUP(V68,'[1]REDE VAREJO_PEQ_EXT'!$A$5:$R$18,HLOOKUP('[1]DADOS DA REDE'!$N$13,'[1]REDE VAREJO_PEQ_EXT'!$G$19:$R$20,2,0),0))),"N/A")))))),"")</f>
        <v/>
      </c>
      <c r="K68" s="440"/>
      <c r="L68" s="440"/>
      <c r="M68" s="69"/>
      <c r="N68" s="70" t="str">
        <f>IF(C68="","",IF($I$2=[1]Tubos!$N$2,IF([1]Tubos!P44="","",[1]Tubos!P44),0))</f>
        <v/>
      </c>
      <c r="O68" s="69"/>
      <c r="P68" s="71">
        <f t="shared" si="0"/>
        <v>0</v>
      </c>
      <c r="Q68" s="42" t="str">
        <f t="shared" si="1"/>
        <v/>
      </c>
      <c r="R68" s="42" t="str">
        <f t="shared" si="2"/>
        <v/>
      </c>
      <c r="S68" s="42"/>
      <c r="T68" s="42">
        <f t="shared" si="3"/>
        <v>0</v>
      </c>
      <c r="U68" s="42" t="str">
        <f>IFERROR(VLOOKUP(N68,'[1]VALIDAÇÃO DADOS'!$AC$1:$AD$5,2,0),"")</f>
        <v/>
      </c>
      <c r="V68" s="42" t="str">
        <f t="shared" si="4"/>
        <v/>
      </c>
      <c r="W68" s="42" t="str">
        <f t="shared" si="5"/>
        <v/>
      </c>
      <c r="X68" s="42">
        <f t="shared" si="9"/>
        <v>0</v>
      </c>
      <c r="Y68" s="42" t="str">
        <f t="shared" si="7"/>
        <v/>
      </c>
      <c r="Z68" s="42"/>
      <c r="AA68" s="42"/>
      <c r="AB68" s="42"/>
      <c r="AC68" s="42"/>
      <c r="AJ68" s="43"/>
      <c r="AK68" s="43"/>
      <c r="AS68" s="11"/>
      <c r="AT68" s="11"/>
      <c r="AU68" s="11"/>
      <c r="AV68" s="11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</row>
    <row r="69" spans="1:87" ht="24" customHeight="1" x14ac:dyDescent="0.25">
      <c r="A69" s="16" t="str">
        <f t="shared" si="8"/>
        <v/>
      </c>
      <c r="B69" s="17"/>
      <c r="C69" s="66" t="str">
        <f>IF($I$2=[1]Tubos!$N$2,IF([1]Tubos!I45="","",[1]Tubos!I45),"")</f>
        <v/>
      </c>
      <c r="D69" s="67" t="str">
        <f>IF(C69="","",IF($I$2=[1]Tubos!$N$2,IF([1]Tubos!J45="","",[1]Tubos!J45),0))</f>
        <v/>
      </c>
      <c r="E69" s="67" t="str">
        <f>IF(C69="","",IF($I$2=[1]Tubos!$N$2,IF([1]Tubos!K45="","",IF([1]Tubos!K45="PE","PE","AÇO")),0))</f>
        <v/>
      </c>
      <c r="F69" s="68" t="str">
        <f>IF(C69="","",IF($I$2=[1]Tubos!$N$2,IF([1]Tubos!L45="","",[1]Tubos!L45),0))</f>
        <v/>
      </c>
      <c r="G69" s="440" t="s">
        <v>194</v>
      </c>
      <c r="H69" s="440"/>
      <c r="I69" s="440"/>
      <c r="J69" s="440" t="str">
        <f>IFERROR(IF(AND(EMPRESA_CONTRATO_AÇO="",EMPRESA_CONTRATO_PE=""),"",IF(AND(EMPRESA_CONTRATO_AÇO="UNIFORTE - PERIODICO",EMPRESA_CONTRATO_PE=""),IF(E69="AÇO",IF(F69&lt;=500,VLOOKUP(W69,'[1]Contrato UNIFORTE'!$S$7:$V$115,2,0)*F69,IF(AND('[1]DADOS DA REDE'!F69&gt;500,'[1]DADOS DA REDE'!F69&lt;=1000),VLOOKUP(W69,'[1]Contrato UNIFORTE'!$S$7:$V$115,3,0)*F69,VLOOKUP(W69,'[1]Contrato UNIFORTE'!$S$7:$V$115,4,0)*F69)),""),       IF(AND(EMPRESA_CONTRATO_AÇO="",EMPRESA_CONTRATO_PE="UNIFORTE - PERIODICO"),IF(AND(E69="PE",N69="LL4"),VLOOKUP(V69,'[1]REDE VAREJO_PEQ_EXT'!$A$5:$F$25,6,0),IF(AND(E69="PE",N69="LL7",D69&gt;=63),VLOOKUP(V69,'[1]REDE VAREJO_PEQ_EXT'!$A$19:$F$25,6,0),"")),IF(AND(EMPRESA_CONTRATO_AÇO="UNIFORTE - PERIODICO",EMPRESA_CONTRATO_PE="UNIFORTE - PERIODICO"),IF(E69="AÇO",IF(F69&lt;=500,VLOOKUP(W69,'[1]Contrato UNIFORTE'!$S$7:$V$115,2,0)*F69,IF(AND('[1]DADOS DA REDE'!F69&gt;500,'[1]DADOS DA REDE'!F69&lt;=1000),VLOOKUP(W69,'[1]Contrato UNIFORTE'!$S$7:$V$115,3,0)*F69,VLOOKUP(W69,'[1]Contrato UNIFORTE'!$S$7:$V$115,4,0)*F69)),IF(AND(E69="PE",N69="LL4"),VLOOKUP(V69,'[1]REDE VAREJO_PEQ_EXT'!$A$5:$F$25,6,0),IF(AND(E69="PE",N69="LL7",D69&gt;=63),VLOOKUP(V69,'[1]REDE VAREJO_PEQ_EXT'!$A$21:$F$25,6,0),""))),IF(AND(EMPRESA_CONTRATO_AÇO="",EMPRESA_CONTRATO_PE&lt;&gt;"",EMPRESA_CONTRATO_PE&lt;&gt;"UNIFORTE - PERIODICO"),IF(TIPO_CONTRATO_PE="","",IF(TIPO_CONTRATO_PE="Pequenas Extensões",VLOOKUP(V69,'[1]REDE VAREJO_PEQ_EXT'!$S$5:$AD$18,HLOOKUP($N$13,'[1]REDE VAREJO_PEQ_EXT'!$T$19:$AD$20,2,0),0),VLOOKUP(V69,'[1]REDE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PERIODICO",EMPRESA_CONTRATO_PE&lt;&gt;""),IF(OR(E69="AÇO"),IF(E69="AÇO",IF(F69&lt;=500,VLOOKUP(W69,'[1]Contrato UNIFORTE'!$S$7:$V$115,2,0)*F69,IF(AND('[1]DADOS DA REDE'!F69&gt;500,'[1]DADOS DA REDE'!F69&lt;=1000),VLOOKUP(W69,'[1]Contrato UNIFORTE'!$S$7:$V$115,3,0)*F69,VLOOKUP(W69,'[1]Contrato UNIFORTE'!$S$7:$V$115,4,0)*F69)),IF(AND(E69="PE",N69="LL7",D69&gt;=63),VLOOKUP(V69,'[1]REDE VAREJO_PEQ_EXT'!$A$21:$F$25,6,0),"")),IF(AND(E69="PE",OR(N69="RIC",N69="LL4"),TIPO_CONTRATO_PE="Pequenas Extensões"),VLOOKUP(V69,'[1]REDE VAREJO_PEQ_EXT'!$S$5:$AD$18,HLOOKUP(EMPRESA_CONTRATO_PE,'[1]REDE VAREJO_PEQ_EXT'!$T$19:$AD$20,2,0),0),VLOOKUP(V69,'[1]REDE VAREJO_PEQ_EXT'!$A$5:$R$18,HLOOKUP('[1]DADOS DA REDE'!$N$13,'[1]REDE VAREJO_PEQ_EXT'!$G$19:$R$20,2,0),0))),"N/A")))))),"")</f>
        <v/>
      </c>
      <c r="K69" s="440"/>
      <c r="L69" s="440"/>
      <c r="M69" s="69"/>
      <c r="N69" s="70" t="str">
        <f>IF(C69="","",IF($I$2=[1]Tubos!$N$2,IF([1]Tubos!P45="","",[1]Tubos!P45),0))</f>
        <v/>
      </c>
      <c r="O69" s="69"/>
      <c r="P69" s="71">
        <f t="shared" si="0"/>
        <v>0</v>
      </c>
      <c r="Q69" s="42" t="str">
        <f t="shared" si="1"/>
        <v/>
      </c>
      <c r="R69" s="42" t="str">
        <f t="shared" si="2"/>
        <v/>
      </c>
      <c r="S69" s="42"/>
      <c r="T69" s="42">
        <f t="shared" si="3"/>
        <v>0</v>
      </c>
      <c r="U69" s="42" t="str">
        <f>IFERROR(VLOOKUP(N69,'[1]VALIDAÇÃO DADOS'!$AC$1:$AD$5,2,0),"")</f>
        <v/>
      </c>
      <c r="V69" s="42" t="str">
        <f t="shared" si="4"/>
        <v/>
      </c>
      <c r="W69" s="42" t="str">
        <f t="shared" si="5"/>
        <v/>
      </c>
      <c r="X69" s="42">
        <f t="shared" si="9"/>
        <v>0</v>
      </c>
      <c r="Y69" s="42" t="str">
        <f t="shared" si="7"/>
        <v/>
      </c>
      <c r="Z69" s="42"/>
      <c r="AA69" s="42"/>
      <c r="AB69" s="42"/>
      <c r="AC69" s="42"/>
      <c r="AJ69" s="43"/>
      <c r="AK69" s="43"/>
      <c r="AS69" s="11"/>
      <c r="AT69" s="11"/>
      <c r="AU69" s="11"/>
      <c r="AV69" s="11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</row>
    <row r="70" spans="1:87" ht="24" customHeight="1" x14ac:dyDescent="0.25">
      <c r="A70" s="16" t="str">
        <f t="shared" si="8"/>
        <v/>
      </c>
      <c r="B70" s="17"/>
      <c r="C70" s="66" t="str">
        <f>IF($I$2=[1]Tubos!$N$2,IF([1]Tubos!I46="","",[1]Tubos!I46),"")</f>
        <v/>
      </c>
      <c r="D70" s="67" t="str">
        <f>IF(C70="","",IF($I$2=[1]Tubos!$N$2,IF([1]Tubos!J46="","",[1]Tubos!J46),0))</f>
        <v/>
      </c>
      <c r="E70" s="67" t="str">
        <f>IF(C70="","",IF($I$2=[1]Tubos!$N$2,IF([1]Tubos!K46="","",IF([1]Tubos!K46="PE","PE","AÇO")),0))</f>
        <v/>
      </c>
      <c r="F70" s="68" t="str">
        <f>IF(C70="","",IF($I$2=[1]Tubos!$N$2,IF([1]Tubos!L46="","",[1]Tubos!L46),0))</f>
        <v/>
      </c>
      <c r="G70" s="440" t="s">
        <v>194</v>
      </c>
      <c r="H70" s="440"/>
      <c r="I70" s="440"/>
      <c r="J70" s="440" t="str">
        <f>IFERROR(IF(AND(EMPRESA_CONTRATO_AÇO="",EMPRESA_CONTRATO_PE=""),"",IF(AND(EMPRESA_CONTRATO_AÇO="UNIFORTE - PERIODICO",EMPRESA_CONTRATO_PE=""),IF(E70="AÇO",IF(F70&lt;=500,VLOOKUP(W70,'[1]Contrato UNIFORTE'!$S$7:$V$115,2,0)*F70,IF(AND('[1]DADOS DA REDE'!F70&gt;500,'[1]DADOS DA REDE'!F70&lt;=1000),VLOOKUP(W70,'[1]Contrato UNIFORTE'!$S$7:$V$115,3,0)*F70,VLOOKUP(W70,'[1]Contrato UNIFORTE'!$S$7:$V$115,4,0)*F70)),""),       IF(AND(EMPRESA_CONTRATO_AÇO="",EMPRESA_CONTRATO_PE="UNIFORTE - PERIODICO"),IF(AND(E70="PE",N70="LL4"),VLOOKUP(V70,'[1]REDE VAREJO_PEQ_EXT'!$A$5:$F$25,6,0),IF(AND(E70="PE",N70="LL7",D70&gt;=63),VLOOKUP(V70,'[1]REDE VAREJO_PEQ_EXT'!$A$19:$F$25,6,0),"")),IF(AND(EMPRESA_CONTRATO_AÇO="UNIFORTE - PERIODICO",EMPRESA_CONTRATO_PE="UNIFORTE - PERIODICO"),IF(E70="AÇO",IF(F70&lt;=500,VLOOKUP(W70,'[1]Contrato UNIFORTE'!$S$7:$V$115,2,0)*F70,IF(AND('[1]DADOS DA REDE'!F70&gt;500,'[1]DADOS DA REDE'!F70&lt;=1000),VLOOKUP(W70,'[1]Contrato UNIFORTE'!$S$7:$V$115,3,0)*F70,VLOOKUP(W70,'[1]Contrato UNIFORTE'!$S$7:$V$115,4,0)*F70)),IF(AND(E70="PE",N70="LL4"),VLOOKUP(V70,'[1]REDE VAREJO_PEQ_EXT'!$A$5:$F$25,6,0),IF(AND(E70="PE",N70="LL7",D70&gt;=63),VLOOKUP(V70,'[1]REDE VAREJO_PEQ_EXT'!$A$21:$F$25,6,0),""))),IF(AND(EMPRESA_CONTRATO_AÇO="",EMPRESA_CONTRATO_PE&lt;&gt;"",EMPRESA_CONTRATO_PE&lt;&gt;"UNIFORTE - PERIODICO"),IF(TIPO_CONTRATO_PE="","",IF(TIPO_CONTRATO_PE="Pequenas Extensões",VLOOKUP(V70,'[1]REDE VAREJO_PEQ_EXT'!$S$5:$AD$18,HLOOKUP($N$13,'[1]REDE VAREJO_PEQ_EXT'!$T$19:$AD$20,2,0),0),VLOOKUP(V70,'[1]REDE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PERIODICO",EMPRESA_CONTRATO_PE&lt;&gt;""),IF(OR(E70="AÇO"),IF(E70="AÇO",IF(F70&lt;=500,VLOOKUP(W70,'[1]Contrato UNIFORTE'!$S$7:$V$115,2,0)*F70,IF(AND('[1]DADOS DA REDE'!F70&gt;500,'[1]DADOS DA REDE'!F70&lt;=1000),VLOOKUP(W70,'[1]Contrato UNIFORTE'!$S$7:$V$115,3,0)*F70,VLOOKUP(W70,'[1]Contrato UNIFORTE'!$S$7:$V$115,4,0)*F70)),IF(AND(E70="PE",N70="LL7",D70&gt;=63),VLOOKUP(V70,'[1]REDE VAREJO_PEQ_EXT'!$A$21:$F$25,6,0),"")),IF(AND(E70="PE",OR(N70="RIC",N70="LL4"),TIPO_CONTRATO_PE="Pequenas Extensões"),VLOOKUP(V70,'[1]REDE VAREJO_PEQ_EXT'!$S$5:$AD$18,HLOOKUP(EMPRESA_CONTRATO_PE,'[1]REDE VAREJO_PEQ_EXT'!$T$19:$AD$20,2,0),0),VLOOKUP(V70,'[1]REDE VAREJO_PEQ_EXT'!$A$5:$R$18,HLOOKUP('[1]DADOS DA REDE'!$N$13,'[1]REDE VAREJO_PEQ_EXT'!$G$19:$R$20,2,0),0))),"N/A")))))),"")</f>
        <v/>
      </c>
      <c r="K70" s="440"/>
      <c r="L70" s="440"/>
      <c r="M70" s="69"/>
      <c r="N70" s="70" t="str">
        <f>IF(C70="","",IF($I$2=[1]Tubos!$N$2,IF([1]Tubos!P46="","",[1]Tubos!P46),0))</f>
        <v/>
      </c>
      <c r="O70" s="69"/>
      <c r="P70" s="71">
        <f t="shared" si="0"/>
        <v>0</v>
      </c>
      <c r="Q70" s="42" t="str">
        <f t="shared" si="1"/>
        <v/>
      </c>
      <c r="R70" s="42" t="str">
        <f t="shared" si="2"/>
        <v/>
      </c>
      <c r="S70" s="42"/>
      <c r="T70" s="42">
        <f t="shared" si="3"/>
        <v>0</v>
      </c>
      <c r="U70" s="42" t="str">
        <f>IFERROR(VLOOKUP(N70,'[1]VALIDAÇÃO DADOS'!$AC$1:$AD$5,2,0),"")</f>
        <v/>
      </c>
      <c r="V70" s="42" t="str">
        <f t="shared" si="4"/>
        <v/>
      </c>
      <c r="W70" s="42" t="str">
        <f t="shared" si="5"/>
        <v/>
      </c>
      <c r="X70" s="42">
        <f t="shared" si="9"/>
        <v>0</v>
      </c>
      <c r="Y70" s="42" t="str">
        <f t="shared" si="7"/>
        <v/>
      </c>
      <c r="Z70" s="42"/>
      <c r="AA70" s="42"/>
      <c r="AB70" s="42"/>
      <c r="AC70" s="42"/>
      <c r="AJ70" s="43"/>
      <c r="AK70" s="43"/>
      <c r="AS70" s="11"/>
      <c r="AT70" s="11"/>
      <c r="AU70" s="11"/>
      <c r="AV70" s="11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</row>
    <row r="71" spans="1:87" ht="24" customHeight="1" x14ac:dyDescent="0.25">
      <c r="A71" s="16" t="str">
        <f t="shared" si="8"/>
        <v/>
      </c>
      <c r="B71" s="17"/>
      <c r="C71" s="66" t="str">
        <f>IF($I$2=[1]Tubos!$N$2,IF([1]Tubos!I47="","",[1]Tubos!I47),"")</f>
        <v/>
      </c>
      <c r="D71" s="67" t="str">
        <f>IF(C71="","",IF($I$2=[1]Tubos!$N$2,IF([1]Tubos!J47="","",[1]Tubos!J47),0))</f>
        <v/>
      </c>
      <c r="E71" s="67" t="str">
        <f>IF(C71="","",IF($I$2=[1]Tubos!$N$2,IF([1]Tubos!K47="","",IF([1]Tubos!K47="PE","PE","AÇO")),0))</f>
        <v/>
      </c>
      <c r="F71" s="68" t="str">
        <f>IF(C71="","",IF($I$2=[1]Tubos!$N$2,IF([1]Tubos!L47="","",[1]Tubos!L47),0))</f>
        <v/>
      </c>
      <c r="G71" s="440" t="s">
        <v>194</v>
      </c>
      <c r="H71" s="440"/>
      <c r="I71" s="440"/>
      <c r="J71" s="440" t="str">
        <f>IFERROR(IF(AND(EMPRESA_CONTRATO_AÇO="",EMPRESA_CONTRATO_PE=""),"",IF(AND(EMPRESA_CONTRATO_AÇO="UNIFORTE - PERIODICO",EMPRESA_CONTRATO_PE=""),IF(E71="AÇO",IF(F71&lt;=500,VLOOKUP(W71,'[1]Contrato UNIFORTE'!$S$7:$V$115,2,0)*F71,IF(AND('[1]DADOS DA REDE'!F71&gt;500,'[1]DADOS DA REDE'!F71&lt;=1000),VLOOKUP(W71,'[1]Contrato UNIFORTE'!$S$7:$V$115,3,0)*F71,VLOOKUP(W71,'[1]Contrato UNIFORTE'!$S$7:$V$115,4,0)*F71)),""),       IF(AND(EMPRESA_CONTRATO_AÇO="",EMPRESA_CONTRATO_PE="UNIFORTE - PERIODICO"),IF(AND(E71="PE",N71="LL4"),VLOOKUP(V71,'[1]REDE VAREJO_PEQ_EXT'!$A$5:$F$25,6,0),IF(AND(E71="PE",N71="LL7",D71&gt;=63),VLOOKUP(V71,'[1]REDE VAREJO_PEQ_EXT'!$A$19:$F$25,6,0),"")),IF(AND(EMPRESA_CONTRATO_AÇO="UNIFORTE - PERIODICO",EMPRESA_CONTRATO_PE="UNIFORTE - PERIODICO"),IF(E71="AÇO",IF(F71&lt;=500,VLOOKUP(W71,'[1]Contrato UNIFORTE'!$S$7:$V$115,2,0)*F71,IF(AND('[1]DADOS DA REDE'!F71&gt;500,'[1]DADOS DA REDE'!F71&lt;=1000),VLOOKUP(W71,'[1]Contrato UNIFORTE'!$S$7:$V$115,3,0)*F71,VLOOKUP(W71,'[1]Contrato UNIFORTE'!$S$7:$V$115,4,0)*F71)),IF(AND(E71="PE",N71="LL4"),VLOOKUP(V71,'[1]REDE VAREJO_PEQ_EXT'!$A$5:$F$25,6,0),IF(AND(E71="PE",N71="LL7",D71&gt;=63),VLOOKUP(V71,'[1]REDE VAREJO_PEQ_EXT'!$A$21:$F$25,6,0),""))),IF(AND(EMPRESA_CONTRATO_AÇO="",EMPRESA_CONTRATO_PE&lt;&gt;"",EMPRESA_CONTRATO_PE&lt;&gt;"UNIFORTE - PERIODICO"),IF(TIPO_CONTRATO_PE="","",IF(TIPO_CONTRATO_PE="Pequenas Extensões",VLOOKUP(V71,'[1]REDE VAREJO_PEQ_EXT'!$S$5:$AD$18,HLOOKUP($N$13,'[1]REDE VAREJO_PEQ_EXT'!$T$19:$AD$20,2,0),0),VLOOKUP(V71,'[1]REDE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PERIODICO",EMPRESA_CONTRATO_PE&lt;&gt;""),IF(OR(E71="AÇO"),IF(E71="AÇO",IF(F71&lt;=500,VLOOKUP(W71,'[1]Contrato UNIFORTE'!$S$7:$V$115,2,0)*F71,IF(AND('[1]DADOS DA REDE'!F71&gt;500,'[1]DADOS DA REDE'!F71&lt;=1000),VLOOKUP(W71,'[1]Contrato UNIFORTE'!$S$7:$V$115,3,0)*F71,VLOOKUP(W71,'[1]Contrato UNIFORTE'!$S$7:$V$115,4,0)*F71)),IF(AND(E71="PE",N71="LL7",D71&gt;=63),VLOOKUP(V71,'[1]REDE VAREJO_PEQ_EXT'!$A$21:$F$25,6,0),"")),IF(AND(E71="PE",OR(N71="RIC",N71="LL4"),TIPO_CONTRATO_PE="Pequenas Extensões"),VLOOKUP(V71,'[1]REDE VAREJO_PEQ_EXT'!$S$5:$AD$18,HLOOKUP(EMPRESA_CONTRATO_PE,'[1]REDE VAREJO_PEQ_EXT'!$T$19:$AD$20,2,0),0),VLOOKUP(V71,'[1]REDE VAREJO_PEQ_EXT'!$A$5:$R$18,HLOOKUP('[1]DADOS DA REDE'!$N$13,'[1]REDE VAREJO_PEQ_EXT'!$G$19:$R$20,2,0),0))),"N/A")))))),"")</f>
        <v/>
      </c>
      <c r="K71" s="440"/>
      <c r="L71" s="440"/>
      <c r="M71" s="69"/>
      <c r="N71" s="70" t="str">
        <f>IF(C71="","",IF($I$2=[1]Tubos!$N$2,IF([1]Tubos!P47="","",[1]Tubos!P47),0))</f>
        <v/>
      </c>
      <c r="O71" s="69"/>
      <c r="P71" s="71">
        <f t="shared" si="0"/>
        <v>0</v>
      </c>
      <c r="Q71" s="42" t="str">
        <f t="shared" si="1"/>
        <v/>
      </c>
      <c r="R71" s="42" t="str">
        <f t="shared" si="2"/>
        <v/>
      </c>
      <c r="S71" s="42"/>
      <c r="T71" s="42">
        <f t="shared" si="3"/>
        <v>0</v>
      </c>
      <c r="U71" s="42" t="str">
        <f>IFERROR(VLOOKUP(N71,'[1]VALIDAÇÃO DADOS'!$AC$1:$AD$5,2,0),"")</f>
        <v/>
      </c>
      <c r="V71" s="42" t="str">
        <f t="shared" si="4"/>
        <v/>
      </c>
      <c r="W71" s="42" t="str">
        <f t="shared" si="5"/>
        <v/>
      </c>
      <c r="X71" s="42">
        <f t="shared" si="9"/>
        <v>0</v>
      </c>
      <c r="Y71" s="42" t="str">
        <f t="shared" si="7"/>
        <v/>
      </c>
      <c r="Z71" s="42"/>
      <c r="AA71" s="42"/>
      <c r="AB71" s="42"/>
      <c r="AC71" s="42"/>
      <c r="AJ71" s="43"/>
      <c r="AK71" s="43"/>
      <c r="AS71" s="11"/>
      <c r="AT71" s="11"/>
      <c r="AU71" s="11"/>
      <c r="AV71" s="11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</row>
    <row r="72" spans="1:87" ht="24" customHeight="1" x14ac:dyDescent="0.25">
      <c r="A72" s="16" t="str">
        <f t="shared" si="8"/>
        <v/>
      </c>
      <c r="B72" s="17"/>
      <c r="C72" s="66" t="str">
        <f>IF($I$2=[1]Tubos!$N$2,IF([1]Tubos!I48="","",[1]Tubos!I48),"")</f>
        <v/>
      </c>
      <c r="D72" s="67" t="str">
        <f>IF(C72="","",IF($I$2=[1]Tubos!$N$2,IF([1]Tubos!J48="","",[1]Tubos!J48),0))</f>
        <v/>
      </c>
      <c r="E72" s="67" t="str">
        <f>IF(C72="","",IF($I$2=[1]Tubos!$N$2,IF([1]Tubos!K48="","",IF([1]Tubos!K48="PE","PE","AÇO")),0))</f>
        <v/>
      </c>
      <c r="F72" s="68" t="str">
        <f>IF(C72="","",IF($I$2=[1]Tubos!$N$2,IF([1]Tubos!L48="","",[1]Tubos!L48),0))</f>
        <v/>
      </c>
      <c r="G72" s="440" t="s">
        <v>194</v>
      </c>
      <c r="H72" s="440"/>
      <c r="I72" s="440"/>
      <c r="J72" s="440" t="str">
        <f>IFERROR(IF(AND(EMPRESA_CONTRATO_AÇO="",EMPRESA_CONTRATO_PE=""),"",IF(AND(EMPRESA_CONTRATO_AÇO="UNIFORTE - PERIODICO",EMPRESA_CONTRATO_PE=""),IF(E72="AÇO",IF(F72&lt;=500,VLOOKUP(W72,'[1]Contrato UNIFORTE'!$S$7:$V$115,2,0)*F72,IF(AND('[1]DADOS DA REDE'!F72&gt;500,'[1]DADOS DA REDE'!F72&lt;=1000),VLOOKUP(W72,'[1]Contrato UNIFORTE'!$S$7:$V$115,3,0)*F72,VLOOKUP(W72,'[1]Contrato UNIFORTE'!$S$7:$V$115,4,0)*F72)),""),       IF(AND(EMPRESA_CONTRATO_AÇO="",EMPRESA_CONTRATO_PE="UNIFORTE - PERIODICO"),IF(AND(E72="PE",N72="LL4"),VLOOKUP(V72,'[1]REDE VAREJO_PEQ_EXT'!$A$5:$F$25,6,0),IF(AND(E72="PE",N72="LL7",D72&gt;=63),VLOOKUP(V72,'[1]REDE VAREJO_PEQ_EXT'!$A$19:$F$25,6,0),"")),IF(AND(EMPRESA_CONTRATO_AÇO="UNIFORTE - PERIODICO",EMPRESA_CONTRATO_PE="UNIFORTE - PERIODICO"),IF(E72="AÇO",IF(F72&lt;=500,VLOOKUP(W72,'[1]Contrato UNIFORTE'!$S$7:$V$115,2,0)*F72,IF(AND('[1]DADOS DA REDE'!F72&gt;500,'[1]DADOS DA REDE'!F72&lt;=1000),VLOOKUP(W72,'[1]Contrato UNIFORTE'!$S$7:$V$115,3,0)*F72,VLOOKUP(W72,'[1]Contrato UNIFORTE'!$S$7:$V$115,4,0)*F72)),IF(AND(E72="PE",N72="LL4"),VLOOKUP(V72,'[1]REDE VAREJO_PEQ_EXT'!$A$5:$F$25,6,0),IF(AND(E72="PE",N72="LL7",D72&gt;=63),VLOOKUP(V72,'[1]REDE VAREJO_PEQ_EXT'!$A$21:$F$25,6,0),""))),IF(AND(EMPRESA_CONTRATO_AÇO="",EMPRESA_CONTRATO_PE&lt;&gt;"",EMPRESA_CONTRATO_PE&lt;&gt;"UNIFORTE - PERIODICO"),IF(TIPO_CONTRATO_PE="","",IF(TIPO_CONTRATO_PE="Pequenas Extensões",VLOOKUP(V72,'[1]REDE VAREJO_PEQ_EXT'!$S$5:$AD$18,HLOOKUP($N$13,'[1]REDE VAREJO_PEQ_EXT'!$T$19:$AD$20,2,0),0),VLOOKUP(V72,'[1]REDE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PERIODICO",EMPRESA_CONTRATO_PE&lt;&gt;""),IF(OR(E72="AÇO"),IF(E72="AÇO",IF(F72&lt;=500,VLOOKUP(W72,'[1]Contrato UNIFORTE'!$S$7:$V$115,2,0)*F72,IF(AND('[1]DADOS DA REDE'!F72&gt;500,'[1]DADOS DA REDE'!F72&lt;=1000),VLOOKUP(W72,'[1]Contrato UNIFORTE'!$S$7:$V$115,3,0)*F72,VLOOKUP(W72,'[1]Contrato UNIFORTE'!$S$7:$V$115,4,0)*F72)),IF(AND(E72="PE",N72="LL7",D72&gt;=63),VLOOKUP(V72,'[1]REDE VAREJO_PEQ_EXT'!$A$21:$F$25,6,0),"")),IF(AND(E72="PE",OR(N72="RIC",N72="LL4"),TIPO_CONTRATO_PE="Pequenas Extensões"),VLOOKUP(V72,'[1]REDE VAREJO_PEQ_EXT'!$S$5:$AD$18,HLOOKUP(EMPRESA_CONTRATO_PE,'[1]REDE VAREJO_PEQ_EXT'!$T$19:$AD$20,2,0),0),VLOOKUP(V72,'[1]REDE VAREJO_PEQ_EXT'!$A$5:$R$18,HLOOKUP('[1]DADOS DA REDE'!$N$13,'[1]REDE VAREJO_PEQ_EXT'!$G$19:$R$20,2,0),0))),"N/A")))))),"")</f>
        <v/>
      </c>
      <c r="K72" s="440"/>
      <c r="L72" s="440"/>
      <c r="M72" s="69"/>
      <c r="N72" s="70" t="str">
        <f>IF(C72="","",IF($I$2=[1]Tubos!$N$2,IF([1]Tubos!P48="","",[1]Tubos!P48),0))</f>
        <v/>
      </c>
      <c r="O72" s="69"/>
      <c r="P72" s="71">
        <f t="shared" si="0"/>
        <v>0</v>
      </c>
      <c r="Q72" s="42" t="str">
        <f t="shared" si="1"/>
        <v/>
      </c>
      <c r="R72" s="42" t="str">
        <f t="shared" si="2"/>
        <v/>
      </c>
      <c r="S72" s="42"/>
      <c r="T72" s="42">
        <f t="shared" si="3"/>
        <v>0</v>
      </c>
      <c r="U72" s="42" t="str">
        <f>IFERROR(VLOOKUP(N72,'[1]VALIDAÇÃO DADOS'!$AC$1:$AD$5,2,0),"")</f>
        <v/>
      </c>
      <c r="V72" s="42" t="str">
        <f t="shared" si="4"/>
        <v/>
      </c>
      <c r="W72" s="42" t="str">
        <f t="shared" si="5"/>
        <v/>
      </c>
      <c r="X72" s="42">
        <f t="shared" si="9"/>
        <v>0</v>
      </c>
      <c r="Y72" s="42" t="str">
        <f t="shared" si="7"/>
        <v/>
      </c>
      <c r="Z72" s="42"/>
      <c r="AA72" s="42"/>
      <c r="AB72" s="42"/>
      <c r="AC72" s="42"/>
      <c r="AJ72" s="43"/>
      <c r="AK72" s="43"/>
      <c r="AS72" s="11"/>
      <c r="AT72" s="11"/>
      <c r="AU72" s="11"/>
      <c r="AV72" s="11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</row>
    <row r="73" spans="1:87" ht="24" customHeight="1" x14ac:dyDescent="0.25">
      <c r="A73" s="16" t="str">
        <f t="shared" si="8"/>
        <v/>
      </c>
      <c r="B73" s="17"/>
      <c r="C73" s="66" t="str">
        <f>IF($I$2=[1]Tubos!$N$2,IF([1]Tubos!I49="","",[1]Tubos!I49),"")</f>
        <v/>
      </c>
      <c r="D73" s="67" t="str">
        <f>IF(C73="","",IF($I$2=[1]Tubos!$N$2,IF([1]Tubos!J49="","",[1]Tubos!J49),0))</f>
        <v/>
      </c>
      <c r="E73" s="67" t="str">
        <f>IF(C73="","",IF($I$2=[1]Tubos!$N$2,IF([1]Tubos!K49="","",IF([1]Tubos!K49="PE","PE","AÇO")),0))</f>
        <v/>
      </c>
      <c r="F73" s="68" t="str">
        <f>IF(C73="","",IF($I$2=[1]Tubos!$N$2,IF([1]Tubos!L49="","",[1]Tubos!L49),0))</f>
        <v/>
      </c>
      <c r="G73" s="440" t="s">
        <v>194</v>
      </c>
      <c r="H73" s="440"/>
      <c r="I73" s="440"/>
      <c r="J73" s="440" t="str">
        <f>IFERROR(IF(AND(EMPRESA_CONTRATO_AÇO="",EMPRESA_CONTRATO_PE=""),"",IF(AND(EMPRESA_CONTRATO_AÇO="UNIFORTE - PERIODICO",EMPRESA_CONTRATO_PE=""),IF(E73="AÇO",IF(F73&lt;=500,VLOOKUP(W73,'[1]Contrato UNIFORTE'!$S$7:$V$115,2,0)*F73,IF(AND('[1]DADOS DA REDE'!F73&gt;500,'[1]DADOS DA REDE'!F73&lt;=1000),VLOOKUP(W73,'[1]Contrato UNIFORTE'!$S$7:$V$115,3,0)*F73,VLOOKUP(W73,'[1]Contrato UNIFORTE'!$S$7:$V$115,4,0)*F73)),""),       IF(AND(EMPRESA_CONTRATO_AÇO="",EMPRESA_CONTRATO_PE="UNIFORTE - PERIODICO"),IF(AND(E73="PE",N73="LL4"),VLOOKUP(V73,'[1]REDE VAREJO_PEQ_EXT'!$A$5:$F$25,6,0),IF(AND(E73="PE",N73="LL7",D73&gt;=63),VLOOKUP(V73,'[1]REDE VAREJO_PEQ_EXT'!$A$19:$F$25,6,0),"")),IF(AND(EMPRESA_CONTRATO_AÇO="UNIFORTE - PERIODICO",EMPRESA_CONTRATO_PE="UNIFORTE - PERIODICO"),IF(E73="AÇO",IF(F73&lt;=500,VLOOKUP(W73,'[1]Contrato UNIFORTE'!$S$7:$V$115,2,0)*F73,IF(AND('[1]DADOS DA REDE'!F73&gt;500,'[1]DADOS DA REDE'!F73&lt;=1000),VLOOKUP(W73,'[1]Contrato UNIFORTE'!$S$7:$V$115,3,0)*F73,VLOOKUP(W73,'[1]Contrato UNIFORTE'!$S$7:$V$115,4,0)*F73)),IF(AND(E73="PE",N73="LL4"),VLOOKUP(V73,'[1]REDE VAREJO_PEQ_EXT'!$A$5:$F$25,6,0),IF(AND(E73="PE",N73="LL7",D73&gt;=63),VLOOKUP(V73,'[1]REDE VAREJO_PEQ_EXT'!$A$21:$F$25,6,0),""))),IF(AND(EMPRESA_CONTRATO_AÇO="",EMPRESA_CONTRATO_PE&lt;&gt;"",EMPRESA_CONTRATO_PE&lt;&gt;"UNIFORTE - PERIODICO"),IF(TIPO_CONTRATO_PE="","",IF(TIPO_CONTRATO_PE="Pequenas Extensões",VLOOKUP(V73,'[1]REDE VAREJO_PEQ_EXT'!$S$5:$AD$18,HLOOKUP($N$13,'[1]REDE VAREJO_PEQ_EXT'!$T$19:$AD$20,2,0),0),VLOOKUP(V73,'[1]REDE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PERIODICO",EMPRESA_CONTRATO_PE&lt;&gt;""),IF(OR(E73="AÇO"),IF(E73="AÇO",IF(F73&lt;=500,VLOOKUP(W73,'[1]Contrato UNIFORTE'!$S$7:$V$115,2,0)*F73,IF(AND('[1]DADOS DA REDE'!F73&gt;500,'[1]DADOS DA REDE'!F73&lt;=1000),VLOOKUP(W73,'[1]Contrato UNIFORTE'!$S$7:$V$115,3,0)*F73,VLOOKUP(W73,'[1]Contrato UNIFORTE'!$S$7:$V$115,4,0)*F73)),IF(AND(E73="PE",N73="LL7",D73&gt;=63),VLOOKUP(V73,'[1]REDE VAREJO_PEQ_EXT'!$A$21:$F$25,6,0),"")),IF(AND(E73="PE",OR(N73="RIC",N73="LL4"),TIPO_CONTRATO_PE="Pequenas Extensões"),VLOOKUP(V73,'[1]REDE VAREJO_PEQ_EXT'!$S$5:$AD$18,HLOOKUP(EMPRESA_CONTRATO_PE,'[1]REDE VAREJO_PEQ_EXT'!$T$19:$AD$20,2,0),0),VLOOKUP(V73,'[1]REDE VAREJO_PEQ_EXT'!$A$5:$R$18,HLOOKUP('[1]DADOS DA REDE'!$N$13,'[1]REDE VAREJO_PEQ_EXT'!$G$19:$R$20,2,0),0))),"N/A")))))),"")</f>
        <v/>
      </c>
      <c r="K73" s="440"/>
      <c r="L73" s="440"/>
      <c r="M73" s="69"/>
      <c r="N73" s="70" t="str">
        <f>IF(C73="","",IF($I$2=[1]Tubos!$N$2,IF([1]Tubos!P49="","",[1]Tubos!P49),0))</f>
        <v/>
      </c>
      <c r="O73" s="69"/>
      <c r="P73" s="71">
        <f t="shared" si="0"/>
        <v>0</v>
      </c>
      <c r="Q73" s="42" t="str">
        <f t="shared" si="1"/>
        <v/>
      </c>
      <c r="R73" s="42" t="str">
        <f t="shared" si="2"/>
        <v/>
      </c>
      <c r="S73" s="42"/>
      <c r="T73" s="42">
        <f t="shared" si="3"/>
        <v>0</v>
      </c>
      <c r="U73" s="42" t="str">
        <f>IFERROR(VLOOKUP(N73,'[1]VALIDAÇÃO DADOS'!$AC$1:$AD$5,2,0),"")</f>
        <v/>
      </c>
      <c r="V73" s="42" t="str">
        <f t="shared" si="4"/>
        <v/>
      </c>
      <c r="W73" s="42" t="str">
        <f t="shared" si="5"/>
        <v/>
      </c>
      <c r="X73" s="42">
        <f t="shared" si="9"/>
        <v>0</v>
      </c>
      <c r="Y73" s="42" t="str">
        <f t="shared" si="7"/>
        <v/>
      </c>
      <c r="Z73" s="42"/>
      <c r="AA73" s="42"/>
      <c r="AB73" s="42"/>
      <c r="AC73" s="42"/>
      <c r="AJ73" s="43"/>
      <c r="AK73" s="43"/>
      <c r="AS73" s="11"/>
      <c r="AT73" s="11"/>
      <c r="AU73" s="11"/>
      <c r="AV73" s="11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</row>
    <row r="74" spans="1:87" ht="24" customHeight="1" x14ac:dyDescent="0.25">
      <c r="A74" s="16" t="str">
        <f t="shared" si="8"/>
        <v/>
      </c>
      <c r="B74" s="17"/>
      <c r="C74" s="66" t="str">
        <f>IF($I$2=[1]Tubos!$N$2,IF([1]Tubos!I50="","",[1]Tubos!I50),"")</f>
        <v/>
      </c>
      <c r="D74" s="67" t="str">
        <f>IF(C74="","",IF($I$2=[1]Tubos!$N$2,IF([1]Tubos!J50="","",[1]Tubos!J50),0))</f>
        <v/>
      </c>
      <c r="E74" s="67" t="str">
        <f>IF(C74="","",IF($I$2=[1]Tubos!$N$2,IF([1]Tubos!K50="","",IF([1]Tubos!K50="PE","PE","AÇO")),0))</f>
        <v/>
      </c>
      <c r="F74" s="68" t="str">
        <f>IF(C74="","",IF($I$2=[1]Tubos!$N$2,IF([1]Tubos!L50="","",[1]Tubos!L50),0))</f>
        <v/>
      </c>
      <c r="G74" s="440" t="s">
        <v>194</v>
      </c>
      <c r="H74" s="440"/>
      <c r="I74" s="440"/>
      <c r="J74" s="440" t="str">
        <f>IFERROR(IF(AND(EMPRESA_CONTRATO_AÇO="",EMPRESA_CONTRATO_PE=""),"",IF(AND(EMPRESA_CONTRATO_AÇO="UNIFORTE - PERIODICO",EMPRESA_CONTRATO_PE=""),IF(E74="AÇO",IF(F74&lt;=500,VLOOKUP(W74,'[1]Contrato UNIFORTE'!$S$7:$V$115,2,0)*F74,IF(AND('[1]DADOS DA REDE'!F74&gt;500,'[1]DADOS DA REDE'!F74&lt;=1000),VLOOKUP(W74,'[1]Contrato UNIFORTE'!$S$7:$V$115,3,0)*F74,VLOOKUP(W74,'[1]Contrato UNIFORTE'!$S$7:$V$115,4,0)*F74)),""),       IF(AND(EMPRESA_CONTRATO_AÇO="",EMPRESA_CONTRATO_PE="UNIFORTE - PERIODICO"),IF(AND(E74="PE",N74="LL4"),VLOOKUP(V74,'[1]REDE VAREJO_PEQ_EXT'!$A$5:$F$25,6,0),IF(AND(E74="PE",N74="LL7",D74&gt;=63),VLOOKUP(V74,'[1]REDE VAREJO_PEQ_EXT'!$A$19:$F$25,6,0),"")),IF(AND(EMPRESA_CONTRATO_AÇO="UNIFORTE - PERIODICO",EMPRESA_CONTRATO_PE="UNIFORTE - PERIODICO"),IF(E74="AÇO",IF(F74&lt;=500,VLOOKUP(W74,'[1]Contrato UNIFORTE'!$S$7:$V$115,2,0)*F74,IF(AND('[1]DADOS DA REDE'!F74&gt;500,'[1]DADOS DA REDE'!F74&lt;=1000),VLOOKUP(W74,'[1]Contrato UNIFORTE'!$S$7:$V$115,3,0)*F74,VLOOKUP(W74,'[1]Contrato UNIFORTE'!$S$7:$V$115,4,0)*F74)),IF(AND(E74="PE",N74="LL4"),VLOOKUP(V74,'[1]REDE VAREJO_PEQ_EXT'!$A$5:$F$25,6,0),IF(AND(E74="PE",N74="LL7",D74&gt;=63),VLOOKUP(V74,'[1]REDE VAREJO_PEQ_EXT'!$A$21:$F$25,6,0),""))),IF(AND(EMPRESA_CONTRATO_AÇO="",EMPRESA_CONTRATO_PE&lt;&gt;"",EMPRESA_CONTRATO_PE&lt;&gt;"UNIFORTE - PERIODICO"),IF(TIPO_CONTRATO_PE="","",IF(TIPO_CONTRATO_PE="Pequenas Extensões",VLOOKUP(V74,'[1]REDE VAREJO_PEQ_EXT'!$S$5:$AD$18,HLOOKUP($N$13,'[1]REDE VAREJO_PEQ_EXT'!$T$19:$AD$20,2,0),0),VLOOKUP(V74,'[1]REDE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PERIODICO",EMPRESA_CONTRATO_PE&lt;&gt;""),IF(OR(E74="AÇO"),IF(E74="AÇO",IF(F74&lt;=500,VLOOKUP(W74,'[1]Contrato UNIFORTE'!$S$7:$V$115,2,0)*F74,IF(AND('[1]DADOS DA REDE'!F74&gt;500,'[1]DADOS DA REDE'!F74&lt;=1000),VLOOKUP(W74,'[1]Contrato UNIFORTE'!$S$7:$V$115,3,0)*F74,VLOOKUP(W74,'[1]Contrato UNIFORTE'!$S$7:$V$115,4,0)*F74)),IF(AND(E74="PE",N74="LL7",D74&gt;=63),VLOOKUP(V74,'[1]REDE VAREJO_PEQ_EXT'!$A$21:$F$25,6,0),"")),IF(AND(E74="PE",OR(N74="RIC",N74="LL4"),TIPO_CONTRATO_PE="Pequenas Extensões"),VLOOKUP(V74,'[1]REDE VAREJO_PEQ_EXT'!$S$5:$AD$18,HLOOKUP(EMPRESA_CONTRATO_PE,'[1]REDE VAREJO_PEQ_EXT'!$T$19:$AD$20,2,0),0),VLOOKUP(V74,'[1]REDE VAREJO_PEQ_EXT'!$A$5:$R$18,HLOOKUP('[1]DADOS DA REDE'!$N$13,'[1]REDE VAREJO_PEQ_EXT'!$G$19:$R$20,2,0),0))),"N/A")))))),"")</f>
        <v/>
      </c>
      <c r="K74" s="440"/>
      <c r="L74" s="440"/>
      <c r="M74" s="69"/>
      <c r="N74" s="70" t="str">
        <f>IF(C74="","",IF($I$2=[1]Tubos!$N$2,IF([1]Tubos!P50="","",[1]Tubos!P50),0))</f>
        <v/>
      </c>
      <c r="O74" s="69"/>
      <c r="P74" s="71">
        <f t="shared" si="0"/>
        <v>0</v>
      </c>
      <c r="Q74" s="42" t="str">
        <f t="shared" si="1"/>
        <v/>
      </c>
      <c r="R74" s="42" t="str">
        <f t="shared" si="2"/>
        <v/>
      </c>
      <c r="S74" s="42"/>
      <c r="T74" s="42">
        <f t="shared" si="3"/>
        <v>0</v>
      </c>
      <c r="U74" s="42" t="str">
        <f>IFERROR(VLOOKUP(N74,'[1]VALIDAÇÃO DADOS'!$AC$1:$AD$5,2,0),"")</f>
        <v/>
      </c>
      <c r="V74" s="42" t="str">
        <f t="shared" si="4"/>
        <v/>
      </c>
      <c r="W74" s="42" t="str">
        <f t="shared" si="5"/>
        <v/>
      </c>
      <c r="X74" s="42">
        <f t="shared" si="9"/>
        <v>0</v>
      </c>
      <c r="Y74" s="42" t="str">
        <f t="shared" si="7"/>
        <v/>
      </c>
      <c r="Z74" s="42"/>
      <c r="AA74" s="42"/>
      <c r="AB74" s="42"/>
      <c r="AC74" s="42"/>
      <c r="AJ74" s="43"/>
      <c r="AK74" s="43"/>
      <c r="AS74" s="11"/>
      <c r="AT74" s="11"/>
      <c r="AU74" s="11"/>
      <c r="AV74" s="11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</row>
    <row r="75" spans="1:87" ht="24" customHeight="1" x14ac:dyDescent="0.25">
      <c r="A75" s="16" t="str">
        <f t="shared" si="8"/>
        <v/>
      </c>
      <c r="B75" s="17"/>
      <c r="C75" s="66" t="str">
        <f>IF($I$2=[1]Tubos!$N$2,IF([1]Tubos!I51="","",[1]Tubos!I51),"")</f>
        <v/>
      </c>
      <c r="D75" s="67" t="str">
        <f>IF(C75="","",IF($I$2=[1]Tubos!$N$2,IF([1]Tubos!J51="","",[1]Tubos!J51),0))</f>
        <v/>
      </c>
      <c r="E75" s="67" t="str">
        <f>IF(C75="","",IF($I$2=[1]Tubos!$N$2,IF([1]Tubos!K51="","",IF([1]Tubos!K51="PE","PE","AÇO")),0))</f>
        <v/>
      </c>
      <c r="F75" s="68" t="str">
        <f>IF(C75="","",IF($I$2=[1]Tubos!$N$2,IF([1]Tubos!L51="","",[1]Tubos!L51),0))</f>
        <v/>
      </c>
      <c r="G75" s="440" t="s">
        <v>194</v>
      </c>
      <c r="H75" s="440"/>
      <c r="I75" s="440"/>
      <c r="J75" s="440" t="str">
        <f>IFERROR(IF(AND(EMPRESA_CONTRATO_AÇO="",EMPRESA_CONTRATO_PE=""),"",IF(AND(EMPRESA_CONTRATO_AÇO="UNIFORTE - PERIODICO",EMPRESA_CONTRATO_PE=""),IF(E75="AÇO",IF(F75&lt;=500,VLOOKUP(W75,'[1]Contrato UNIFORTE'!$S$7:$V$115,2,0)*F75,IF(AND('[1]DADOS DA REDE'!F75&gt;500,'[1]DADOS DA REDE'!F75&lt;=1000),VLOOKUP(W75,'[1]Contrato UNIFORTE'!$S$7:$V$115,3,0)*F75,VLOOKUP(W75,'[1]Contrato UNIFORTE'!$S$7:$V$115,4,0)*F75)),""),       IF(AND(EMPRESA_CONTRATO_AÇO="",EMPRESA_CONTRATO_PE="UNIFORTE - PERIODICO"),IF(AND(E75="PE",N75="LL4"),VLOOKUP(V75,'[1]REDE VAREJO_PEQ_EXT'!$A$5:$F$25,6,0),IF(AND(E75="PE",N75="LL7",D75&gt;=63),VLOOKUP(V75,'[1]REDE VAREJO_PEQ_EXT'!$A$19:$F$25,6,0),"")),IF(AND(EMPRESA_CONTRATO_AÇO="UNIFORTE - PERIODICO",EMPRESA_CONTRATO_PE="UNIFORTE - PERIODICO"),IF(E75="AÇO",IF(F75&lt;=500,VLOOKUP(W75,'[1]Contrato UNIFORTE'!$S$7:$V$115,2,0)*F75,IF(AND('[1]DADOS DA REDE'!F75&gt;500,'[1]DADOS DA REDE'!F75&lt;=1000),VLOOKUP(W75,'[1]Contrato UNIFORTE'!$S$7:$V$115,3,0)*F75,VLOOKUP(W75,'[1]Contrato UNIFORTE'!$S$7:$V$115,4,0)*F75)),IF(AND(E75="PE",N75="LL4"),VLOOKUP(V75,'[1]REDE VAREJO_PEQ_EXT'!$A$5:$F$25,6,0),IF(AND(E75="PE",N75="LL7",D75&gt;=63),VLOOKUP(V75,'[1]REDE VAREJO_PEQ_EXT'!$A$21:$F$25,6,0),""))),IF(AND(EMPRESA_CONTRATO_AÇO="",EMPRESA_CONTRATO_PE&lt;&gt;"",EMPRESA_CONTRATO_PE&lt;&gt;"UNIFORTE - PERIODICO"),IF(TIPO_CONTRATO_PE="","",IF(TIPO_CONTRATO_PE="Pequenas Extensões",VLOOKUP(V75,'[1]REDE VAREJO_PEQ_EXT'!$S$5:$AD$18,HLOOKUP($N$13,'[1]REDE VAREJO_PEQ_EXT'!$T$19:$AD$20,2,0),0),VLOOKUP(V75,'[1]REDE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PERIODICO",EMPRESA_CONTRATO_PE&lt;&gt;""),IF(OR(E75="AÇO"),IF(E75="AÇO",IF(F75&lt;=500,VLOOKUP(W75,'[1]Contrato UNIFORTE'!$S$7:$V$115,2,0)*F75,IF(AND('[1]DADOS DA REDE'!F75&gt;500,'[1]DADOS DA REDE'!F75&lt;=1000),VLOOKUP(W75,'[1]Contrato UNIFORTE'!$S$7:$V$115,3,0)*F75,VLOOKUP(W75,'[1]Contrato UNIFORTE'!$S$7:$V$115,4,0)*F75)),IF(AND(E75="PE",N75="LL7",D75&gt;=63),VLOOKUP(V75,'[1]REDE VAREJO_PEQ_EXT'!$A$21:$F$25,6,0),"")),IF(AND(E75="PE",OR(N75="RIC",N75="LL4"),TIPO_CONTRATO_PE="Pequenas Extensões"),VLOOKUP(V75,'[1]REDE VAREJO_PEQ_EXT'!$S$5:$AD$18,HLOOKUP(EMPRESA_CONTRATO_PE,'[1]REDE VAREJO_PEQ_EXT'!$T$19:$AD$20,2,0),0),VLOOKUP(V75,'[1]REDE VAREJO_PEQ_EXT'!$A$5:$R$18,HLOOKUP('[1]DADOS DA REDE'!$N$13,'[1]REDE VAREJO_PEQ_EXT'!$G$19:$R$20,2,0),0))),"N/A")))))),"")</f>
        <v/>
      </c>
      <c r="K75" s="440"/>
      <c r="L75" s="440"/>
      <c r="M75" s="69"/>
      <c r="N75" s="70" t="str">
        <f>IF(C75="","",IF($I$2=[1]Tubos!$N$2,IF([1]Tubos!P51="","",[1]Tubos!P51),0))</f>
        <v/>
      </c>
      <c r="O75" s="69"/>
      <c r="P75" s="71">
        <f t="shared" si="0"/>
        <v>0</v>
      </c>
      <c r="Q75" s="42" t="str">
        <f t="shared" si="1"/>
        <v/>
      </c>
      <c r="R75" s="42" t="str">
        <f t="shared" si="2"/>
        <v/>
      </c>
      <c r="S75" s="42"/>
      <c r="T75" s="42">
        <f t="shared" si="3"/>
        <v>0</v>
      </c>
      <c r="U75" s="42" t="str">
        <f>IFERROR(VLOOKUP(N75,'[1]VALIDAÇÃO DADOS'!$AC$1:$AD$5,2,0),"")</f>
        <v/>
      </c>
      <c r="V75" s="42" t="str">
        <f t="shared" si="4"/>
        <v/>
      </c>
      <c r="W75" s="42" t="str">
        <f t="shared" si="5"/>
        <v/>
      </c>
      <c r="X75" s="42">
        <f t="shared" si="9"/>
        <v>0</v>
      </c>
      <c r="Y75" s="42" t="str">
        <f t="shared" si="7"/>
        <v/>
      </c>
      <c r="Z75" s="42"/>
      <c r="AA75" s="42"/>
      <c r="AB75" s="42"/>
      <c r="AC75" s="42"/>
      <c r="AJ75" s="43"/>
      <c r="AK75" s="43"/>
      <c r="AS75" s="11"/>
      <c r="AT75" s="11"/>
      <c r="AU75" s="11"/>
      <c r="AV75" s="11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</row>
    <row r="76" spans="1:87" ht="24" customHeight="1" x14ac:dyDescent="0.25">
      <c r="A76" s="73"/>
      <c r="B76" s="17"/>
      <c r="C76" s="66" t="str">
        <f>IF($I$2=[1]Tubos!$N$2,IF([1]Tubos!I52="","",[1]Tubos!I52),"")</f>
        <v/>
      </c>
      <c r="D76" s="67" t="str">
        <f>IF(C76="","",IF($I$2=[1]Tubos!$N$2,IF([1]Tubos!J52="","",[1]Tubos!J52),0))</f>
        <v/>
      </c>
      <c r="E76" s="67" t="str">
        <f>IF(C76="","",IF($I$2=[1]Tubos!$N$2,IF([1]Tubos!K52="","",IF([1]Tubos!K52="PE","PE","AÇO")),0))</f>
        <v/>
      </c>
      <c r="F76" s="68" t="str">
        <f>IF(C76="","",IF($I$2=[1]Tubos!$N$2,IF([1]Tubos!L52="","",[1]Tubos!L52),0))</f>
        <v/>
      </c>
      <c r="G76" s="440" t="s">
        <v>194</v>
      </c>
      <c r="H76" s="440"/>
      <c r="I76" s="440"/>
      <c r="J76" s="440" t="str">
        <f>IFERROR(IF(AND(EMPRESA_CONTRATO_AÇO="",EMPRESA_CONTRATO_PE=""),"",IF(AND(EMPRESA_CONTRATO_AÇO="UNIFORTE - PERIODICO",EMPRESA_CONTRATO_PE=""),IF(E76="AÇO",IF(F76&lt;=500,VLOOKUP(W76,'[1]Contrato UNIFORTE'!$S$7:$V$115,2,0)*F76,IF(AND('[1]DADOS DA REDE'!F76&gt;500,'[1]DADOS DA REDE'!F76&lt;=1000),VLOOKUP(W76,'[1]Contrato UNIFORTE'!$S$7:$V$115,3,0)*F76,VLOOKUP(W76,'[1]Contrato UNIFORTE'!$S$7:$V$115,4,0)*F76)),""),       IF(AND(EMPRESA_CONTRATO_AÇO="",EMPRESA_CONTRATO_PE="UNIFORTE - PERIODICO"),IF(AND(E76="PE",N76="LL4"),VLOOKUP(V76,'[1]REDE VAREJO_PEQ_EXT'!$A$5:$F$25,6,0),IF(AND(E76="PE",N76="LL7",D76&gt;=63),VLOOKUP(V76,'[1]REDE VAREJO_PEQ_EXT'!$A$19:$F$25,6,0),"")),IF(AND(EMPRESA_CONTRATO_AÇO="UNIFORTE - PERIODICO",EMPRESA_CONTRATO_PE="UNIFORTE - PERIODICO"),IF(E76="AÇO",IF(F76&lt;=500,VLOOKUP(W76,'[1]Contrato UNIFORTE'!$S$7:$V$115,2,0)*F76,IF(AND('[1]DADOS DA REDE'!F76&gt;500,'[1]DADOS DA REDE'!F76&lt;=1000),VLOOKUP(W76,'[1]Contrato UNIFORTE'!$S$7:$V$115,3,0)*F76,VLOOKUP(W76,'[1]Contrato UNIFORTE'!$S$7:$V$115,4,0)*F76)),IF(AND(E76="PE",N76="LL4"),VLOOKUP(V76,'[1]REDE VAREJO_PEQ_EXT'!$A$5:$F$25,6,0),IF(AND(E76="PE",N76="LL7",D76&gt;=63),VLOOKUP(V76,'[1]REDE VAREJO_PEQ_EXT'!$A$21:$F$25,6,0),""))),IF(AND(EMPRESA_CONTRATO_AÇO="",EMPRESA_CONTRATO_PE&lt;&gt;"",EMPRESA_CONTRATO_PE&lt;&gt;"UNIFORTE - PERIODICO"),IF(TIPO_CONTRATO_PE="","",IF(TIPO_CONTRATO_PE="Pequenas Extensões",VLOOKUP(V76,'[1]REDE VAREJO_PEQ_EXT'!$S$5:$AD$18,HLOOKUP($N$13,'[1]REDE VAREJO_PEQ_EXT'!$T$19:$AD$20,2,0),0),VLOOKUP(V76,'[1]REDE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PERIODICO",EMPRESA_CONTRATO_PE&lt;&gt;""),IF(OR(E76="AÇO"),IF(E76="AÇO",IF(F76&lt;=500,VLOOKUP(W76,'[1]Contrato UNIFORTE'!$S$7:$V$115,2,0)*F76,IF(AND('[1]DADOS DA REDE'!F76&gt;500,'[1]DADOS DA REDE'!F76&lt;=1000),VLOOKUP(W76,'[1]Contrato UNIFORTE'!$S$7:$V$115,3,0)*F76,VLOOKUP(W76,'[1]Contrato UNIFORTE'!$S$7:$V$115,4,0)*F76)),IF(AND(E76="PE",N76="LL7",D76&gt;=63),VLOOKUP(V76,'[1]REDE VAREJO_PEQ_EXT'!$A$21:$F$25,6,0),"")),IF(AND(E76="PE",OR(N76="RIC",N76="LL4"),TIPO_CONTRATO_PE="Pequenas Extensões"),VLOOKUP(V76,'[1]REDE VAREJO_PEQ_EXT'!$S$5:$AD$18,HLOOKUP(EMPRESA_CONTRATO_PE,'[1]REDE VAREJO_PEQ_EXT'!$T$19:$AD$20,2,0),0),VLOOKUP(V76,'[1]REDE VAREJO_PEQ_EXT'!$A$5:$R$18,HLOOKUP('[1]DADOS DA REDE'!$N$13,'[1]REDE VAREJO_PEQ_EXT'!$G$19:$R$20,2,0),0))),"N/A")))))),"")</f>
        <v/>
      </c>
      <c r="K76" s="440"/>
      <c r="L76" s="440"/>
      <c r="M76" s="69"/>
      <c r="N76" s="70" t="str">
        <f>IF(C76="","",IF($I$2=[1]Tubos!$N$2,IF([1]Tubos!P52="","",[1]Tubos!P52),0))</f>
        <v/>
      </c>
      <c r="O76" s="69"/>
      <c r="P76" s="71">
        <f t="shared" si="0"/>
        <v>0</v>
      </c>
      <c r="Q76" s="42" t="str">
        <f t="shared" si="1"/>
        <v/>
      </c>
      <c r="R76" s="42" t="str">
        <f t="shared" si="2"/>
        <v/>
      </c>
      <c r="S76" s="42"/>
      <c r="T76" s="42">
        <f t="shared" si="3"/>
        <v>0</v>
      </c>
      <c r="U76" s="42" t="str">
        <f>IFERROR(VLOOKUP(N76,'[1]VALIDAÇÃO DADOS'!$AC$1:$AD$5,2,0),"")</f>
        <v/>
      </c>
      <c r="V76" s="42" t="str">
        <f t="shared" si="4"/>
        <v/>
      </c>
      <c r="W76" s="42"/>
      <c r="X76" s="42">
        <f t="shared" si="9"/>
        <v>0</v>
      </c>
      <c r="Y76" s="42" t="str">
        <f t="shared" si="7"/>
        <v/>
      </c>
      <c r="Z76" s="42"/>
      <c r="AA76" s="42"/>
      <c r="AB76" s="42"/>
      <c r="AC76" s="42"/>
      <c r="AJ76" s="43"/>
      <c r="AK76" s="43"/>
      <c r="AS76" s="11"/>
      <c r="AT76" s="11"/>
      <c r="AU76" s="11"/>
      <c r="AV76" s="11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</row>
    <row r="77" spans="1:87" ht="24" customHeight="1" x14ac:dyDescent="0.25">
      <c r="A77" s="73"/>
      <c r="B77" s="17"/>
      <c r="C77" s="66" t="str">
        <f>IF($I$2=[1]Tubos!$N$2,IF([1]Tubos!I53="","",[1]Tubos!I53),"")</f>
        <v/>
      </c>
      <c r="D77" s="67" t="str">
        <f>IF(C77="","",IF($I$2=[1]Tubos!$N$2,IF([1]Tubos!J53="","",[1]Tubos!J53),0))</f>
        <v/>
      </c>
      <c r="E77" s="67" t="str">
        <f>IF(C77="","",IF($I$2=[1]Tubos!$N$2,IF([1]Tubos!K53="","",IF([1]Tubos!K53="PE","PE","AÇO")),0))</f>
        <v/>
      </c>
      <c r="F77" s="68" t="str">
        <f>IF(C77="","",IF($I$2=[1]Tubos!$N$2,IF([1]Tubos!L53="","",[1]Tubos!L53),0))</f>
        <v/>
      </c>
      <c r="G77" s="440" t="s">
        <v>194</v>
      </c>
      <c r="H77" s="440"/>
      <c r="I77" s="440"/>
      <c r="J77" s="440" t="str">
        <f>IFERROR(IF(AND(EMPRESA_CONTRATO_AÇO="",EMPRESA_CONTRATO_PE=""),"",IF(AND(EMPRESA_CONTRATO_AÇO="UNIFORTE - PERIODICO",EMPRESA_CONTRATO_PE=""),IF(E77="AÇO",IF(F77&lt;=500,VLOOKUP(W77,'[1]Contrato UNIFORTE'!$S$7:$V$115,2,0)*F77,IF(AND('[1]DADOS DA REDE'!F77&gt;500,'[1]DADOS DA REDE'!F77&lt;=1000),VLOOKUP(W77,'[1]Contrato UNIFORTE'!$S$7:$V$115,3,0)*F77,VLOOKUP(W77,'[1]Contrato UNIFORTE'!$S$7:$V$115,4,0)*F77)),""),       IF(AND(EMPRESA_CONTRATO_AÇO="",EMPRESA_CONTRATO_PE="UNIFORTE - PERIODICO"),IF(AND(E77="PE",N77="LL4"),VLOOKUP(V77,'[1]REDE VAREJO_PEQ_EXT'!$A$5:$F$25,6,0),IF(AND(E77="PE",N77="LL7",D77&gt;=63),VLOOKUP(V77,'[1]REDE VAREJO_PEQ_EXT'!$A$19:$F$25,6,0),"")),IF(AND(EMPRESA_CONTRATO_AÇO="UNIFORTE - PERIODICO",EMPRESA_CONTRATO_PE="UNIFORTE - PERIODICO"),IF(E77="AÇO",IF(F77&lt;=500,VLOOKUP(W77,'[1]Contrato UNIFORTE'!$S$7:$V$115,2,0)*F77,IF(AND('[1]DADOS DA REDE'!F77&gt;500,'[1]DADOS DA REDE'!F77&lt;=1000),VLOOKUP(W77,'[1]Contrato UNIFORTE'!$S$7:$V$115,3,0)*F77,VLOOKUP(W77,'[1]Contrato UNIFORTE'!$S$7:$V$115,4,0)*F77)),IF(AND(E77="PE",N77="LL4"),VLOOKUP(V77,'[1]REDE VAREJO_PEQ_EXT'!$A$5:$F$25,6,0),IF(AND(E77="PE",N77="LL7",D77&gt;=63),VLOOKUP(V77,'[1]REDE VAREJO_PEQ_EXT'!$A$21:$F$25,6,0),""))),IF(AND(EMPRESA_CONTRATO_AÇO="",EMPRESA_CONTRATO_PE&lt;&gt;"",EMPRESA_CONTRATO_PE&lt;&gt;"UNIFORTE - PERIODICO"),IF(TIPO_CONTRATO_PE="","",IF(TIPO_CONTRATO_PE="Pequenas Extensões",VLOOKUP(V77,'[1]REDE VAREJO_PEQ_EXT'!$S$5:$AD$18,HLOOKUP($N$13,'[1]REDE VAREJO_PEQ_EXT'!$T$19:$AD$20,2,0),0),VLOOKUP(V77,'[1]REDE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PERIODICO",EMPRESA_CONTRATO_PE&lt;&gt;""),IF(OR(E77="AÇO"),IF(E77="AÇO",IF(F77&lt;=500,VLOOKUP(W77,'[1]Contrato UNIFORTE'!$S$7:$V$115,2,0)*F77,IF(AND('[1]DADOS DA REDE'!F77&gt;500,'[1]DADOS DA REDE'!F77&lt;=1000),VLOOKUP(W77,'[1]Contrato UNIFORTE'!$S$7:$V$115,3,0)*F77,VLOOKUP(W77,'[1]Contrato UNIFORTE'!$S$7:$V$115,4,0)*F77)),IF(AND(E77="PE",N77="LL7",D77&gt;=63),VLOOKUP(V77,'[1]REDE VAREJO_PEQ_EXT'!$A$21:$F$25,6,0),"")),IF(AND(E77="PE",OR(N77="RIC",N77="LL4"),TIPO_CONTRATO_PE="Pequenas Extensões"),VLOOKUP(V77,'[1]REDE VAREJO_PEQ_EXT'!$S$5:$AD$18,HLOOKUP(EMPRESA_CONTRATO_PE,'[1]REDE VAREJO_PEQ_EXT'!$T$19:$AD$20,2,0),0),VLOOKUP(V77,'[1]REDE VAREJO_PEQ_EXT'!$A$5:$R$18,HLOOKUP('[1]DADOS DA REDE'!$N$13,'[1]REDE VAREJO_PEQ_EXT'!$G$19:$R$20,2,0),0))),"N/A")))))),"")</f>
        <v/>
      </c>
      <c r="K77" s="440"/>
      <c r="L77" s="440"/>
      <c r="M77" s="69"/>
      <c r="N77" s="70" t="str">
        <f>IF(C77="","",IF($I$2=[1]Tubos!$N$2,IF([1]Tubos!P53="","",[1]Tubos!P53),0))</f>
        <v/>
      </c>
      <c r="O77" s="69"/>
      <c r="P77" s="71">
        <f t="shared" si="0"/>
        <v>0</v>
      </c>
      <c r="Q77" s="42" t="str">
        <f t="shared" si="1"/>
        <v/>
      </c>
      <c r="R77" s="42" t="str">
        <f t="shared" si="2"/>
        <v/>
      </c>
      <c r="S77" s="42"/>
      <c r="T77" s="42">
        <f t="shared" si="3"/>
        <v>0</v>
      </c>
      <c r="U77" s="42" t="str">
        <f>IFERROR(VLOOKUP(N77,'[1]VALIDAÇÃO DADOS'!$AC$1:$AD$5,2,0),"")</f>
        <v/>
      </c>
      <c r="V77" s="42" t="str">
        <f t="shared" si="4"/>
        <v/>
      </c>
      <c r="W77" s="42"/>
      <c r="X77" s="42">
        <f t="shared" si="9"/>
        <v>0</v>
      </c>
      <c r="Y77" s="42" t="str">
        <f t="shared" si="7"/>
        <v/>
      </c>
      <c r="Z77" s="42"/>
      <c r="AA77" s="42"/>
      <c r="AB77" s="42"/>
      <c r="AC77" s="42"/>
      <c r="AJ77" s="43"/>
      <c r="AK77" s="43"/>
      <c r="AS77" s="11"/>
      <c r="AT77" s="11"/>
      <c r="AU77" s="11"/>
      <c r="AV77" s="11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</row>
    <row r="78" spans="1:87" ht="24" customHeight="1" x14ac:dyDescent="0.25">
      <c r="A78" s="73"/>
      <c r="B78" s="17"/>
      <c r="C78" s="66" t="str">
        <f>IF($I$2=[1]Tubos!$N$2,IF([1]Tubos!I54="","",[1]Tubos!I54),"")</f>
        <v/>
      </c>
      <c r="D78" s="67" t="str">
        <f>IF(C78="","",IF($I$2=[1]Tubos!$N$2,IF([1]Tubos!J54="","",[1]Tubos!J54),0))</f>
        <v/>
      </c>
      <c r="E78" s="67" t="str">
        <f>IF(C78="","",IF($I$2=[1]Tubos!$N$2,IF([1]Tubos!K54="","",IF([1]Tubos!K54="PE","PE","AÇO")),0))</f>
        <v/>
      </c>
      <c r="F78" s="68" t="str">
        <f>IF(C78="","",IF($I$2=[1]Tubos!$N$2,IF([1]Tubos!L54="","",[1]Tubos!L54),0))</f>
        <v/>
      </c>
      <c r="G78" s="440" t="s">
        <v>194</v>
      </c>
      <c r="H78" s="440"/>
      <c r="I78" s="440"/>
      <c r="J78" s="440" t="str">
        <f>IFERROR(IF(AND(EMPRESA_CONTRATO_AÇO="",EMPRESA_CONTRATO_PE=""),"",IF(AND(EMPRESA_CONTRATO_AÇO="UNIFORTE - PERIODICO",EMPRESA_CONTRATO_PE=""),IF(E78="AÇO",IF(F78&lt;=500,VLOOKUP(W78,'[1]Contrato UNIFORTE'!$S$7:$V$115,2,0)*F78,IF(AND('[1]DADOS DA REDE'!F78&gt;500,'[1]DADOS DA REDE'!F78&lt;=1000),VLOOKUP(W78,'[1]Contrato UNIFORTE'!$S$7:$V$115,3,0)*F78,VLOOKUP(W78,'[1]Contrato UNIFORTE'!$S$7:$V$115,4,0)*F78)),""),       IF(AND(EMPRESA_CONTRATO_AÇO="",EMPRESA_CONTRATO_PE="UNIFORTE - PERIODICO"),IF(AND(E78="PE",N78="LL4"),VLOOKUP(V78,'[1]REDE VAREJO_PEQ_EXT'!$A$5:$F$25,6,0),IF(AND(E78="PE",N78="LL7",D78&gt;=63),VLOOKUP(V78,'[1]REDE VAREJO_PEQ_EXT'!$A$19:$F$25,6,0),"")),IF(AND(EMPRESA_CONTRATO_AÇO="UNIFORTE - PERIODICO",EMPRESA_CONTRATO_PE="UNIFORTE - PERIODICO"),IF(E78="AÇO",IF(F78&lt;=500,VLOOKUP(W78,'[1]Contrato UNIFORTE'!$S$7:$V$115,2,0)*F78,IF(AND('[1]DADOS DA REDE'!F78&gt;500,'[1]DADOS DA REDE'!F78&lt;=1000),VLOOKUP(W78,'[1]Contrato UNIFORTE'!$S$7:$V$115,3,0)*F78,VLOOKUP(W78,'[1]Contrato UNIFORTE'!$S$7:$V$115,4,0)*F78)),IF(AND(E78="PE",N78="LL4"),VLOOKUP(V78,'[1]REDE VAREJO_PEQ_EXT'!$A$5:$F$25,6,0),IF(AND(E78="PE",N78="LL7",D78&gt;=63),VLOOKUP(V78,'[1]REDE VAREJO_PEQ_EXT'!$A$21:$F$25,6,0),""))),IF(AND(EMPRESA_CONTRATO_AÇO="",EMPRESA_CONTRATO_PE&lt;&gt;"",EMPRESA_CONTRATO_PE&lt;&gt;"UNIFORTE - PERIODICO"),IF(TIPO_CONTRATO_PE="","",IF(TIPO_CONTRATO_PE="Pequenas Extensões",VLOOKUP(V78,'[1]REDE VAREJO_PEQ_EXT'!$S$5:$AD$18,HLOOKUP($N$13,'[1]REDE VAREJO_PEQ_EXT'!$T$19:$AD$20,2,0),0),VLOOKUP(V78,'[1]REDE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PERIODICO",EMPRESA_CONTRATO_PE&lt;&gt;""),IF(OR(E78="AÇO"),IF(E78="AÇO",IF(F78&lt;=500,VLOOKUP(W78,'[1]Contrato UNIFORTE'!$S$7:$V$115,2,0)*F78,IF(AND('[1]DADOS DA REDE'!F78&gt;500,'[1]DADOS DA REDE'!F78&lt;=1000),VLOOKUP(W78,'[1]Contrato UNIFORTE'!$S$7:$V$115,3,0)*F78,VLOOKUP(W78,'[1]Contrato UNIFORTE'!$S$7:$V$115,4,0)*F78)),IF(AND(E78="PE",N78="LL7",D78&gt;=63),VLOOKUP(V78,'[1]REDE VAREJO_PEQ_EXT'!$A$21:$F$25,6,0),"")),IF(AND(E78="PE",OR(N78="RIC",N78="LL4"),TIPO_CONTRATO_PE="Pequenas Extensões"),VLOOKUP(V78,'[1]REDE VAREJO_PEQ_EXT'!$S$5:$AD$18,HLOOKUP(EMPRESA_CONTRATO_PE,'[1]REDE VAREJO_PEQ_EXT'!$T$19:$AD$20,2,0),0),VLOOKUP(V78,'[1]REDE VAREJO_PEQ_EXT'!$A$5:$R$18,HLOOKUP('[1]DADOS DA REDE'!$N$13,'[1]REDE VAREJO_PEQ_EXT'!$G$19:$R$20,2,0),0))),"N/A")))))),"")</f>
        <v/>
      </c>
      <c r="K78" s="440"/>
      <c r="L78" s="440"/>
      <c r="M78" s="69"/>
      <c r="N78" s="70" t="str">
        <f>IF(C78="","",IF($I$2=[1]Tubos!$N$2,IF([1]Tubos!P54="","",[1]Tubos!P54),0))</f>
        <v/>
      </c>
      <c r="O78" s="69"/>
      <c r="P78" s="71">
        <f t="shared" si="0"/>
        <v>0</v>
      </c>
      <c r="Q78" s="42" t="str">
        <f t="shared" si="1"/>
        <v/>
      </c>
      <c r="R78" s="42" t="str">
        <f t="shared" si="2"/>
        <v/>
      </c>
      <c r="S78" s="42"/>
      <c r="T78" s="42">
        <f t="shared" si="3"/>
        <v>0</v>
      </c>
      <c r="U78" s="42" t="str">
        <f>IFERROR(VLOOKUP(N78,'[1]VALIDAÇÃO DADOS'!$AC$1:$AD$5,2,0),"")</f>
        <v/>
      </c>
      <c r="V78" s="42" t="str">
        <f t="shared" si="4"/>
        <v/>
      </c>
      <c r="W78" s="42"/>
      <c r="X78" s="42">
        <f t="shared" si="9"/>
        <v>0</v>
      </c>
      <c r="Y78" s="42" t="str">
        <f t="shared" si="7"/>
        <v/>
      </c>
      <c r="Z78" s="42"/>
      <c r="AA78" s="42"/>
      <c r="AB78" s="42"/>
      <c r="AC78" s="42"/>
      <c r="AJ78" s="43"/>
      <c r="AK78" s="43"/>
      <c r="AS78" s="11"/>
      <c r="AT78" s="11"/>
      <c r="AU78" s="11"/>
      <c r="AV78" s="11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</row>
    <row r="79" spans="1:87" ht="24" customHeight="1" x14ac:dyDescent="0.25">
      <c r="A79" s="73"/>
      <c r="B79" s="17"/>
      <c r="C79" s="66" t="str">
        <f>IF($I$2=[1]Tubos!$N$2,IF([1]Tubos!I55="","",[1]Tubos!I55),"")</f>
        <v/>
      </c>
      <c r="D79" s="67" t="str">
        <f>IF(C79="","",IF($I$2=[1]Tubos!$N$2,IF([1]Tubos!J55="","",[1]Tubos!J55),0))</f>
        <v/>
      </c>
      <c r="E79" s="67" t="str">
        <f>IF(C79="","",IF($I$2=[1]Tubos!$N$2,IF([1]Tubos!K55="","",IF([1]Tubos!K55="PE","PE","AÇO")),0))</f>
        <v/>
      </c>
      <c r="F79" s="68" t="str">
        <f>IF(C79="","",IF($I$2=[1]Tubos!$N$2,IF([1]Tubos!L55="","",[1]Tubos!L55),0))</f>
        <v/>
      </c>
      <c r="G79" s="440" t="s">
        <v>194</v>
      </c>
      <c r="H79" s="440"/>
      <c r="I79" s="440"/>
      <c r="J79" s="440" t="str">
        <f>IFERROR(IF(AND(EMPRESA_CONTRATO_AÇO="",EMPRESA_CONTRATO_PE=""),"",IF(AND(EMPRESA_CONTRATO_AÇO="UNIFORTE - PERIODICO",EMPRESA_CONTRATO_PE=""),IF(E79="AÇO",IF(F79&lt;=500,VLOOKUP(W79,'[1]Contrato UNIFORTE'!$S$7:$V$115,2,0)*F79,IF(AND('[1]DADOS DA REDE'!F79&gt;500,'[1]DADOS DA REDE'!F79&lt;=1000),VLOOKUP(W79,'[1]Contrato UNIFORTE'!$S$7:$V$115,3,0)*F79,VLOOKUP(W79,'[1]Contrato UNIFORTE'!$S$7:$V$115,4,0)*F79)),""),       IF(AND(EMPRESA_CONTRATO_AÇO="",EMPRESA_CONTRATO_PE="UNIFORTE - PERIODICO"),IF(AND(E79="PE",N79="LL4"),VLOOKUP(V79,'[1]REDE VAREJO_PEQ_EXT'!$A$5:$F$25,6,0),IF(AND(E79="PE",N79="LL7",D79&gt;=63),VLOOKUP(V79,'[1]REDE VAREJO_PEQ_EXT'!$A$19:$F$25,6,0),"")),IF(AND(EMPRESA_CONTRATO_AÇO="UNIFORTE - PERIODICO",EMPRESA_CONTRATO_PE="UNIFORTE - PERIODICO"),IF(E79="AÇO",IF(F79&lt;=500,VLOOKUP(W79,'[1]Contrato UNIFORTE'!$S$7:$V$115,2,0)*F79,IF(AND('[1]DADOS DA REDE'!F79&gt;500,'[1]DADOS DA REDE'!F79&lt;=1000),VLOOKUP(W79,'[1]Contrato UNIFORTE'!$S$7:$V$115,3,0)*F79,VLOOKUP(W79,'[1]Contrato UNIFORTE'!$S$7:$V$115,4,0)*F79)),IF(AND(E79="PE",N79="LL4"),VLOOKUP(V79,'[1]REDE VAREJO_PEQ_EXT'!$A$5:$F$25,6,0),IF(AND(E79="PE",N79="LL7",D79&gt;=63),VLOOKUP(V79,'[1]REDE VAREJO_PEQ_EXT'!$A$21:$F$25,6,0),""))),IF(AND(EMPRESA_CONTRATO_AÇO="",EMPRESA_CONTRATO_PE&lt;&gt;"",EMPRESA_CONTRATO_PE&lt;&gt;"UNIFORTE - PERIODICO"),IF(TIPO_CONTRATO_PE="","",IF(TIPO_CONTRATO_PE="Pequenas Extensões",VLOOKUP(V79,'[1]REDE VAREJO_PEQ_EXT'!$S$5:$AD$18,HLOOKUP($N$13,'[1]REDE VAREJO_PEQ_EXT'!$T$19:$AD$20,2,0),0),VLOOKUP(V79,'[1]REDE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PERIODICO",EMPRESA_CONTRATO_PE&lt;&gt;""),IF(OR(E79="AÇO"),IF(E79="AÇO",IF(F79&lt;=500,VLOOKUP(W79,'[1]Contrato UNIFORTE'!$S$7:$V$115,2,0)*F79,IF(AND('[1]DADOS DA REDE'!F79&gt;500,'[1]DADOS DA REDE'!F79&lt;=1000),VLOOKUP(W79,'[1]Contrato UNIFORTE'!$S$7:$V$115,3,0)*F79,VLOOKUP(W79,'[1]Contrato UNIFORTE'!$S$7:$V$115,4,0)*F79)),IF(AND(E79="PE",N79="LL7",D79&gt;=63),VLOOKUP(V79,'[1]REDE VAREJO_PEQ_EXT'!$A$21:$F$25,6,0),"")),IF(AND(E79="PE",OR(N79="RIC",N79="LL4"),TIPO_CONTRATO_PE="Pequenas Extensões"),VLOOKUP(V79,'[1]REDE VAREJO_PEQ_EXT'!$S$5:$AD$18,HLOOKUP(EMPRESA_CONTRATO_PE,'[1]REDE VAREJO_PEQ_EXT'!$T$19:$AD$20,2,0),0),VLOOKUP(V79,'[1]REDE VAREJO_PEQ_EXT'!$A$5:$R$18,HLOOKUP('[1]DADOS DA REDE'!$N$13,'[1]REDE VAREJO_PEQ_EXT'!$G$19:$R$20,2,0),0))),"N/A")))))),"")</f>
        <v/>
      </c>
      <c r="K79" s="440"/>
      <c r="L79" s="440"/>
      <c r="M79" s="69"/>
      <c r="N79" s="70" t="str">
        <f>IF(C79="","",IF($I$2=[1]Tubos!$N$2,IF([1]Tubos!P55="","",[1]Tubos!P55),0))</f>
        <v/>
      </c>
      <c r="O79" s="69"/>
      <c r="P79" s="71">
        <f t="shared" si="0"/>
        <v>0</v>
      </c>
      <c r="Q79" s="42" t="str">
        <f t="shared" si="1"/>
        <v/>
      </c>
      <c r="R79" s="42" t="str">
        <f t="shared" si="2"/>
        <v/>
      </c>
      <c r="S79" s="42"/>
      <c r="T79" s="42">
        <f t="shared" si="3"/>
        <v>0</v>
      </c>
      <c r="U79" s="42" t="str">
        <f>IFERROR(VLOOKUP(N79,'[1]VALIDAÇÃO DADOS'!$AC$1:$AD$5,2,0),"")</f>
        <v/>
      </c>
      <c r="V79" s="42" t="str">
        <f t="shared" si="4"/>
        <v/>
      </c>
      <c r="W79" s="42"/>
      <c r="X79" s="42">
        <f t="shared" si="9"/>
        <v>0</v>
      </c>
      <c r="Y79" s="42" t="str">
        <f t="shared" si="7"/>
        <v/>
      </c>
      <c r="Z79" s="42"/>
      <c r="AA79" s="42"/>
      <c r="AB79" s="42"/>
      <c r="AC79" s="42"/>
      <c r="AJ79" s="43"/>
      <c r="AK79" s="43"/>
      <c r="AS79" s="11"/>
      <c r="AT79" s="11"/>
      <c r="AU79" s="11"/>
      <c r="AV79" s="11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</row>
    <row r="80" spans="1:87" ht="24" customHeight="1" x14ac:dyDescent="0.25">
      <c r="A80" s="73"/>
      <c r="B80" s="17"/>
      <c r="C80" s="66" t="str">
        <f>IF($I$2=[1]Tubos!$N$2,IF([1]Tubos!I56="","",[1]Tubos!I56),"")</f>
        <v/>
      </c>
      <c r="D80" s="67" t="str">
        <f>IF(C80="","",IF($I$2=[1]Tubos!$N$2,IF([1]Tubos!J56="","",[1]Tubos!J56),0))</f>
        <v/>
      </c>
      <c r="E80" s="67" t="str">
        <f>IF(C80="","",IF($I$2=[1]Tubos!$N$2,IF([1]Tubos!K56="","",IF([1]Tubos!K56="PE","PE","AÇO")),0))</f>
        <v/>
      </c>
      <c r="F80" s="68" t="str">
        <f>IF(C80="","",IF($I$2=[1]Tubos!$N$2,IF([1]Tubos!L56="","",[1]Tubos!L56),0))</f>
        <v/>
      </c>
      <c r="G80" s="440" t="s">
        <v>194</v>
      </c>
      <c r="H80" s="440"/>
      <c r="I80" s="440"/>
      <c r="J80" s="440" t="str">
        <f>IFERROR(IF(AND(EMPRESA_CONTRATO_AÇO="",EMPRESA_CONTRATO_PE=""),"",IF(AND(EMPRESA_CONTRATO_AÇO="UNIFORTE - PERIODICO",EMPRESA_CONTRATO_PE=""),IF(E80="AÇO",IF(F80&lt;=500,VLOOKUP(W80,'[1]Contrato UNIFORTE'!$S$7:$V$115,2,0)*F80,IF(AND('[1]DADOS DA REDE'!F80&gt;500,'[1]DADOS DA REDE'!F80&lt;=1000),VLOOKUP(W80,'[1]Contrato UNIFORTE'!$S$7:$V$115,3,0)*F80,VLOOKUP(W80,'[1]Contrato UNIFORTE'!$S$7:$V$115,4,0)*F80)),""),       IF(AND(EMPRESA_CONTRATO_AÇO="",EMPRESA_CONTRATO_PE="UNIFORTE - PERIODICO"),IF(AND(E80="PE",N80="LL4"),VLOOKUP(V80,'[1]REDE VAREJO_PEQ_EXT'!$A$5:$F$25,6,0),IF(AND(E80="PE",N80="LL7",D80&gt;=63),VLOOKUP(V80,'[1]REDE VAREJO_PEQ_EXT'!$A$19:$F$25,6,0),"")),IF(AND(EMPRESA_CONTRATO_AÇO="UNIFORTE - PERIODICO",EMPRESA_CONTRATO_PE="UNIFORTE - PERIODICO"),IF(E80="AÇO",IF(F80&lt;=500,VLOOKUP(W80,'[1]Contrato UNIFORTE'!$S$7:$V$115,2,0)*F80,IF(AND('[1]DADOS DA REDE'!F80&gt;500,'[1]DADOS DA REDE'!F80&lt;=1000),VLOOKUP(W80,'[1]Contrato UNIFORTE'!$S$7:$V$115,3,0)*F80,VLOOKUP(W80,'[1]Contrato UNIFORTE'!$S$7:$V$115,4,0)*F80)),IF(AND(E80="PE",N80="LL4"),VLOOKUP(V80,'[1]REDE VAREJO_PEQ_EXT'!$A$5:$F$25,6,0),IF(AND(E80="PE",N80="LL7",D80&gt;=63),VLOOKUP(V80,'[1]REDE VAREJO_PEQ_EXT'!$A$21:$F$25,6,0),""))),IF(AND(EMPRESA_CONTRATO_AÇO="",EMPRESA_CONTRATO_PE&lt;&gt;"",EMPRESA_CONTRATO_PE&lt;&gt;"UNIFORTE - PERIODICO"),IF(TIPO_CONTRATO_PE="","",IF(TIPO_CONTRATO_PE="Pequenas Extensões",VLOOKUP(V80,'[1]REDE VAREJO_PEQ_EXT'!$S$5:$AD$18,HLOOKUP($N$13,'[1]REDE VAREJO_PEQ_EXT'!$T$19:$AD$20,2,0),0),VLOOKUP(V80,'[1]REDE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PERIODICO",EMPRESA_CONTRATO_PE&lt;&gt;""),IF(OR(E80="AÇO"),IF(E80="AÇO",IF(F80&lt;=500,VLOOKUP(W80,'[1]Contrato UNIFORTE'!$S$7:$V$115,2,0)*F80,IF(AND('[1]DADOS DA REDE'!F80&gt;500,'[1]DADOS DA REDE'!F80&lt;=1000),VLOOKUP(W80,'[1]Contrato UNIFORTE'!$S$7:$V$115,3,0)*F80,VLOOKUP(W80,'[1]Contrato UNIFORTE'!$S$7:$V$115,4,0)*F80)),IF(AND(E80="PE",N80="LL7",D80&gt;=63),VLOOKUP(V80,'[1]REDE VAREJO_PEQ_EXT'!$A$21:$F$25,6,0),"")),IF(AND(E80="PE",OR(N80="RIC",N80="LL4"),TIPO_CONTRATO_PE="Pequenas Extensões"),VLOOKUP(V80,'[1]REDE VAREJO_PEQ_EXT'!$S$5:$AD$18,HLOOKUP(EMPRESA_CONTRATO_PE,'[1]REDE VAREJO_PEQ_EXT'!$T$19:$AD$20,2,0),0),VLOOKUP(V80,'[1]REDE VAREJO_PEQ_EXT'!$A$5:$R$18,HLOOKUP('[1]DADOS DA REDE'!$N$13,'[1]REDE VAREJO_PEQ_EXT'!$G$19:$R$20,2,0),0))),"N/A")))))),"")</f>
        <v/>
      </c>
      <c r="K80" s="440"/>
      <c r="L80" s="440"/>
      <c r="M80" s="69"/>
      <c r="N80" s="70" t="str">
        <f>IF(C80="","",IF($I$2=[1]Tubos!$N$2,IF([1]Tubos!P56="","",[1]Tubos!P56),0))</f>
        <v/>
      </c>
      <c r="O80" s="69"/>
      <c r="P80" s="71">
        <f t="shared" si="0"/>
        <v>0</v>
      </c>
      <c r="Q80" s="42" t="str">
        <f t="shared" si="1"/>
        <v/>
      </c>
      <c r="R80" s="42" t="str">
        <f t="shared" si="2"/>
        <v/>
      </c>
      <c r="S80" s="42"/>
      <c r="T80" s="42">
        <f t="shared" si="3"/>
        <v>0</v>
      </c>
      <c r="U80" s="42" t="str">
        <f>IFERROR(VLOOKUP(N80,'[1]VALIDAÇÃO DADOS'!$AC$1:$AD$5,2,0),"")</f>
        <v/>
      </c>
      <c r="V80" s="42" t="str">
        <f t="shared" si="4"/>
        <v/>
      </c>
      <c r="W80" s="42"/>
      <c r="X80" s="42">
        <f t="shared" si="9"/>
        <v>0</v>
      </c>
      <c r="Y80" s="42" t="str">
        <f t="shared" si="7"/>
        <v/>
      </c>
      <c r="Z80" s="42"/>
      <c r="AA80" s="42"/>
      <c r="AB80" s="42"/>
      <c r="AC80" s="42"/>
      <c r="AJ80" s="43"/>
      <c r="AK80" s="43"/>
      <c r="AS80" s="11"/>
      <c r="AT80" s="11"/>
      <c r="AU80" s="11"/>
      <c r="AV80" s="11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</row>
    <row r="81" spans="1:87" ht="24" customHeight="1" x14ac:dyDescent="0.25">
      <c r="A81" s="73"/>
      <c r="B81" s="17"/>
      <c r="C81" s="66" t="str">
        <f>IF($I$2=[1]Tubos!$N$2,IF([1]Tubos!I57="","",[1]Tubos!I57),"")</f>
        <v/>
      </c>
      <c r="D81" s="67" t="str">
        <f>IF(C81="","",IF($I$2=[1]Tubos!$N$2,IF([1]Tubos!J57="","",[1]Tubos!J57),0))</f>
        <v/>
      </c>
      <c r="E81" s="67" t="str">
        <f>IF(C81="","",IF($I$2=[1]Tubos!$N$2,IF([1]Tubos!K57="","",IF([1]Tubos!K57="PE","PE","AÇO")),0))</f>
        <v/>
      </c>
      <c r="F81" s="68" t="str">
        <f>IF(C81="","",IF($I$2=[1]Tubos!$N$2,IF([1]Tubos!L57="","",[1]Tubos!L57),0))</f>
        <v/>
      </c>
      <c r="G81" s="440" t="s">
        <v>194</v>
      </c>
      <c r="H81" s="440"/>
      <c r="I81" s="440"/>
      <c r="J81" s="440" t="str">
        <f>IFERROR(IF(AND(EMPRESA_CONTRATO_AÇO="",EMPRESA_CONTRATO_PE=""),"",IF(AND(EMPRESA_CONTRATO_AÇO="UNIFORTE - PERIODICO",EMPRESA_CONTRATO_PE=""),IF(E81="AÇO",IF(F81&lt;=500,VLOOKUP(W81,'[1]Contrato UNIFORTE'!$S$7:$V$115,2,0)*F81,IF(AND('[1]DADOS DA REDE'!F81&gt;500,'[1]DADOS DA REDE'!F81&lt;=1000),VLOOKUP(W81,'[1]Contrato UNIFORTE'!$S$7:$V$115,3,0)*F81,VLOOKUP(W81,'[1]Contrato UNIFORTE'!$S$7:$V$115,4,0)*F81)),""),       IF(AND(EMPRESA_CONTRATO_AÇO="",EMPRESA_CONTRATO_PE="UNIFORTE - PERIODICO"),IF(AND(E81="PE",N81="LL4"),VLOOKUP(V81,'[1]REDE VAREJO_PEQ_EXT'!$A$5:$F$25,6,0),IF(AND(E81="PE",N81="LL7",D81&gt;=63),VLOOKUP(V81,'[1]REDE VAREJO_PEQ_EXT'!$A$19:$F$25,6,0),"")),IF(AND(EMPRESA_CONTRATO_AÇO="UNIFORTE - PERIODICO",EMPRESA_CONTRATO_PE="UNIFORTE - PERIODICO"),IF(E81="AÇO",IF(F81&lt;=500,VLOOKUP(W81,'[1]Contrato UNIFORTE'!$S$7:$V$115,2,0)*F81,IF(AND('[1]DADOS DA REDE'!F81&gt;500,'[1]DADOS DA REDE'!F81&lt;=1000),VLOOKUP(W81,'[1]Contrato UNIFORTE'!$S$7:$V$115,3,0)*F81,VLOOKUP(W81,'[1]Contrato UNIFORTE'!$S$7:$V$115,4,0)*F81)),IF(AND(E81="PE",N81="LL4"),VLOOKUP(V81,'[1]REDE VAREJO_PEQ_EXT'!$A$5:$F$25,6,0),IF(AND(E81="PE",N81="LL7",D81&gt;=63),VLOOKUP(V81,'[1]REDE VAREJO_PEQ_EXT'!$A$21:$F$25,6,0),""))),IF(AND(EMPRESA_CONTRATO_AÇO="",EMPRESA_CONTRATO_PE&lt;&gt;"",EMPRESA_CONTRATO_PE&lt;&gt;"UNIFORTE - PERIODICO"),IF(TIPO_CONTRATO_PE="","",IF(TIPO_CONTRATO_PE="Pequenas Extensões",VLOOKUP(V81,'[1]REDE VAREJO_PEQ_EXT'!$S$5:$AD$18,HLOOKUP($N$13,'[1]REDE VAREJO_PEQ_EXT'!$T$19:$AD$20,2,0),0),VLOOKUP(V81,'[1]REDE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PERIODICO",EMPRESA_CONTRATO_PE&lt;&gt;""),IF(OR(E81="AÇO"),IF(E81="AÇO",IF(F81&lt;=500,VLOOKUP(W81,'[1]Contrato UNIFORTE'!$S$7:$V$115,2,0)*F81,IF(AND('[1]DADOS DA REDE'!F81&gt;500,'[1]DADOS DA REDE'!F81&lt;=1000),VLOOKUP(W81,'[1]Contrato UNIFORTE'!$S$7:$V$115,3,0)*F81,VLOOKUP(W81,'[1]Contrato UNIFORTE'!$S$7:$V$115,4,0)*F81)),IF(AND(E81="PE",N81="LL7",D81&gt;=63),VLOOKUP(V81,'[1]REDE VAREJO_PEQ_EXT'!$A$21:$F$25,6,0),"")),IF(AND(E81="PE",OR(N81="RIC",N81="LL4"),TIPO_CONTRATO_PE="Pequenas Extensões"),VLOOKUP(V81,'[1]REDE VAREJO_PEQ_EXT'!$S$5:$AD$18,HLOOKUP(EMPRESA_CONTRATO_PE,'[1]REDE VAREJO_PEQ_EXT'!$T$19:$AD$20,2,0),0),VLOOKUP(V81,'[1]REDE VAREJO_PEQ_EXT'!$A$5:$R$18,HLOOKUP('[1]DADOS DA REDE'!$N$13,'[1]REDE VAREJO_PEQ_EXT'!$G$19:$R$20,2,0),0))),"N/A")))))),"")</f>
        <v/>
      </c>
      <c r="K81" s="440"/>
      <c r="L81" s="440"/>
      <c r="M81" s="69"/>
      <c r="N81" s="70" t="str">
        <f>IF(C81="","",IF($I$2=[1]Tubos!$N$2,IF([1]Tubos!P57="","",[1]Tubos!P57),0))</f>
        <v/>
      </c>
      <c r="O81" s="69"/>
      <c r="P81" s="71">
        <f t="shared" si="0"/>
        <v>0</v>
      </c>
      <c r="Q81" s="42" t="str">
        <f t="shared" si="1"/>
        <v/>
      </c>
      <c r="R81" s="42" t="str">
        <f t="shared" si="2"/>
        <v/>
      </c>
      <c r="S81" s="42"/>
      <c r="T81" s="42">
        <f t="shared" si="3"/>
        <v>0</v>
      </c>
      <c r="U81" s="42" t="str">
        <f>IFERROR(VLOOKUP(N81,'[1]VALIDAÇÃO DADOS'!$AC$1:$AD$5,2,0),"")</f>
        <v/>
      </c>
      <c r="V81" s="42" t="str">
        <f t="shared" si="4"/>
        <v/>
      </c>
      <c r="W81" s="42"/>
      <c r="X81" s="42">
        <f t="shared" si="9"/>
        <v>0</v>
      </c>
      <c r="Y81" s="42" t="str">
        <f t="shared" si="7"/>
        <v/>
      </c>
      <c r="Z81" s="42"/>
      <c r="AA81" s="42"/>
      <c r="AB81" s="42"/>
      <c r="AC81" s="42"/>
      <c r="AJ81" s="43"/>
      <c r="AK81" s="43"/>
      <c r="AS81" s="11"/>
      <c r="AT81" s="11"/>
      <c r="AU81" s="11"/>
      <c r="AV81" s="11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</row>
    <row r="82" spans="1:87" ht="24" customHeight="1" x14ac:dyDescent="0.25">
      <c r="A82" s="73"/>
      <c r="B82" s="17"/>
      <c r="C82" s="66" t="str">
        <f>IF($I$2=[1]Tubos!$N$2,IF([1]Tubos!I58="","",[1]Tubos!I58),"")</f>
        <v/>
      </c>
      <c r="D82" s="67" t="str">
        <f>IF(C82="","",IF($I$2=[1]Tubos!$N$2,IF([1]Tubos!J58="","",[1]Tubos!J58),0))</f>
        <v/>
      </c>
      <c r="E82" s="67" t="str">
        <f>IF(C82="","",IF($I$2=[1]Tubos!$N$2,IF([1]Tubos!K58="","",IF([1]Tubos!K58="PE","PE","AÇO")),0))</f>
        <v/>
      </c>
      <c r="F82" s="68" t="str">
        <f>IF(C82="","",IF($I$2=[1]Tubos!$N$2,IF([1]Tubos!L58="","",[1]Tubos!L58),0))</f>
        <v/>
      </c>
      <c r="G82" s="440" t="s">
        <v>194</v>
      </c>
      <c r="H82" s="440"/>
      <c r="I82" s="440"/>
      <c r="J82" s="440" t="str">
        <f>IFERROR(IF(AND(EMPRESA_CONTRATO_AÇO="",EMPRESA_CONTRATO_PE=""),"",IF(AND(EMPRESA_CONTRATO_AÇO="UNIFORTE - PERIODICO",EMPRESA_CONTRATO_PE=""),IF(E82="AÇO",IF(F82&lt;=500,VLOOKUP(W82,'[1]Contrato UNIFORTE'!$S$7:$V$115,2,0)*F82,IF(AND('[1]DADOS DA REDE'!F82&gt;500,'[1]DADOS DA REDE'!F82&lt;=1000),VLOOKUP(W82,'[1]Contrato UNIFORTE'!$S$7:$V$115,3,0)*F82,VLOOKUP(W82,'[1]Contrato UNIFORTE'!$S$7:$V$115,4,0)*F82)),""),       IF(AND(EMPRESA_CONTRATO_AÇO="",EMPRESA_CONTRATO_PE="UNIFORTE - PERIODICO"),IF(AND(E82="PE",N82="LL4"),VLOOKUP(V82,'[1]REDE VAREJO_PEQ_EXT'!$A$5:$F$25,6,0),IF(AND(E82="PE",N82="LL7",D82&gt;=63),VLOOKUP(V82,'[1]REDE VAREJO_PEQ_EXT'!$A$19:$F$25,6,0),"")),IF(AND(EMPRESA_CONTRATO_AÇO="UNIFORTE - PERIODICO",EMPRESA_CONTRATO_PE="UNIFORTE - PERIODICO"),IF(E82="AÇO",IF(F82&lt;=500,VLOOKUP(W82,'[1]Contrato UNIFORTE'!$S$7:$V$115,2,0)*F82,IF(AND('[1]DADOS DA REDE'!F82&gt;500,'[1]DADOS DA REDE'!F82&lt;=1000),VLOOKUP(W82,'[1]Contrato UNIFORTE'!$S$7:$V$115,3,0)*F82,VLOOKUP(W82,'[1]Contrato UNIFORTE'!$S$7:$V$115,4,0)*F82)),IF(AND(E82="PE",N82="LL4"),VLOOKUP(V82,'[1]REDE VAREJO_PEQ_EXT'!$A$5:$F$25,6,0),IF(AND(E82="PE",N82="LL7",D82&gt;=63),VLOOKUP(V82,'[1]REDE VAREJO_PEQ_EXT'!$A$21:$F$25,6,0),""))),IF(AND(EMPRESA_CONTRATO_AÇO="",EMPRESA_CONTRATO_PE&lt;&gt;"",EMPRESA_CONTRATO_PE&lt;&gt;"UNIFORTE - PERIODICO"),IF(TIPO_CONTRATO_PE="","",IF(TIPO_CONTRATO_PE="Pequenas Extensões",VLOOKUP(V82,'[1]REDE VAREJO_PEQ_EXT'!$S$5:$AD$18,HLOOKUP($N$13,'[1]REDE VAREJO_PEQ_EXT'!$T$19:$AD$20,2,0),0),VLOOKUP(V82,'[1]REDE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PERIODICO",EMPRESA_CONTRATO_PE&lt;&gt;""),IF(OR(E82="AÇO"),IF(E82="AÇO",IF(F82&lt;=500,VLOOKUP(W82,'[1]Contrato UNIFORTE'!$S$7:$V$115,2,0)*F82,IF(AND('[1]DADOS DA REDE'!F82&gt;500,'[1]DADOS DA REDE'!F82&lt;=1000),VLOOKUP(W82,'[1]Contrato UNIFORTE'!$S$7:$V$115,3,0)*F82,VLOOKUP(W82,'[1]Contrato UNIFORTE'!$S$7:$V$115,4,0)*F82)),IF(AND(E82="PE",N82="LL7",D82&gt;=63),VLOOKUP(V82,'[1]REDE VAREJO_PEQ_EXT'!$A$21:$F$25,6,0),"")),IF(AND(E82="PE",OR(N82="RIC",N82="LL4"),TIPO_CONTRATO_PE="Pequenas Extensões"),VLOOKUP(V82,'[1]REDE VAREJO_PEQ_EXT'!$S$5:$AD$18,HLOOKUP(EMPRESA_CONTRATO_PE,'[1]REDE VAREJO_PEQ_EXT'!$T$19:$AD$20,2,0),0),VLOOKUP(V82,'[1]REDE VAREJO_PEQ_EXT'!$A$5:$R$18,HLOOKUP('[1]DADOS DA REDE'!$N$13,'[1]REDE VAREJO_PEQ_EXT'!$G$19:$R$20,2,0),0))),"N/A")))))),"")</f>
        <v/>
      </c>
      <c r="K82" s="440"/>
      <c r="L82" s="440"/>
      <c r="M82" s="69"/>
      <c r="N82" s="70" t="str">
        <f>IF(C82="","",IF($I$2=[1]Tubos!$N$2,IF([1]Tubos!P58="","",[1]Tubos!P58),0))</f>
        <v/>
      </c>
      <c r="O82" s="69"/>
      <c r="P82" s="71">
        <f t="shared" si="0"/>
        <v>0</v>
      </c>
      <c r="Q82" s="42" t="str">
        <f t="shared" si="1"/>
        <v/>
      </c>
      <c r="R82" s="42" t="str">
        <f t="shared" si="2"/>
        <v/>
      </c>
      <c r="S82" s="42"/>
      <c r="T82" s="42">
        <f t="shared" si="3"/>
        <v>0</v>
      </c>
      <c r="U82" s="42" t="str">
        <f>IFERROR(VLOOKUP(N82,'[1]VALIDAÇÃO DADOS'!$AC$1:$AD$5,2,0),"")</f>
        <v/>
      </c>
      <c r="V82" s="42" t="str">
        <f t="shared" si="4"/>
        <v/>
      </c>
      <c r="W82" s="42"/>
      <c r="X82" s="42">
        <f t="shared" si="9"/>
        <v>0</v>
      </c>
      <c r="Y82" s="42" t="str">
        <f t="shared" si="7"/>
        <v/>
      </c>
      <c r="Z82" s="42"/>
      <c r="AA82" s="42"/>
      <c r="AB82" s="42"/>
      <c r="AC82" s="42"/>
      <c r="AJ82" s="43"/>
      <c r="AK82" s="43"/>
      <c r="AS82" s="11"/>
      <c r="AT82" s="11"/>
      <c r="AU82" s="11"/>
      <c r="AV82" s="11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</row>
    <row r="83" spans="1:87" ht="24" customHeight="1" x14ac:dyDescent="0.25">
      <c r="A83" s="73"/>
      <c r="B83" s="17"/>
      <c r="C83" s="66" t="str">
        <f>IF($I$2=[1]Tubos!$N$2,IF([1]Tubos!I59="","",[1]Tubos!I59),"")</f>
        <v/>
      </c>
      <c r="D83" s="67" t="str">
        <f>IF(C83="","",IF($I$2=[1]Tubos!$N$2,IF([1]Tubos!J59="","",[1]Tubos!J59),0))</f>
        <v/>
      </c>
      <c r="E83" s="67" t="str">
        <f>IF(C83="","",IF($I$2=[1]Tubos!$N$2,IF([1]Tubos!K59="","",IF([1]Tubos!K59="PE","PE","AÇO")),0))</f>
        <v/>
      </c>
      <c r="F83" s="68" t="str">
        <f>IF(C83="","",IF($I$2=[1]Tubos!$N$2,IF([1]Tubos!L59="","",[1]Tubos!L59),0))</f>
        <v/>
      </c>
      <c r="G83" s="440" t="s">
        <v>194</v>
      </c>
      <c r="H83" s="440"/>
      <c r="I83" s="440"/>
      <c r="J83" s="440" t="str">
        <f>IFERROR(IF(AND(EMPRESA_CONTRATO_AÇO="",EMPRESA_CONTRATO_PE=""),"",IF(AND(EMPRESA_CONTRATO_AÇO="UNIFORTE - PERIODICO",EMPRESA_CONTRATO_PE=""),IF(E83="AÇO",IF(F83&lt;=500,VLOOKUP(W83,'[1]Contrato UNIFORTE'!$S$7:$V$115,2,0)*F83,IF(AND('[1]DADOS DA REDE'!F83&gt;500,'[1]DADOS DA REDE'!F83&lt;=1000),VLOOKUP(W83,'[1]Contrato UNIFORTE'!$S$7:$V$115,3,0)*F83,VLOOKUP(W83,'[1]Contrato UNIFORTE'!$S$7:$V$115,4,0)*F83)),""),       IF(AND(EMPRESA_CONTRATO_AÇO="",EMPRESA_CONTRATO_PE="UNIFORTE - PERIODICO"),IF(AND(E83="PE",N83="LL4"),VLOOKUP(V83,'[1]REDE VAREJO_PEQ_EXT'!$A$5:$F$25,6,0),IF(AND(E83="PE",N83="LL7",D83&gt;=63),VLOOKUP(V83,'[1]REDE VAREJO_PEQ_EXT'!$A$19:$F$25,6,0),"")),IF(AND(EMPRESA_CONTRATO_AÇO="UNIFORTE - PERIODICO",EMPRESA_CONTRATO_PE="UNIFORTE - PERIODICO"),IF(E83="AÇO",IF(F83&lt;=500,VLOOKUP(W83,'[1]Contrato UNIFORTE'!$S$7:$V$115,2,0)*F83,IF(AND('[1]DADOS DA REDE'!F83&gt;500,'[1]DADOS DA REDE'!F83&lt;=1000),VLOOKUP(W83,'[1]Contrato UNIFORTE'!$S$7:$V$115,3,0)*F83,VLOOKUP(W83,'[1]Contrato UNIFORTE'!$S$7:$V$115,4,0)*F83)),IF(AND(E83="PE",N83="LL4"),VLOOKUP(V83,'[1]REDE VAREJO_PEQ_EXT'!$A$5:$F$25,6,0),IF(AND(E83="PE",N83="LL7",D83&gt;=63),VLOOKUP(V83,'[1]REDE VAREJO_PEQ_EXT'!$A$21:$F$25,6,0),""))),IF(AND(EMPRESA_CONTRATO_AÇO="",EMPRESA_CONTRATO_PE&lt;&gt;"",EMPRESA_CONTRATO_PE&lt;&gt;"UNIFORTE - PERIODICO"),IF(TIPO_CONTRATO_PE="","",IF(TIPO_CONTRATO_PE="Pequenas Extensões",VLOOKUP(V83,'[1]REDE VAREJO_PEQ_EXT'!$S$5:$AD$18,HLOOKUP($N$13,'[1]REDE VAREJO_PEQ_EXT'!$T$19:$AD$20,2,0),0),VLOOKUP(V83,'[1]REDE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PERIODICO",EMPRESA_CONTRATO_PE&lt;&gt;""),IF(OR(E83="AÇO"),IF(E83="AÇO",IF(F83&lt;=500,VLOOKUP(W83,'[1]Contrato UNIFORTE'!$S$7:$V$115,2,0)*F83,IF(AND('[1]DADOS DA REDE'!F83&gt;500,'[1]DADOS DA REDE'!F83&lt;=1000),VLOOKUP(W83,'[1]Contrato UNIFORTE'!$S$7:$V$115,3,0)*F83,VLOOKUP(W83,'[1]Contrato UNIFORTE'!$S$7:$V$115,4,0)*F83)),IF(AND(E83="PE",N83="LL7",D83&gt;=63),VLOOKUP(V83,'[1]REDE VAREJO_PEQ_EXT'!$A$21:$F$25,6,0),"")),IF(AND(E83="PE",OR(N83="RIC",N83="LL4"),TIPO_CONTRATO_PE="Pequenas Extensões"),VLOOKUP(V83,'[1]REDE VAREJO_PEQ_EXT'!$S$5:$AD$18,HLOOKUP(EMPRESA_CONTRATO_PE,'[1]REDE VAREJO_PEQ_EXT'!$T$19:$AD$20,2,0),0),VLOOKUP(V83,'[1]REDE VAREJO_PEQ_EXT'!$A$5:$R$18,HLOOKUP('[1]DADOS DA REDE'!$N$13,'[1]REDE VAREJO_PEQ_EXT'!$G$19:$R$20,2,0),0))),"N/A")))))),"")</f>
        <v/>
      </c>
      <c r="K83" s="440"/>
      <c r="L83" s="440"/>
      <c r="M83" s="69"/>
      <c r="N83" s="70" t="str">
        <f>IF(C83="","",IF($I$2=[1]Tubos!$N$2,IF([1]Tubos!P59="","",[1]Tubos!P59),0))</f>
        <v/>
      </c>
      <c r="O83" s="69"/>
      <c r="P83" s="71">
        <f t="shared" si="0"/>
        <v>0</v>
      </c>
      <c r="Q83" s="42" t="str">
        <f t="shared" si="1"/>
        <v/>
      </c>
      <c r="R83" s="42" t="str">
        <f t="shared" si="2"/>
        <v/>
      </c>
      <c r="S83" s="42"/>
      <c r="T83" s="42">
        <f t="shared" si="3"/>
        <v>0</v>
      </c>
      <c r="U83" s="42" t="str">
        <f>IFERROR(VLOOKUP(N83,'[1]VALIDAÇÃO DADOS'!$AC$1:$AD$5,2,0),"")</f>
        <v/>
      </c>
      <c r="V83" s="42" t="str">
        <f t="shared" si="4"/>
        <v/>
      </c>
      <c r="W83" s="42"/>
      <c r="X83" s="42">
        <f t="shared" si="9"/>
        <v>0</v>
      </c>
      <c r="Y83" s="42" t="str">
        <f t="shared" si="7"/>
        <v/>
      </c>
      <c r="Z83" s="42"/>
      <c r="AA83" s="42"/>
      <c r="AB83" s="42"/>
      <c r="AC83" s="42"/>
      <c r="AJ83" s="43"/>
      <c r="AK83" s="43"/>
      <c r="AS83" s="11"/>
      <c r="AT83" s="11"/>
      <c r="AU83" s="11"/>
      <c r="AV83" s="11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</row>
    <row r="84" spans="1:87" ht="24" customHeight="1" x14ac:dyDescent="0.25">
      <c r="A84" s="73"/>
      <c r="B84" s="17"/>
      <c r="C84" s="66" t="str">
        <f>IF($I$2=[1]Tubos!$N$2,IF([1]Tubos!I60="","",[1]Tubos!I60),"")</f>
        <v/>
      </c>
      <c r="D84" s="67" t="str">
        <f>IF(C84="","",IF($I$2=[1]Tubos!$N$2,IF([1]Tubos!J60="","",[1]Tubos!J60),0))</f>
        <v/>
      </c>
      <c r="E84" s="67" t="str">
        <f>IF(C84="","",IF($I$2=[1]Tubos!$N$2,IF([1]Tubos!K60="","",IF([1]Tubos!K60="PE","PE","AÇO")),0))</f>
        <v/>
      </c>
      <c r="F84" s="68" t="str">
        <f>IF(C84="","",IF($I$2=[1]Tubos!$N$2,IF([1]Tubos!L60="","",[1]Tubos!L60),0))</f>
        <v/>
      </c>
      <c r="G84" s="440" t="s">
        <v>194</v>
      </c>
      <c r="H84" s="440"/>
      <c r="I84" s="440"/>
      <c r="J84" s="440" t="str">
        <f>IFERROR(IF(AND(EMPRESA_CONTRATO_AÇO="",EMPRESA_CONTRATO_PE=""),"",IF(AND(EMPRESA_CONTRATO_AÇO="UNIFORTE - PERIODICO",EMPRESA_CONTRATO_PE=""),IF(E84="AÇO",IF(F84&lt;=500,VLOOKUP(W84,'[1]Contrato UNIFORTE'!$S$7:$V$115,2,0)*F84,IF(AND('[1]DADOS DA REDE'!F84&gt;500,'[1]DADOS DA REDE'!F84&lt;=1000),VLOOKUP(W84,'[1]Contrato UNIFORTE'!$S$7:$V$115,3,0)*F84,VLOOKUP(W84,'[1]Contrato UNIFORTE'!$S$7:$V$115,4,0)*F84)),""),       IF(AND(EMPRESA_CONTRATO_AÇO="",EMPRESA_CONTRATO_PE="UNIFORTE - PERIODICO"),IF(AND(E84="PE",N84="LL4"),VLOOKUP(V84,'[1]REDE VAREJO_PEQ_EXT'!$A$5:$F$25,6,0),IF(AND(E84="PE",N84="LL7",D84&gt;=63),VLOOKUP(V84,'[1]REDE VAREJO_PEQ_EXT'!$A$19:$F$25,6,0),"")),IF(AND(EMPRESA_CONTRATO_AÇO="UNIFORTE - PERIODICO",EMPRESA_CONTRATO_PE="UNIFORTE - PERIODICO"),IF(E84="AÇO",IF(F84&lt;=500,VLOOKUP(W84,'[1]Contrato UNIFORTE'!$S$7:$V$115,2,0)*F84,IF(AND('[1]DADOS DA REDE'!F84&gt;500,'[1]DADOS DA REDE'!F84&lt;=1000),VLOOKUP(W84,'[1]Contrato UNIFORTE'!$S$7:$V$115,3,0)*F84,VLOOKUP(W84,'[1]Contrato UNIFORTE'!$S$7:$V$115,4,0)*F84)),IF(AND(E84="PE",N84="LL4"),VLOOKUP(V84,'[1]REDE VAREJO_PEQ_EXT'!$A$5:$F$25,6,0),IF(AND(E84="PE",N84="LL7",D84&gt;=63),VLOOKUP(V84,'[1]REDE VAREJO_PEQ_EXT'!$A$21:$F$25,6,0),""))),IF(AND(EMPRESA_CONTRATO_AÇO="",EMPRESA_CONTRATO_PE&lt;&gt;"",EMPRESA_CONTRATO_PE&lt;&gt;"UNIFORTE - PERIODICO"),IF(TIPO_CONTRATO_PE="","",IF(TIPO_CONTRATO_PE="Pequenas Extensões",VLOOKUP(V84,'[1]REDE VAREJO_PEQ_EXT'!$S$5:$AD$18,HLOOKUP($N$13,'[1]REDE VAREJO_PEQ_EXT'!$T$19:$AD$20,2,0),0),VLOOKUP(V84,'[1]REDE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PERIODICO",EMPRESA_CONTRATO_PE&lt;&gt;""),IF(OR(E84="AÇO"),IF(E84="AÇO",IF(F84&lt;=500,VLOOKUP(W84,'[1]Contrato UNIFORTE'!$S$7:$V$115,2,0)*F84,IF(AND('[1]DADOS DA REDE'!F84&gt;500,'[1]DADOS DA REDE'!F84&lt;=1000),VLOOKUP(W84,'[1]Contrato UNIFORTE'!$S$7:$V$115,3,0)*F84,VLOOKUP(W84,'[1]Contrato UNIFORTE'!$S$7:$V$115,4,0)*F84)),IF(AND(E84="PE",N84="LL7",D84&gt;=63),VLOOKUP(V84,'[1]REDE VAREJO_PEQ_EXT'!$A$21:$F$25,6,0),"")),IF(AND(E84="PE",OR(N84="RIC",N84="LL4"),TIPO_CONTRATO_PE="Pequenas Extensões"),VLOOKUP(V84,'[1]REDE VAREJO_PEQ_EXT'!$S$5:$AD$18,HLOOKUP(EMPRESA_CONTRATO_PE,'[1]REDE VAREJO_PEQ_EXT'!$T$19:$AD$20,2,0),0),VLOOKUP(V84,'[1]REDE VAREJO_PEQ_EXT'!$A$5:$R$18,HLOOKUP('[1]DADOS DA REDE'!$N$13,'[1]REDE VAREJO_PEQ_EXT'!$G$19:$R$20,2,0),0))),"N/A")))))),"")</f>
        <v/>
      </c>
      <c r="K84" s="440"/>
      <c r="L84" s="440"/>
      <c r="M84" s="69"/>
      <c r="N84" s="70" t="str">
        <f>IF(C84="","",IF($I$2=[1]Tubos!$N$2,IF([1]Tubos!P60="","",[1]Tubos!P60),0))</f>
        <v/>
      </c>
      <c r="O84" s="69"/>
      <c r="P84" s="71">
        <f t="shared" si="0"/>
        <v>0</v>
      </c>
      <c r="Q84" s="42" t="str">
        <f t="shared" si="1"/>
        <v/>
      </c>
      <c r="R84" s="42" t="str">
        <f t="shared" si="2"/>
        <v/>
      </c>
      <c r="S84" s="42"/>
      <c r="T84" s="42">
        <f t="shared" si="3"/>
        <v>0</v>
      </c>
      <c r="U84" s="42" t="str">
        <f>IFERROR(VLOOKUP(N84,'[1]VALIDAÇÃO DADOS'!$AC$1:$AD$5,2,0),"")</f>
        <v/>
      </c>
      <c r="V84" s="42" t="str">
        <f t="shared" si="4"/>
        <v/>
      </c>
      <c r="W84" s="42"/>
      <c r="X84" s="42">
        <f t="shared" si="9"/>
        <v>0</v>
      </c>
      <c r="Y84" s="42" t="str">
        <f t="shared" si="7"/>
        <v/>
      </c>
      <c r="Z84" s="42"/>
      <c r="AA84" s="42"/>
      <c r="AB84" s="42"/>
      <c r="AC84" s="42"/>
      <c r="AJ84" s="43"/>
      <c r="AK84" s="43"/>
      <c r="AS84" s="11"/>
      <c r="AT84" s="11"/>
      <c r="AU84" s="11"/>
      <c r="AV84" s="11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</row>
    <row r="85" spans="1:87" ht="24" customHeight="1" x14ac:dyDescent="0.25">
      <c r="A85" s="73"/>
      <c r="B85" s="17"/>
      <c r="C85" s="66" t="str">
        <f>IF($I$2=[1]Tubos!$N$2,IF([1]Tubos!I61="","",[1]Tubos!I61),"")</f>
        <v/>
      </c>
      <c r="D85" s="67" t="str">
        <f>IF(C85="","",IF($I$2=[1]Tubos!$N$2,IF([1]Tubos!J61="","",[1]Tubos!J61),0))</f>
        <v/>
      </c>
      <c r="E85" s="67" t="str">
        <f>IF(C85="","",IF($I$2=[1]Tubos!$N$2,IF([1]Tubos!K61="","",IF([1]Tubos!K61="PE","PE","AÇO")),0))</f>
        <v/>
      </c>
      <c r="F85" s="68" t="str">
        <f>IF(C85="","",IF($I$2=[1]Tubos!$N$2,IF([1]Tubos!L61="","",[1]Tubos!L61),0))</f>
        <v/>
      </c>
      <c r="G85" s="440" t="s">
        <v>194</v>
      </c>
      <c r="H85" s="440"/>
      <c r="I85" s="440"/>
      <c r="J85" s="440" t="str">
        <f>IFERROR(IF(AND(EMPRESA_CONTRATO_AÇO="",EMPRESA_CONTRATO_PE=""),"",IF(AND(EMPRESA_CONTRATO_AÇO="UNIFORTE - PERIODICO",EMPRESA_CONTRATO_PE=""),IF(E85="AÇO",IF(F85&lt;=500,VLOOKUP(W85,'[1]Contrato UNIFORTE'!$S$7:$V$115,2,0)*F85,IF(AND('[1]DADOS DA REDE'!F85&gt;500,'[1]DADOS DA REDE'!F85&lt;=1000),VLOOKUP(W85,'[1]Contrato UNIFORTE'!$S$7:$V$115,3,0)*F85,VLOOKUP(W85,'[1]Contrato UNIFORTE'!$S$7:$V$115,4,0)*F85)),""),       IF(AND(EMPRESA_CONTRATO_AÇO="",EMPRESA_CONTRATO_PE="UNIFORTE - PERIODICO"),IF(AND(E85="PE",N85="LL4"),VLOOKUP(V85,'[1]REDE VAREJO_PEQ_EXT'!$A$5:$F$25,6,0),IF(AND(E85="PE",N85="LL7",D85&gt;=63),VLOOKUP(V85,'[1]REDE VAREJO_PEQ_EXT'!$A$19:$F$25,6,0),"")),IF(AND(EMPRESA_CONTRATO_AÇO="UNIFORTE - PERIODICO",EMPRESA_CONTRATO_PE="UNIFORTE - PERIODICO"),IF(E85="AÇO",IF(F85&lt;=500,VLOOKUP(W85,'[1]Contrato UNIFORTE'!$S$7:$V$115,2,0)*F85,IF(AND('[1]DADOS DA REDE'!F85&gt;500,'[1]DADOS DA REDE'!F85&lt;=1000),VLOOKUP(W85,'[1]Contrato UNIFORTE'!$S$7:$V$115,3,0)*F85,VLOOKUP(W85,'[1]Contrato UNIFORTE'!$S$7:$V$115,4,0)*F85)),IF(AND(E85="PE",N85="LL4"),VLOOKUP(V85,'[1]REDE VAREJO_PEQ_EXT'!$A$5:$F$25,6,0),IF(AND(E85="PE",N85="LL7",D85&gt;=63),VLOOKUP(V85,'[1]REDE VAREJO_PEQ_EXT'!$A$21:$F$25,6,0),""))),IF(AND(EMPRESA_CONTRATO_AÇO="",EMPRESA_CONTRATO_PE&lt;&gt;"",EMPRESA_CONTRATO_PE&lt;&gt;"UNIFORTE - PERIODICO"),IF(TIPO_CONTRATO_PE="","",IF(TIPO_CONTRATO_PE="Pequenas Extensões",VLOOKUP(V85,'[1]REDE VAREJO_PEQ_EXT'!$S$5:$AD$18,HLOOKUP($N$13,'[1]REDE VAREJO_PEQ_EXT'!$T$19:$AD$20,2,0),0),VLOOKUP(V85,'[1]REDE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PERIODICO",EMPRESA_CONTRATO_PE&lt;&gt;""),IF(OR(E85="AÇO"),IF(E85="AÇO",IF(F85&lt;=500,VLOOKUP(W85,'[1]Contrato UNIFORTE'!$S$7:$V$115,2,0)*F85,IF(AND('[1]DADOS DA REDE'!F85&gt;500,'[1]DADOS DA REDE'!F85&lt;=1000),VLOOKUP(W85,'[1]Contrato UNIFORTE'!$S$7:$V$115,3,0)*F85,VLOOKUP(W85,'[1]Contrato UNIFORTE'!$S$7:$V$115,4,0)*F85)),IF(AND(E85="PE",N85="LL7",D85&gt;=63),VLOOKUP(V85,'[1]REDE VAREJO_PEQ_EXT'!$A$21:$F$25,6,0),"")),IF(AND(E85="PE",OR(N85="RIC",N85="LL4"),TIPO_CONTRATO_PE="Pequenas Extensões"),VLOOKUP(V85,'[1]REDE VAREJO_PEQ_EXT'!$S$5:$AD$18,HLOOKUP(EMPRESA_CONTRATO_PE,'[1]REDE VAREJO_PEQ_EXT'!$T$19:$AD$20,2,0),0),VLOOKUP(V85,'[1]REDE VAREJO_PEQ_EXT'!$A$5:$R$18,HLOOKUP('[1]DADOS DA REDE'!$N$13,'[1]REDE VAREJO_PEQ_EXT'!$G$19:$R$20,2,0),0))),"N/A")))))),"")</f>
        <v/>
      </c>
      <c r="K85" s="440"/>
      <c r="L85" s="440"/>
      <c r="M85" s="69"/>
      <c r="N85" s="70" t="str">
        <f>IF(C85="","",IF($I$2=[1]Tubos!$N$2,IF([1]Tubos!P61="","",[1]Tubos!P61),0))</f>
        <v/>
      </c>
      <c r="O85" s="69"/>
      <c r="P85" s="71">
        <f t="shared" si="0"/>
        <v>0</v>
      </c>
      <c r="Q85" s="42" t="str">
        <f t="shared" si="1"/>
        <v/>
      </c>
      <c r="R85" s="42" t="str">
        <f t="shared" si="2"/>
        <v/>
      </c>
      <c r="S85" s="42"/>
      <c r="T85" s="42">
        <f t="shared" si="3"/>
        <v>0</v>
      </c>
      <c r="U85" s="42" t="str">
        <f>IFERROR(VLOOKUP(N85,'[1]VALIDAÇÃO DADOS'!$AC$1:$AD$5,2,0),"")</f>
        <v/>
      </c>
      <c r="V85" s="42" t="str">
        <f t="shared" si="4"/>
        <v/>
      </c>
      <c r="W85" s="42"/>
      <c r="X85" s="42">
        <f t="shared" si="9"/>
        <v>0</v>
      </c>
      <c r="Y85" s="42" t="str">
        <f t="shared" si="7"/>
        <v/>
      </c>
      <c r="Z85" s="42"/>
      <c r="AA85" s="42"/>
      <c r="AB85" s="42"/>
      <c r="AC85" s="42"/>
      <c r="AJ85" s="43"/>
      <c r="AK85" s="43"/>
      <c r="AS85" s="11"/>
      <c r="AT85" s="11"/>
      <c r="AU85" s="11"/>
      <c r="AV85" s="11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</row>
    <row r="86" spans="1:87" ht="24" customHeight="1" x14ac:dyDescent="0.25">
      <c r="A86" s="73"/>
      <c r="B86" s="17"/>
      <c r="C86" s="66" t="str">
        <f>IF($I$2=[1]Tubos!$N$2,IF([1]Tubos!I62="","",[1]Tubos!I62),"")</f>
        <v/>
      </c>
      <c r="D86" s="67" t="str">
        <f>IF(C86="","",IF($I$2=[1]Tubos!$N$2,IF([1]Tubos!J62="","",[1]Tubos!J62),0))</f>
        <v/>
      </c>
      <c r="E86" s="67" t="str">
        <f>IF(C86="","",IF($I$2=[1]Tubos!$N$2,IF([1]Tubos!K62="","",IF([1]Tubos!K62="PE","PE","AÇO")),0))</f>
        <v/>
      </c>
      <c r="F86" s="68" t="str">
        <f>IF(C86="","",IF($I$2=[1]Tubos!$N$2,IF([1]Tubos!L62="","",[1]Tubos!L62),0))</f>
        <v/>
      </c>
      <c r="G86" s="440" t="s">
        <v>194</v>
      </c>
      <c r="H86" s="440"/>
      <c r="I86" s="440"/>
      <c r="J86" s="440" t="str">
        <f>IFERROR(IF(AND(EMPRESA_CONTRATO_AÇO="",EMPRESA_CONTRATO_PE=""),"",IF(AND(EMPRESA_CONTRATO_AÇO="UNIFORTE - PERIODICO",EMPRESA_CONTRATO_PE=""),IF(E86="AÇO",IF(F86&lt;=500,VLOOKUP(W86,'[1]Contrato UNIFORTE'!$S$7:$V$115,2,0)*F86,IF(AND('[1]DADOS DA REDE'!F86&gt;500,'[1]DADOS DA REDE'!F86&lt;=1000),VLOOKUP(W86,'[1]Contrato UNIFORTE'!$S$7:$V$115,3,0)*F86,VLOOKUP(W86,'[1]Contrato UNIFORTE'!$S$7:$V$115,4,0)*F86)),""),       IF(AND(EMPRESA_CONTRATO_AÇO="",EMPRESA_CONTRATO_PE="UNIFORTE - PERIODICO"),IF(AND(E86="PE",N86="LL4"),VLOOKUP(V86,'[1]REDE VAREJO_PEQ_EXT'!$A$5:$F$25,6,0),IF(AND(E86="PE",N86="LL7",D86&gt;=63),VLOOKUP(V86,'[1]REDE VAREJO_PEQ_EXT'!$A$19:$F$25,6,0),"")),IF(AND(EMPRESA_CONTRATO_AÇO="UNIFORTE - PERIODICO",EMPRESA_CONTRATO_PE="UNIFORTE - PERIODICO"),IF(E86="AÇO",IF(F86&lt;=500,VLOOKUP(W86,'[1]Contrato UNIFORTE'!$S$7:$V$115,2,0)*F86,IF(AND('[1]DADOS DA REDE'!F86&gt;500,'[1]DADOS DA REDE'!F86&lt;=1000),VLOOKUP(W86,'[1]Contrato UNIFORTE'!$S$7:$V$115,3,0)*F86,VLOOKUP(W86,'[1]Contrato UNIFORTE'!$S$7:$V$115,4,0)*F86)),IF(AND(E86="PE",N86="LL4"),VLOOKUP(V86,'[1]REDE VAREJO_PEQ_EXT'!$A$5:$F$25,6,0),IF(AND(E86="PE",N86="LL7",D86&gt;=63),VLOOKUP(V86,'[1]REDE VAREJO_PEQ_EXT'!$A$21:$F$25,6,0),""))),IF(AND(EMPRESA_CONTRATO_AÇO="",EMPRESA_CONTRATO_PE&lt;&gt;"",EMPRESA_CONTRATO_PE&lt;&gt;"UNIFORTE - PERIODICO"),IF(TIPO_CONTRATO_PE="","",IF(TIPO_CONTRATO_PE="Pequenas Extensões",VLOOKUP(V86,'[1]REDE VAREJO_PEQ_EXT'!$S$5:$AD$18,HLOOKUP($N$13,'[1]REDE VAREJO_PEQ_EXT'!$T$19:$AD$20,2,0),0),VLOOKUP(V86,'[1]REDE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PERIODICO",EMPRESA_CONTRATO_PE&lt;&gt;""),IF(OR(E86="AÇO"),IF(E86="AÇO",IF(F86&lt;=500,VLOOKUP(W86,'[1]Contrato UNIFORTE'!$S$7:$V$115,2,0)*F86,IF(AND('[1]DADOS DA REDE'!F86&gt;500,'[1]DADOS DA REDE'!F86&lt;=1000),VLOOKUP(W86,'[1]Contrato UNIFORTE'!$S$7:$V$115,3,0)*F86,VLOOKUP(W86,'[1]Contrato UNIFORTE'!$S$7:$V$115,4,0)*F86)),IF(AND(E86="PE",N86="LL7",D86&gt;=63),VLOOKUP(V86,'[1]REDE VAREJO_PEQ_EXT'!$A$21:$F$25,6,0),"")),IF(AND(E86="PE",OR(N86="RIC",N86="LL4"),TIPO_CONTRATO_PE="Pequenas Extensões"),VLOOKUP(V86,'[1]REDE VAREJO_PEQ_EXT'!$S$5:$AD$18,HLOOKUP(EMPRESA_CONTRATO_PE,'[1]REDE VAREJO_PEQ_EXT'!$T$19:$AD$20,2,0),0),VLOOKUP(V86,'[1]REDE VAREJO_PEQ_EXT'!$A$5:$R$18,HLOOKUP('[1]DADOS DA REDE'!$N$13,'[1]REDE VAREJO_PEQ_EXT'!$G$19:$R$20,2,0),0))),"N/A")))))),"")</f>
        <v/>
      </c>
      <c r="K86" s="440"/>
      <c r="L86" s="440"/>
      <c r="M86" s="69"/>
      <c r="N86" s="70" t="str">
        <f>IF(C86="","",IF($I$2=[1]Tubos!$N$2,IF([1]Tubos!P62="","",[1]Tubos!P62),0))</f>
        <v/>
      </c>
      <c r="O86" s="69"/>
      <c r="P86" s="71">
        <f t="shared" si="0"/>
        <v>0</v>
      </c>
      <c r="Q86" s="42" t="str">
        <f t="shared" si="1"/>
        <v/>
      </c>
      <c r="R86" s="42" t="str">
        <f t="shared" si="2"/>
        <v/>
      </c>
      <c r="S86" s="42"/>
      <c r="T86" s="42">
        <f t="shared" si="3"/>
        <v>0</v>
      </c>
      <c r="U86" s="42" t="str">
        <f>IFERROR(VLOOKUP(N86,'[1]VALIDAÇÃO DADOS'!$AC$1:$AD$5,2,0),"")</f>
        <v/>
      </c>
      <c r="V86" s="42" t="str">
        <f t="shared" si="4"/>
        <v/>
      </c>
      <c r="W86" s="42"/>
      <c r="X86" s="42">
        <f t="shared" si="9"/>
        <v>0</v>
      </c>
      <c r="Y86" s="42" t="str">
        <f t="shared" si="7"/>
        <v/>
      </c>
      <c r="Z86" s="42"/>
      <c r="AA86" s="42"/>
      <c r="AB86" s="42"/>
      <c r="AC86" s="42"/>
      <c r="AJ86" s="43"/>
      <c r="AK86" s="43"/>
      <c r="AS86" s="11"/>
      <c r="AT86" s="11"/>
      <c r="AU86" s="11"/>
      <c r="AV86" s="11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</row>
    <row r="87" spans="1:87" ht="24" customHeight="1" x14ac:dyDescent="0.25">
      <c r="A87" s="73"/>
      <c r="B87" s="17"/>
      <c r="C87" s="66" t="str">
        <f>IF($I$2=[1]Tubos!$N$2,IF([1]Tubos!I63="","",[1]Tubos!I63),"")</f>
        <v/>
      </c>
      <c r="D87" s="67" t="str">
        <f>IF(C87="","",IF($I$2=[1]Tubos!$N$2,IF([1]Tubos!J63="","",[1]Tubos!J63),0))</f>
        <v/>
      </c>
      <c r="E87" s="67" t="str">
        <f>IF(C87="","",IF($I$2=[1]Tubos!$N$2,IF([1]Tubos!K63="","",IF([1]Tubos!K63="PE","PE","AÇO")),0))</f>
        <v/>
      </c>
      <c r="F87" s="68" t="str">
        <f>IF(C87="","",IF($I$2=[1]Tubos!$N$2,IF([1]Tubos!L63="","",[1]Tubos!L63),0))</f>
        <v/>
      </c>
      <c r="G87" s="440" t="s">
        <v>194</v>
      </c>
      <c r="H87" s="440"/>
      <c r="I87" s="440"/>
      <c r="J87" s="440" t="str">
        <f>IFERROR(IF(AND(EMPRESA_CONTRATO_AÇO="",EMPRESA_CONTRATO_PE=""),"",IF(AND(EMPRESA_CONTRATO_AÇO="UNIFORTE - PERIODICO",EMPRESA_CONTRATO_PE=""),IF(E87="AÇO",IF(F87&lt;=500,VLOOKUP(W87,'[1]Contrato UNIFORTE'!$S$7:$V$115,2,0)*F87,IF(AND('[1]DADOS DA REDE'!F87&gt;500,'[1]DADOS DA REDE'!F87&lt;=1000),VLOOKUP(W87,'[1]Contrato UNIFORTE'!$S$7:$V$115,3,0)*F87,VLOOKUP(W87,'[1]Contrato UNIFORTE'!$S$7:$V$115,4,0)*F87)),""),       IF(AND(EMPRESA_CONTRATO_AÇO="",EMPRESA_CONTRATO_PE="UNIFORTE - PERIODICO"),IF(AND(E87="PE",N87="LL4"),VLOOKUP(V87,'[1]REDE VAREJO_PEQ_EXT'!$A$5:$F$25,6,0),IF(AND(E87="PE",N87="LL7",D87&gt;=63),VLOOKUP(V87,'[1]REDE VAREJO_PEQ_EXT'!$A$19:$F$25,6,0),"")),IF(AND(EMPRESA_CONTRATO_AÇO="UNIFORTE - PERIODICO",EMPRESA_CONTRATO_PE="UNIFORTE - PERIODICO"),IF(E87="AÇO",IF(F87&lt;=500,VLOOKUP(W87,'[1]Contrato UNIFORTE'!$S$7:$V$115,2,0)*F87,IF(AND('[1]DADOS DA REDE'!F87&gt;500,'[1]DADOS DA REDE'!F87&lt;=1000),VLOOKUP(W87,'[1]Contrato UNIFORTE'!$S$7:$V$115,3,0)*F87,VLOOKUP(W87,'[1]Contrato UNIFORTE'!$S$7:$V$115,4,0)*F87)),IF(AND(E87="PE",N87="LL4"),VLOOKUP(V87,'[1]REDE VAREJO_PEQ_EXT'!$A$5:$F$25,6,0),IF(AND(E87="PE",N87="LL7",D87&gt;=63),VLOOKUP(V87,'[1]REDE VAREJO_PEQ_EXT'!$A$21:$F$25,6,0),""))),IF(AND(EMPRESA_CONTRATO_AÇO="",EMPRESA_CONTRATO_PE&lt;&gt;"",EMPRESA_CONTRATO_PE&lt;&gt;"UNIFORTE - PERIODICO"),IF(TIPO_CONTRATO_PE="","",IF(TIPO_CONTRATO_PE="Pequenas Extensões",VLOOKUP(V87,'[1]REDE VAREJO_PEQ_EXT'!$S$5:$AD$18,HLOOKUP($N$13,'[1]REDE VAREJO_PEQ_EXT'!$T$19:$AD$20,2,0),0),VLOOKUP(V87,'[1]REDE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PERIODICO",EMPRESA_CONTRATO_PE&lt;&gt;""),IF(OR(E87="AÇO"),IF(E87="AÇO",IF(F87&lt;=500,VLOOKUP(W87,'[1]Contrato UNIFORTE'!$S$7:$V$115,2,0)*F87,IF(AND('[1]DADOS DA REDE'!F87&gt;500,'[1]DADOS DA REDE'!F87&lt;=1000),VLOOKUP(W87,'[1]Contrato UNIFORTE'!$S$7:$V$115,3,0)*F87,VLOOKUP(W87,'[1]Contrato UNIFORTE'!$S$7:$V$115,4,0)*F87)),IF(AND(E87="PE",N87="LL7",D87&gt;=63),VLOOKUP(V87,'[1]REDE VAREJO_PEQ_EXT'!$A$21:$F$25,6,0),"")),IF(AND(E87="PE",OR(N87="RIC",N87="LL4"),TIPO_CONTRATO_PE="Pequenas Extensões"),VLOOKUP(V87,'[1]REDE VAREJO_PEQ_EXT'!$S$5:$AD$18,HLOOKUP(EMPRESA_CONTRATO_PE,'[1]REDE VAREJO_PEQ_EXT'!$T$19:$AD$20,2,0),0),VLOOKUP(V87,'[1]REDE VAREJO_PEQ_EXT'!$A$5:$R$18,HLOOKUP('[1]DADOS DA REDE'!$N$13,'[1]REDE VAREJO_PEQ_EXT'!$G$19:$R$20,2,0),0))),"N/A")))))),"")</f>
        <v/>
      </c>
      <c r="K87" s="440"/>
      <c r="L87" s="440"/>
      <c r="M87" s="69"/>
      <c r="N87" s="70" t="str">
        <f>IF(C87="","",IF($I$2=[1]Tubos!$N$2,IF([1]Tubos!P63="","",[1]Tubos!P63),0))</f>
        <v/>
      </c>
      <c r="O87" s="69"/>
      <c r="P87" s="71">
        <f t="shared" si="0"/>
        <v>0</v>
      </c>
      <c r="Q87" s="42" t="str">
        <f t="shared" si="1"/>
        <v/>
      </c>
      <c r="R87" s="42" t="str">
        <f t="shared" si="2"/>
        <v/>
      </c>
      <c r="S87" s="42"/>
      <c r="T87" s="42">
        <f t="shared" si="3"/>
        <v>0</v>
      </c>
      <c r="U87" s="42" t="str">
        <f>IFERROR(VLOOKUP(N87,'[1]VALIDAÇÃO DADOS'!$AC$1:$AD$5,2,0),"")</f>
        <v/>
      </c>
      <c r="V87" s="42" t="str">
        <f t="shared" si="4"/>
        <v/>
      </c>
      <c r="W87" s="42"/>
      <c r="X87" s="42">
        <f t="shared" si="9"/>
        <v>0</v>
      </c>
      <c r="Y87" s="42" t="str">
        <f t="shared" si="7"/>
        <v/>
      </c>
      <c r="Z87" s="42"/>
      <c r="AA87" s="42"/>
      <c r="AB87" s="42"/>
      <c r="AC87" s="42"/>
      <c r="AJ87" s="43"/>
      <c r="AK87" s="43"/>
      <c r="AS87" s="11"/>
      <c r="AT87" s="11"/>
      <c r="AU87" s="11"/>
      <c r="AV87" s="11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</row>
    <row r="88" spans="1:87" ht="24" customHeight="1" x14ac:dyDescent="0.25">
      <c r="A88" s="73"/>
      <c r="B88" s="17"/>
      <c r="C88" s="66" t="str">
        <f>IF($I$2=[1]Tubos!$N$2,IF([1]Tubos!I64="","",[1]Tubos!I64),"")</f>
        <v/>
      </c>
      <c r="D88" s="67" t="str">
        <f>IF(C88="","",IF($I$2=[1]Tubos!$N$2,IF([1]Tubos!J64="","",[1]Tubos!J64),0))</f>
        <v/>
      </c>
      <c r="E88" s="67" t="str">
        <f>IF(C88="","",IF($I$2=[1]Tubos!$N$2,IF([1]Tubos!K64="","",IF([1]Tubos!K64="PE","PE","AÇO")),0))</f>
        <v/>
      </c>
      <c r="F88" s="68" t="str">
        <f>IF(C88="","",IF($I$2=[1]Tubos!$N$2,IF([1]Tubos!L64="","",[1]Tubos!L64),0))</f>
        <v/>
      </c>
      <c r="G88" s="440" t="s">
        <v>194</v>
      </c>
      <c r="H88" s="440"/>
      <c r="I88" s="440"/>
      <c r="J88" s="440" t="str">
        <f>IFERROR(IF(AND(EMPRESA_CONTRATO_AÇO="",EMPRESA_CONTRATO_PE=""),"",IF(AND(EMPRESA_CONTRATO_AÇO="UNIFORTE - PERIODICO",EMPRESA_CONTRATO_PE=""),IF(E88="AÇO",IF(F88&lt;=500,VLOOKUP(W88,'[1]Contrato UNIFORTE'!$S$7:$V$115,2,0)*F88,IF(AND('[1]DADOS DA REDE'!F88&gt;500,'[1]DADOS DA REDE'!F88&lt;=1000),VLOOKUP(W88,'[1]Contrato UNIFORTE'!$S$7:$V$115,3,0)*F88,VLOOKUP(W88,'[1]Contrato UNIFORTE'!$S$7:$V$115,4,0)*F88)),""),       IF(AND(EMPRESA_CONTRATO_AÇO="",EMPRESA_CONTRATO_PE="UNIFORTE - PERIODICO"),IF(AND(E88="PE",N88="LL4"),VLOOKUP(V88,'[1]REDE VAREJO_PEQ_EXT'!$A$5:$F$25,6,0),IF(AND(E88="PE",N88="LL7",D88&gt;=63),VLOOKUP(V88,'[1]REDE VAREJO_PEQ_EXT'!$A$19:$F$25,6,0),"")),IF(AND(EMPRESA_CONTRATO_AÇO="UNIFORTE - PERIODICO",EMPRESA_CONTRATO_PE="UNIFORTE - PERIODICO"),IF(E88="AÇO",IF(F88&lt;=500,VLOOKUP(W88,'[1]Contrato UNIFORTE'!$S$7:$V$115,2,0)*F88,IF(AND('[1]DADOS DA REDE'!F88&gt;500,'[1]DADOS DA REDE'!F88&lt;=1000),VLOOKUP(W88,'[1]Contrato UNIFORTE'!$S$7:$V$115,3,0)*F88,VLOOKUP(W88,'[1]Contrato UNIFORTE'!$S$7:$V$115,4,0)*F88)),IF(AND(E88="PE",N88="LL4"),VLOOKUP(V88,'[1]REDE VAREJO_PEQ_EXT'!$A$5:$F$25,6,0),IF(AND(E88="PE",N88="LL7",D88&gt;=63),VLOOKUP(V88,'[1]REDE VAREJO_PEQ_EXT'!$A$21:$F$25,6,0),""))),IF(AND(EMPRESA_CONTRATO_AÇO="",EMPRESA_CONTRATO_PE&lt;&gt;"",EMPRESA_CONTRATO_PE&lt;&gt;"UNIFORTE - PERIODICO"),IF(TIPO_CONTRATO_PE="","",IF(TIPO_CONTRATO_PE="Pequenas Extensões",VLOOKUP(V88,'[1]REDE VAREJO_PEQ_EXT'!$S$5:$AD$18,HLOOKUP($N$13,'[1]REDE VAREJO_PEQ_EXT'!$T$19:$AD$20,2,0),0),VLOOKUP(V88,'[1]REDE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PERIODICO",EMPRESA_CONTRATO_PE&lt;&gt;""),IF(OR(E88="AÇO"),IF(E88="AÇO",IF(F88&lt;=500,VLOOKUP(W88,'[1]Contrato UNIFORTE'!$S$7:$V$115,2,0)*F88,IF(AND('[1]DADOS DA REDE'!F88&gt;500,'[1]DADOS DA REDE'!F88&lt;=1000),VLOOKUP(W88,'[1]Contrato UNIFORTE'!$S$7:$V$115,3,0)*F88,VLOOKUP(W88,'[1]Contrato UNIFORTE'!$S$7:$V$115,4,0)*F88)),IF(AND(E88="PE",N88="LL7",D88&gt;=63),VLOOKUP(V88,'[1]REDE VAREJO_PEQ_EXT'!$A$21:$F$25,6,0),"")),IF(AND(E88="PE",OR(N88="RIC",N88="LL4"),TIPO_CONTRATO_PE="Pequenas Extensões"),VLOOKUP(V88,'[1]REDE VAREJO_PEQ_EXT'!$S$5:$AD$18,HLOOKUP(EMPRESA_CONTRATO_PE,'[1]REDE VAREJO_PEQ_EXT'!$T$19:$AD$20,2,0),0),VLOOKUP(V88,'[1]REDE VAREJO_PEQ_EXT'!$A$5:$R$18,HLOOKUP('[1]DADOS DA REDE'!$N$13,'[1]REDE VAREJO_PEQ_EXT'!$G$19:$R$20,2,0),0))),"N/A")))))),"")</f>
        <v/>
      </c>
      <c r="K88" s="440"/>
      <c r="L88" s="440"/>
      <c r="M88" s="69"/>
      <c r="N88" s="70" t="str">
        <f>IF(C88="","",IF($I$2=[1]Tubos!$N$2,IF([1]Tubos!P64="","",[1]Tubos!P64),0))</f>
        <v/>
      </c>
      <c r="O88" s="69"/>
      <c r="P88" s="71">
        <f t="shared" si="0"/>
        <v>0</v>
      </c>
      <c r="Q88" s="42" t="str">
        <f t="shared" si="1"/>
        <v/>
      </c>
      <c r="R88" s="42" t="str">
        <f t="shared" si="2"/>
        <v/>
      </c>
      <c r="S88" s="42"/>
      <c r="T88" s="42">
        <f t="shared" si="3"/>
        <v>0</v>
      </c>
      <c r="U88" s="42" t="str">
        <f>IFERROR(VLOOKUP(N88,'[1]VALIDAÇÃO DADOS'!$AC$1:$AD$5,2,0),"")</f>
        <v/>
      </c>
      <c r="V88" s="42" t="str">
        <f t="shared" si="4"/>
        <v/>
      </c>
      <c r="W88" s="42"/>
      <c r="X88" s="42">
        <f t="shared" si="9"/>
        <v>0</v>
      </c>
      <c r="Y88" s="42" t="str">
        <f t="shared" si="7"/>
        <v/>
      </c>
      <c r="Z88" s="42"/>
      <c r="AA88" s="42"/>
      <c r="AB88" s="42"/>
      <c r="AC88" s="42"/>
      <c r="AJ88" s="43"/>
      <c r="AK88" s="43"/>
      <c r="AS88" s="11"/>
      <c r="AT88" s="11"/>
      <c r="AU88" s="11"/>
      <c r="AV88" s="11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</row>
    <row r="89" spans="1:87" ht="24" customHeight="1" x14ac:dyDescent="0.25">
      <c r="A89" s="73"/>
      <c r="B89" s="17"/>
      <c r="C89" s="66" t="str">
        <f>IF($I$2=[1]Tubos!$N$2,IF([1]Tubos!I65="","",[1]Tubos!I65),"")</f>
        <v/>
      </c>
      <c r="D89" s="67" t="str">
        <f>IF(C89="","",IF($I$2=[1]Tubos!$N$2,IF([1]Tubos!J65="","",[1]Tubos!J65),0))</f>
        <v/>
      </c>
      <c r="E89" s="67" t="str">
        <f>IF(C89="","",IF($I$2=[1]Tubos!$N$2,IF([1]Tubos!K65="","",IF([1]Tubos!K65="PE","PE","AÇO")),0))</f>
        <v/>
      </c>
      <c r="F89" s="68" t="str">
        <f>IF(C89="","",IF($I$2=[1]Tubos!$N$2,IF([1]Tubos!L65="","",[1]Tubos!L65),0))</f>
        <v/>
      </c>
      <c r="G89" s="440" t="s">
        <v>194</v>
      </c>
      <c r="H89" s="440"/>
      <c r="I89" s="440"/>
      <c r="J89" s="440" t="str">
        <f>IFERROR(IF(AND(EMPRESA_CONTRATO_AÇO="",EMPRESA_CONTRATO_PE=""),"",IF(AND(EMPRESA_CONTRATO_AÇO="UNIFORTE - PERIODICO",EMPRESA_CONTRATO_PE=""),IF(E89="AÇO",IF(F89&lt;=500,VLOOKUP(W89,'[1]Contrato UNIFORTE'!$S$7:$V$115,2,0)*F89,IF(AND('[1]DADOS DA REDE'!F89&gt;500,'[1]DADOS DA REDE'!F89&lt;=1000),VLOOKUP(W89,'[1]Contrato UNIFORTE'!$S$7:$V$115,3,0)*F89,VLOOKUP(W89,'[1]Contrato UNIFORTE'!$S$7:$V$115,4,0)*F89)),""),       IF(AND(EMPRESA_CONTRATO_AÇO="",EMPRESA_CONTRATO_PE="UNIFORTE - PERIODICO"),IF(AND(E89="PE",N89="LL4"),VLOOKUP(V89,'[1]REDE VAREJO_PEQ_EXT'!$A$5:$F$25,6,0),IF(AND(E89="PE",N89="LL7",D89&gt;=63),VLOOKUP(V89,'[1]REDE VAREJO_PEQ_EXT'!$A$19:$F$25,6,0),"")),IF(AND(EMPRESA_CONTRATO_AÇO="UNIFORTE - PERIODICO",EMPRESA_CONTRATO_PE="UNIFORTE - PERIODICO"),IF(E89="AÇO",IF(F89&lt;=500,VLOOKUP(W89,'[1]Contrato UNIFORTE'!$S$7:$V$115,2,0)*F89,IF(AND('[1]DADOS DA REDE'!F89&gt;500,'[1]DADOS DA REDE'!F89&lt;=1000),VLOOKUP(W89,'[1]Contrato UNIFORTE'!$S$7:$V$115,3,0)*F89,VLOOKUP(W89,'[1]Contrato UNIFORTE'!$S$7:$V$115,4,0)*F89)),IF(AND(E89="PE",N89="LL4"),VLOOKUP(V89,'[1]REDE VAREJO_PEQ_EXT'!$A$5:$F$25,6,0),IF(AND(E89="PE",N89="LL7",D89&gt;=63),VLOOKUP(V89,'[1]REDE VAREJO_PEQ_EXT'!$A$21:$F$25,6,0),""))),IF(AND(EMPRESA_CONTRATO_AÇO="",EMPRESA_CONTRATO_PE&lt;&gt;"",EMPRESA_CONTRATO_PE&lt;&gt;"UNIFORTE - PERIODICO"),IF(TIPO_CONTRATO_PE="","",IF(TIPO_CONTRATO_PE="Pequenas Extensões",VLOOKUP(V89,'[1]REDE VAREJO_PEQ_EXT'!$S$5:$AD$18,HLOOKUP($N$13,'[1]REDE VAREJO_PEQ_EXT'!$T$19:$AD$20,2,0),0),VLOOKUP(V89,'[1]REDE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PERIODICO",EMPRESA_CONTRATO_PE&lt;&gt;""),IF(OR(E89="AÇO"),IF(E89="AÇO",IF(F89&lt;=500,VLOOKUP(W89,'[1]Contrato UNIFORTE'!$S$7:$V$115,2,0)*F89,IF(AND('[1]DADOS DA REDE'!F89&gt;500,'[1]DADOS DA REDE'!F89&lt;=1000),VLOOKUP(W89,'[1]Contrato UNIFORTE'!$S$7:$V$115,3,0)*F89,VLOOKUP(W89,'[1]Contrato UNIFORTE'!$S$7:$V$115,4,0)*F89)),IF(AND(E89="PE",N89="LL7",D89&gt;=63),VLOOKUP(V89,'[1]REDE VAREJO_PEQ_EXT'!$A$21:$F$25,6,0),"")),IF(AND(E89="PE",OR(N89="RIC",N89="LL4"),TIPO_CONTRATO_PE="Pequenas Extensões"),VLOOKUP(V89,'[1]REDE VAREJO_PEQ_EXT'!$S$5:$AD$18,HLOOKUP(EMPRESA_CONTRATO_PE,'[1]REDE VAREJO_PEQ_EXT'!$T$19:$AD$20,2,0),0),VLOOKUP(V89,'[1]REDE VAREJO_PEQ_EXT'!$A$5:$R$18,HLOOKUP('[1]DADOS DA REDE'!$N$13,'[1]REDE VAREJO_PEQ_EXT'!$G$19:$R$20,2,0),0))),"N/A")))))),"")</f>
        <v/>
      </c>
      <c r="K89" s="440"/>
      <c r="L89" s="440"/>
      <c r="M89" s="69"/>
      <c r="N89" s="70" t="str">
        <f>IF(C89="","",IF($I$2=[1]Tubos!$N$2,IF([1]Tubos!P65="","",[1]Tubos!P65),0))</f>
        <v/>
      </c>
      <c r="O89" s="69"/>
      <c r="P89" s="71">
        <f t="shared" si="0"/>
        <v>0</v>
      </c>
      <c r="Q89" s="42" t="str">
        <f t="shared" si="1"/>
        <v/>
      </c>
      <c r="R89" s="42" t="str">
        <f t="shared" si="2"/>
        <v/>
      </c>
      <c r="S89" s="42"/>
      <c r="T89" s="42">
        <f t="shared" si="3"/>
        <v>0</v>
      </c>
      <c r="U89" s="42" t="str">
        <f>IFERROR(VLOOKUP(N89,'[1]VALIDAÇÃO DADOS'!$AC$1:$AD$5,2,0),"")</f>
        <v/>
      </c>
      <c r="V89" s="42" t="str">
        <f t="shared" si="4"/>
        <v/>
      </c>
      <c r="W89" s="42"/>
      <c r="X89" s="42">
        <f t="shared" si="9"/>
        <v>0</v>
      </c>
      <c r="Y89" s="42" t="str">
        <f t="shared" si="7"/>
        <v/>
      </c>
      <c r="Z89" s="42"/>
      <c r="AA89" s="42"/>
      <c r="AB89" s="42"/>
      <c r="AC89" s="42"/>
      <c r="AJ89" s="43"/>
      <c r="AK89" s="43"/>
      <c r="AS89" s="11"/>
      <c r="AT89" s="11"/>
      <c r="AU89" s="11"/>
      <c r="AV89" s="11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</row>
    <row r="90" spans="1:87" ht="24" customHeight="1" x14ac:dyDescent="0.25">
      <c r="A90" s="73"/>
      <c r="B90" s="17"/>
      <c r="C90" s="66" t="str">
        <f>IF($I$2=[1]Tubos!$N$2,IF([1]Tubos!I66="","",[1]Tubos!I66),"")</f>
        <v/>
      </c>
      <c r="D90" s="67" t="str">
        <f>IF(C90="","",IF($I$2=[1]Tubos!$N$2,IF([1]Tubos!J66="","",[1]Tubos!J66),0))</f>
        <v/>
      </c>
      <c r="E90" s="67" t="str">
        <f>IF(C90="","",IF($I$2=[1]Tubos!$N$2,IF([1]Tubos!K66="","",IF([1]Tubos!K66="PE","PE","AÇO")),0))</f>
        <v/>
      </c>
      <c r="F90" s="68" t="str">
        <f>IF(C90="","",IF($I$2=[1]Tubos!$N$2,IF([1]Tubos!L66="","",[1]Tubos!L66),0))</f>
        <v/>
      </c>
      <c r="G90" s="440" t="s">
        <v>194</v>
      </c>
      <c r="H90" s="440"/>
      <c r="I90" s="440"/>
      <c r="J90" s="440" t="str">
        <f>IFERROR(IF(AND(EMPRESA_CONTRATO_AÇO="",EMPRESA_CONTRATO_PE=""),"",IF(AND(EMPRESA_CONTRATO_AÇO="UNIFORTE - PERIODICO",EMPRESA_CONTRATO_PE=""),IF(E90="AÇO",IF(F90&lt;=500,VLOOKUP(W90,'[1]Contrato UNIFORTE'!$S$7:$V$115,2,0)*F90,IF(AND('[1]DADOS DA REDE'!F90&gt;500,'[1]DADOS DA REDE'!F90&lt;=1000),VLOOKUP(W90,'[1]Contrato UNIFORTE'!$S$7:$V$115,3,0)*F90,VLOOKUP(W90,'[1]Contrato UNIFORTE'!$S$7:$V$115,4,0)*F90)),""),       IF(AND(EMPRESA_CONTRATO_AÇO="",EMPRESA_CONTRATO_PE="UNIFORTE - PERIODICO"),IF(AND(E90="PE",N90="LL4"),VLOOKUP(V90,'[1]REDE VAREJO_PEQ_EXT'!$A$5:$F$25,6,0),IF(AND(E90="PE",N90="LL7",D90&gt;=63),VLOOKUP(V90,'[1]REDE VAREJO_PEQ_EXT'!$A$19:$F$25,6,0),"")),IF(AND(EMPRESA_CONTRATO_AÇO="UNIFORTE - PERIODICO",EMPRESA_CONTRATO_PE="UNIFORTE - PERIODICO"),IF(E90="AÇO",IF(F90&lt;=500,VLOOKUP(W90,'[1]Contrato UNIFORTE'!$S$7:$V$115,2,0)*F90,IF(AND('[1]DADOS DA REDE'!F90&gt;500,'[1]DADOS DA REDE'!F90&lt;=1000),VLOOKUP(W90,'[1]Contrato UNIFORTE'!$S$7:$V$115,3,0)*F90,VLOOKUP(W90,'[1]Contrato UNIFORTE'!$S$7:$V$115,4,0)*F90)),IF(AND(E90="PE",N90="LL4"),VLOOKUP(V90,'[1]REDE VAREJO_PEQ_EXT'!$A$5:$F$25,6,0),IF(AND(E90="PE",N90="LL7",D90&gt;=63),VLOOKUP(V90,'[1]REDE VAREJO_PEQ_EXT'!$A$21:$F$25,6,0),""))),IF(AND(EMPRESA_CONTRATO_AÇO="",EMPRESA_CONTRATO_PE&lt;&gt;"",EMPRESA_CONTRATO_PE&lt;&gt;"UNIFORTE - PERIODICO"),IF(TIPO_CONTRATO_PE="","",IF(TIPO_CONTRATO_PE="Pequenas Extensões",VLOOKUP(V90,'[1]REDE VAREJO_PEQ_EXT'!$S$5:$AD$18,HLOOKUP($N$13,'[1]REDE VAREJO_PEQ_EXT'!$T$19:$AD$20,2,0),0),VLOOKUP(V90,'[1]REDE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PERIODICO",EMPRESA_CONTRATO_PE&lt;&gt;""),IF(OR(E90="AÇO"),IF(E90="AÇO",IF(F90&lt;=500,VLOOKUP(W90,'[1]Contrato UNIFORTE'!$S$7:$V$115,2,0)*F90,IF(AND('[1]DADOS DA REDE'!F90&gt;500,'[1]DADOS DA REDE'!F90&lt;=1000),VLOOKUP(W90,'[1]Contrato UNIFORTE'!$S$7:$V$115,3,0)*F90,VLOOKUP(W90,'[1]Contrato UNIFORTE'!$S$7:$V$115,4,0)*F90)),IF(AND(E90="PE",N90="LL7",D90&gt;=63),VLOOKUP(V90,'[1]REDE VAREJO_PEQ_EXT'!$A$21:$F$25,6,0),"")),IF(AND(E90="PE",OR(N90="RIC",N90="LL4"),TIPO_CONTRATO_PE="Pequenas Extensões"),VLOOKUP(V90,'[1]REDE VAREJO_PEQ_EXT'!$S$5:$AD$18,HLOOKUP(EMPRESA_CONTRATO_PE,'[1]REDE VAREJO_PEQ_EXT'!$T$19:$AD$20,2,0),0),VLOOKUP(V90,'[1]REDE VAREJO_PEQ_EXT'!$A$5:$R$18,HLOOKUP('[1]DADOS DA REDE'!$N$13,'[1]REDE VAREJO_PEQ_EXT'!$G$19:$R$20,2,0),0))),"N/A")))))),"")</f>
        <v/>
      </c>
      <c r="K90" s="440"/>
      <c r="L90" s="440"/>
      <c r="M90" s="69"/>
      <c r="N90" s="70" t="str">
        <f>IF(C90="","",IF($I$2=[1]Tubos!$N$2,IF([1]Tubos!P66="","",[1]Tubos!P66),0))</f>
        <v/>
      </c>
      <c r="O90" s="69"/>
      <c r="P90" s="71">
        <f t="shared" si="0"/>
        <v>0</v>
      </c>
      <c r="Q90" s="42" t="str">
        <f t="shared" si="1"/>
        <v/>
      </c>
      <c r="R90" s="42" t="str">
        <f t="shared" si="2"/>
        <v/>
      </c>
      <c r="S90" s="42"/>
      <c r="T90" s="42">
        <f t="shared" si="3"/>
        <v>0</v>
      </c>
      <c r="U90" s="42" t="str">
        <f>IFERROR(VLOOKUP(N90,'[1]VALIDAÇÃO DADOS'!$AC$1:$AD$5,2,0),"")</f>
        <v/>
      </c>
      <c r="V90" s="42" t="str">
        <f t="shared" si="4"/>
        <v/>
      </c>
      <c r="W90" s="42"/>
      <c r="X90" s="42">
        <f t="shared" si="9"/>
        <v>0</v>
      </c>
      <c r="Y90" s="42" t="str">
        <f t="shared" si="7"/>
        <v/>
      </c>
      <c r="Z90" s="42"/>
      <c r="AA90" s="42"/>
      <c r="AB90" s="42"/>
      <c r="AC90" s="42"/>
      <c r="AJ90" s="43"/>
      <c r="AK90" s="43"/>
      <c r="AS90" s="11"/>
      <c r="AT90" s="11"/>
      <c r="AU90" s="11"/>
      <c r="AV90" s="11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</row>
    <row r="91" spans="1:87" ht="24" customHeight="1" x14ac:dyDescent="0.25">
      <c r="A91" s="73"/>
      <c r="B91" s="17"/>
      <c r="C91" s="66" t="str">
        <f>IF($I$2=[1]Tubos!$N$2,IF([1]Tubos!I67="","",[1]Tubos!I67),"")</f>
        <v/>
      </c>
      <c r="D91" s="67" t="str">
        <f>IF(C91="","",IF($I$2=[1]Tubos!$N$2,IF([1]Tubos!J67="","",[1]Tubos!J67),0))</f>
        <v/>
      </c>
      <c r="E91" s="67" t="str">
        <f>IF(C91="","",IF($I$2=[1]Tubos!$N$2,IF([1]Tubos!K67="","",IF([1]Tubos!K67="PE","PE","AÇO")),0))</f>
        <v/>
      </c>
      <c r="F91" s="68" t="str">
        <f>IF(C91="","",IF($I$2=[1]Tubos!$N$2,IF([1]Tubos!L67="","",[1]Tubos!L67),0))</f>
        <v/>
      </c>
      <c r="G91" s="440" t="s">
        <v>194</v>
      </c>
      <c r="H91" s="440"/>
      <c r="I91" s="440"/>
      <c r="J91" s="440" t="str">
        <f>IFERROR(IF(AND(EMPRESA_CONTRATO_AÇO="",EMPRESA_CONTRATO_PE=""),"",IF(AND(EMPRESA_CONTRATO_AÇO="UNIFORTE - PERIODICO",EMPRESA_CONTRATO_PE=""),IF(E91="AÇO",IF(F91&lt;=500,VLOOKUP(W91,'[1]Contrato UNIFORTE'!$S$7:$V$115,2,0)*F91,IF(AND('[1]DADOS DA REDE'!F91&gt;500,'[1]DADOS DA REDE'!F91&lt;=1000),VLOOKUP(W91,'[1]Contrato UNIFORTE'!$S$7:$V$115,3,0)*F91,VLOOKUP(W91,'[1]Contrato UNIFORTE'!$S$7:$V$115,4,0)*F91)),""),       IF(AND(EMPRESA_CONTRATO_AÇO="",EMPRESA_CONTRATO_PE="UNIFORTE - PERIODICO"),IF(AND(E91="PE",N91="LL4"),VLOOKUP(V91,'[1]REDE VAREJO_PEQ_EXT'!$A$5:$F$25,6,0),IF(AND(E91="PE",N91="LL7",D91&gt;=63),VLOOKUP(V91,'[1]REDE VAREJO_PEQ_EXT'!$A$19:$F$25,6,0),"")),IF(AND(EMPRESA_CONTRATO_AÇO="UNIFORTE - PERIODICO",EMPRESA_CONTRATO_PE="UNIFORTE - PERIODICO"),IF(E91="AÇO",IF(F91&lt;=500,VLOOKUP(W91,'[1]Contrato UNIFORTE'!$S$7:$V$115,2,0)*F91,IF(AND('[1]DADOS DA REDE'!F91&gt;500,'[1]DADOS DA REDE'!F91&lt;=1000),VLOOKUP(W91,'[1]Contrato UNIFORTE'!$S$7:$V$115,3,0)*F91,VLOOKUP(W91,'[1]Contrato UNIFORTE'!$S$7:$V$115,4,0)*F91)),IF(AND(E91="PE",N91="LL4"),VLOOKUP(V91,'[1]REDE VAREJO_PEQ_EXT'!$A$5:$F$25,6,0),IF(AND(E91="PE",N91="LL7",D91&gt;=63),VLOOKUP(V91,'[1]REDE VAREJO_PEQ_EXT'!$A$21:$F$25,6,0),""))),IF(AND(EMPRESA_CONTRATO_AÇO="",EMPRESA_CONTRATO_PE&lt;&gt;"",EMPRESA_CONTRATO_PE&lt;&gt;"UNIFORTE - PERIODICO"),IF(TIPO_CONTRATO_PE="","",IF(TIPO_CONTRATO_PE="Pequenas Extensões",VLOOKUP(V91,'[1]REDE VAREJO_PEQ_EXT'!$S$5:$AD$18,HLOOKUP($N$13,'[1]REDE VAREJO_PEQ_EXT'!$T$19:$AD$20,2,0),0),VLOOKUP(V91,'[1]REDE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PERIODICO",EMPRESA_CONTRATO_PE&lt;&gt;""),IF(OR(E91="AÇO"),IF(E91="AÇO",IF(F91&lt;=500,VLOOKUP(W91,'[1]Contrato UNIFORTE'!$S$7:$V$115,2,0)*F91,IF(AND('[1]DADOS DA REDE'!F91&gt;500,'[1]DADOS DA REDE'!F91&lt;=1000),VLOOKUP(W91,'[1]Contrato UNIFORTE'!$S$7:$V$115,3,0)*F91,VLOOKUP(W91,'[1]Contrato UNIFORTE'!$S$7:$V$115,4,0)*F91)),IF(AND(E91="PE",N91="LL7",D91&gt;=63),VLOOKUP(V91,'[1]REDE VAREJO_PEQ_EXT'!$A$21:$F$25,6,0),"")),IF(AND(E91="PE",OR(N91="RIC",N91="LL4"),TIPO_CONTRATO_PE="Pequenas Extensões"),VLOOKUP(V91,'[1]REDE VAREJO_PEQ_EXT'!$S$5:$AD$18,HLOOKUP(EMPRESA_CONTRATO_PE,'[1]REDE VAREJO_PEQ_EXT'!$T$19:$AD$20,2,0),0),VLOOKUP(V91,'[1]REDE VAREJO_PEQ_EXT'!$A$5:$R$18,HLOOKUP('[1]DADOS DA REDE'!$N$13,'[1]REDE VAREJO_PEQ_EXT'!$G$19:$R$20,2,0),0))),"N/A")))))),"")</f>
        <v/>
      </c>
      <c r="K91" s="440"/>
      <c r="L91" s="440"/>
      <c r="M91" s="69"/>
      <c r="N91" s="70" t="str">
        <f>IF(C91="","",IF($I$2=[1]Tubos!$N$2,IF([1]Tubos!P67="","",[1]Tubos!P67),0))</f>
        <v/>
      </c>
      <c r="O91" s="69"/>
      <c r="P91" s="71">
        <f t="shared" ref="P91:P126" si="10">SUM(G91:J91)</f>
        <v>0</v>
      </c>
      <c r="Q91" s="42" t="str">
        <f t="shared" ref="Q91:Q126" si="11">CONCATENATE(D91,N91,F91)</f>
        <v/>
      </c>
      <c r="R91" s="42" t="str">
        <f t="shared" ref="R91:R127" si="12">G91</f>
        <v/>
      </c>
      <c r="S91" s="42"/>
      <c r="T91" s="42">
        <f t="shared" ref="T91:T126" si="13">L91</f>
        <v>0</v>
      </c>
      <c r="U91" s="42" t="str">
        <f>IFERROR(VLOOKUP(N91,'[1]VALIDAÇÃO DADOS'!$AC$1:$AD$5,2,0),"")</f>
        <v/>
      </c>
      <c r="V91" s="42" t="str">
        <f t="shared" ref="V91:V126" si="14">CONCATENATE(D91,F91,U91)</f>
        <v/>
      </c>
      <c r="W91" s="42"/>
      <c r="X91" s="42">
        <f t="shared" si="9"/>
        <v>0</v>
      </c>
      <c r="Y91" s="42" t="str">
        <f t="shared" ref="Y91:Y127" si="15">G91</f>
        <v/>
      </c>
      <c r="Z91" s="42"/>
      <c r="AA91" s="42"/>
      <c r="AB91" s="42"/>
      <c r="AC91" s="42"/>
      <c r="AJ91" s="43"/>
      <c r="AK91" s="43"/>
      <c r="AS91" s="11"/>
      <c r="AT91" s="11"/>
      <c r="AU91" s="11"/>
      <c r="AV91" s="11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</row>
    <row r="92" spans="1:87" ht="24" customHeight="1" x14ac:dyDescent="0.25">
      <c r="A92" s="73"/>
      <c r="B92" s="17"/>
      <c r="C92" s="66" t="str">
        <f>IF($I$2=[1]Tubos!$N$2,IF([1]Tubos!I68="","",[1]Tubos!I68),"")</f>
        <v/>
      </c>
      <c r="D92" s="67" t="str">
        <f>IF(C92="","",IF($I$2=[1]Tubos!$N$2,IF([1]Tubos!J68="","",[1]Tubos!J68),0))</f>
        <v/>
      </c>
      <c r="E92" s="67" t="str">
        <f>IF(C92="","",IF($I$2=[1]Tubos!$N$2,IF([1]Tubos!K68="","",IF([1]Tubos!K68="PE","PE","AÇO")),0))</f>
        <v/>
      </c>
      <c r="F92" s="68" t="str">
        <f>IF(C92="","",IF($I$2=[1]Tubos!$N$2,IF([1]Tubos!L68="","",[1]Tubos!L68),0))</f>
        <v/>
      </c>
      <c r="G92" s="440" t="s">
        <v>194</v>
      </c>
      <c r="H92" s="440"/>
      <c r="I92" s="440"/>
      <c r="J92" s="440" t="str">
        <f>IFERROR(IF(AND(EMPRESA_CONTRATO_AÇO="",EMPRESA_CONTRATO_PE=""),"",IF(AND(EMPRESA_CONTRATO_AÇO="UNIFORTE - PERIODICO",EMPRESA_CONTRATO_PE=""),IF(E92="AÇO",IF(F92&lt;=500,VLOOKUP(W92,'[1]Contrato UNIFORTE'!$S$7:$V$115,2,0)*F92,IF(AND('[1]DADOS DA REDE'!F92&gt;500,'[1]DADOS DA REDE'!F92&lt;=1000),VLOOKUP(W92,'[1]Contrato UNIFORTE'!$S$7:$V$115,3,0)*F92,VLOOKUP(W92,'[1]Contrato UNIFORTE'!$S$7:$V$115,4,0)*F92)),""),       IF(AND(EMPRESA_CONTRATO_AÇO="",EMPRESA_CONTRATO_PE="UNIFORTE - PERIODICO"),IF(AND(E92="PE",N92="LL4"),VLOOKUP(V92,'[1]REDE VAREJO_PEQ_EXT'!$A$5:$F$25,6,0),IF(AND(E92="PE",N92="LL7",D92&gt;=63),VLOOKUP(V92,'[1]REDE VAREJO_PEQ_EXT'!$A$19:$F$25,6,0),"")),IF(AND(EMPRESA_CONTRATO_AÇO="UNIFORTE - PERIODICO",EMPRESA_CONTRATO_PE="UNIFORTE - PERIODICO"),IF(E92="AÇO",IF(F92&lt;=500,VLOOKUP(W92,'[1]Contrato UNIFORTE'!$S$7:$V$115,2,0)*F92,IF(AND('[1]DADOS DA REDE'!F92&gt;500,'[1]DADOS DA REDE'!F92&lt;=1000),VLOOKUP(W92,'[1]Contrato UNIFORTE'!$S$7:$V$115,3,0)*F92,VLOOKUP(W92,'[1]Contrato UNIFORTE'!$S$7:$V$115,4,0)*F92)),IF(AND(E92="PE",N92="LL4"),VLOOKUP(V92,'[1]REDE VAREJO_PEQ_EXT'!$A$5:$F$25,6,0),IF(AND(E92="PE",N92="LL7",D92&gt;=63),VLOOKUP(V92,'[1]REDE VAREJO_PEQ_EXT'!$A$21:$F$25,6,0),""))),IF(AND(EMPRESA_CONTRATO_AÇO="",EMPRESA_CONTRATO_PE&lt;&gt;"",EMPRESA_CONTRATO_PE&lt;&gt;"UNIFORTE - PERIODICO"),IF(TIPO_CONTRATO_PE="","",IF(TIPO_CONTRATO_PE="Pequenas Extensões",VLOOKUP(V92,'[1]REDE VAREJO_PEQ_EXT'!$S$5:$AD$18,HLOOKUP($N$13,'[1]REDE VAREJO_PEQ_EXT'!$T$19:$AD$20,2,0),0),VLOOKUP(V92,'[1]REDE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PERIODICO",EMPRESA_CONTRATO_PE&lt;&gt;""),IF(OR(E92="AÇO"),IF(E92="AÇO",IF(F92&lt;=500,VLOOKUP(W92,'[1]Contrato UNIFORTE'!$S$7:$V$115,2,0)*F92,IF(AND('[1]DADOS DA REDE'!F92&gt;500,'[1]DADOS DA REDE'!F92&lt;=1000),VLOOKUP(W92,'[1]Contrato UNIFORTE'!$S$7:$V$115,3,0)*F92,VLOOKUP(W92,'[1]Contrato UNIFORTE'!$S$7:$V$115,4,0)*F92)),IF(AND(E92="PE",N92="LL7",D92&gt;=63),VLOOKUP(V92,'[1]REDE VAREJO_PEQ_EXT'!$A$21:$F$25,6,0),"")),IF(AND(E92="PE",OR(N92="RIC",N92="LL4"),TIPO_CONTRATO_PE="Pequenas Extensões"),VLOOKUP(V92,'[1]REDE VAREJO_PEQ_EXT'!$S$5:$AD$18,HLOOKUP(EMPRESA_CONTRATO_PE,'[1]REDE VAREJO_PEQ_EXT'!$T$19:$AD$20,2,0),0),VLOOKUP(V92,'[1]REDE VAREJO_PEQ_EXT'!$A$5:$R$18,HLOOKUP('[1]DADOS DA REDE'!$N$13,'[1]REDE VAREJO_PEQ_EXT'!$G$19:$R$20,2,0),0))),"N/A")))))),"")</f>
        <v/>
      </c>
      <c r="K92" s="440"/>
      <c r="L92" s="440"/>
      <c r="M92" s="69"/>
      <c r="N92" s="70" t="str">
        <f>IF(C92="","",IF($I$2=[1]Tubos!$N$2,IF([1]Tubos!P68="","",[1]Tubos!P68),0))</f>
        <v/>
      </c>
      <c r="O92" s="69"/>
      <c r="P92" s="71">
        <f t="shared" si="10"/>
        <v>0</v>
      </c>
      <c r="Q92" s="42" t="str">
        <f t="shared" si="11"/>
        <v/>
      </c>
      <c r="R92" s="42" t="str">
        <f t="shared" si="12"/>
        <v/>
      </c>
      <c r="S92" s="42"/>
      <c r="T92" s="42">
        <f t="shared" si="13"/>
        <v>0</v>
      </c>
      <c r="U92" s="42" t="str">
        <f>IFERROR(VLOOKUP(N92,'[1]VALIDAÇÃO DADOS'!$AC$1:$AD$5,2,0),"")</f>
        <v/>
      </c>
      <c r="V92" s="42" t="str">
        <f t="shared" si="14"/>
        <v/>
      </c>
      <c r="W92" s="42"/>
      <c r="X92" s="42">
        <f t="shared" si="9"/>
        <v>0</v>
      </c>
      <c r="Y92" s="42" t="str">
        <f t="shared" si="15"/>
        <v/>
      </c>
      <c r="Z92" s="42"/>
      <c r="AA92" s="42"/>
      <c r="AB92" s="42"/>
      <c r="AC92" s="42"/>
      <c r="AJ92" s="43"/>
      <c r="AK92" s="43"/>
      <c r="AS92" s="11"/>
      <c r="AT92" s="11"/>
      <c r="AU92" s="11"/>
      <c r="AV92" s="11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</row>
    <row r="93" spans="1:87" ht="24" customHeight="1" x14ac:dyDescent="0.25">
      <c r="A93" s="73"/>
      <c r="B93" s="17"/>
      <c r="C93" s="66" t="str">
        <f>IF($I$2=[1]Tubos!$N$2,IF([1]Tubos!I69="","",[1]Tubos!I69),"")</f>
        <v/>
      </c>
      <c r="D93" s="67" t="str">
        <f>IF(C93="","",IF($I$2=[1]Tubos!$N$2,IF([1]Tubos!J69="","",[1]Tubos!J69),0))</f>
        <v/>
      </c>
      <c r="E93" s="67" t="str">
        <f>IF(C93="","",IF($I$2=[1]Tubos!$N$2,IF([1]Tubos!K69="","",IF([1]Tubos!K69="PE","PE","AÇO")),0))</f>
        <v/>
      </c>
      <c r="F93" s="68" t="str">
        <f>IF(C93="","",IF($I$2=[1]Tubos!$N$2,IF([1]Tubos!L69="","",[1]Tubos!L69),0))</f>
        <v/>
      </c>
      <c r="G93" s="440" t="s">
        <v>194</v>
      </c>
      <c r="H93" s="440"/>
      <c r="I93" s="440"/>
      <c r="J93" s="440" t="str">
        <f>IFERROR(IF(AND(EMPRESA_CONTRATO_AÇO="",EMPRESA_CONTRATO_PE=""),"",IF(AND(EMPRESA_CONTRATO_AÇO="UNIFORTE - PERIODICO",EMPRESA_CONTRATO_PE=""),IF(E93="AÇO",IF(F93&lt;=500,VLOOKUP(W93,'[1]Contrato UNIFORTE'!$S$7:$V$115,2,0)*F93,IF(AND('[1]DADOS DA REDE'!F93&gt;500,'[1]DADOS DA REDE'!F93&lt;=1000),VLOOKUP(W93,'[1]Contrato UNIFORTE'!$S$7:$V$115,3,0)*F93,VLOOKUP(W93,'[1]Contrato UNIFORTE'!$S$7:$V$115,4,0)*F93)),""),       IF(AND(EMPRESA_CONTRATO_AÇO="",EMPRESA_CONTRATO_PE="UNIFORTE - PERIODICO"),IF(AND(E93="PE",N93="LL4"),VLOOKUP(V93,'[1]REDE VAREJO_PEQ_EXT'!$A$5:$F$25,6,0),IF(AND(E93="PE",N93="LL7",D93&gt;=63),VLOOKUP(V93,'[1]REDE VAREJO_PEQ_EXT'!$A$19:$F$25,6,0),"")),IF(AND(EMPRESA_CONTRATO_AÇO="UNIFORTE - PERIODICO",EMPRESA_CONTRATO_PE="UNIFORTE - PERIODICO"),IF(E93="AÇO",IF(F93&lt;=500,VLOOKUP(W93,'[1]Contrato UNIFORTE'!$S$7:$V$115,2,0)*F93,IF(AND('[1]DADOS DA REDE'!F93&gt;500,'[1]DADOS DA REDE'!F93&lt;=1000),VLOOKUP(W93,'[1]Contrato UNIFORTE'!$S$7:$V$115,3,0)*F93,VLOOKUP(W93,'[1]Contrato UNIFORTE'!$S$7:$V$115,4,0)*F93)),IF(AND(E93="PE",N93="LL4"),VLOOKUP(V93,'[1]REDE VAREJO_PEQ_EXT'!$A$5:$F$25,6,0),IF(AND(E93="PE",N93="LL7",D93&gt;=63),VLOOKUP(V93,'[1]REDE VAREJO_PEQ_EXT'!$A$21:$F$25,6,0),""))),IF(AND(EMPRESA_CONTRATO_AÇO="",EMPRESA_CONTRATO_PE&lt;&gt;"",EMPRESA_CONTRATO_PE&lt;&gt;"UNIFORTE - PERIODICO"),IF(TIPO_CONTRATO_PE="","",IF(TIPO_CONTRATO_PE="Pequenas Extensões",VLOOKUP(V93,'[1]REDE VAREJO_PEQ_EXT'!$S$5:$AD$18,HLOOKUP($N$13,'[1]REDE VAREJO_PEQ_EXT'!$T$19:$AD$20,2,0),0),VLOOKUP(V93,'[1]REDE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PERIODICO",EMPRESA_CONTRATO_PE&lt;&gt;""),IF(OR(E93="AÇO"),IF(E93="AÇO",IF(F93&lt;=500,VLOOKUP(W93,'[1]Contrato UNIFORTE'!$S$7:$V$115,2,0)*F93,IF(AND('[1]DADOS DA REDE'!F93&gt;500,'[1]DADOS DA REDE'!F93&lt;=1000),VLOOKUP(W93,'[1]Contrato UNIFORTE'!$S$7:$V$115,3,0)*F93,VLOOKUP(W93,'[1]Contrato UNIFORTE'!$S$7:$V$115,4,0)*F93)),IF(AND(E93="PE",N93="LL7",D93&gt;=63),VLOOKUP(V93,'[1]REDE VAREJO_PEQ_EXT'!$A$21:$F$25,6,0),"")),IF(AND(E93="PE",OR(N93="RIC",N93="LL4"),TIPO_CONTRATO_PE="Pequenas Extensões"),VLOOKUP(V93,'[1]REDE VAREJO_PEQ_EXT'!$S$5:$AD$18,HLOOKUP(EMPRESA_CONTRATO_PE,'[1]REDE VAREJO_PEQ_EXT'!$T$19:$AD$20,2,0),0),VLOOKUP(V93,'[1]REDE VAREJO_PEQ_EXT'!$A$5:$R$18,HLOOKUP('[1]DADOS DA REDE'!$N$13,'[1]REDE VAREJO_PEQ_EXT'!$G$19:$R$20,2,0),0))),"N/A")))))),"")</f>
        <v/>
      </c>
      <c r="K93" s="440"/>
      <c r="L93" s="440"/>
      <c r="M93" s="69"/>
      <c r="N93" s="70" t="str">
        <f>IF(C93="","",IF($I$2=[1]Tubos!$N$2,IF([1]Tubos!P69="","",[1]Tubos!P69),0))</f>
        <v/>
      </c>
      <c r="O93" s="69"/>
      <c r="P93" s="71">
        <f t="shared" si="10"/>
        <v>0</v>
      </c>
      <c r="Q93" s="42" t="str">
        <f t="shared" si="11"/>
        <v/>
      </c>
      <c r="R93" s="42" t="str">
        <f t="shared" si="12"/>
        <v/>
      </c>
      <c r="S93" s="42"/>
      <c r="T93" s="42">
        <f t="shared" si="13"/>
        <v>0</v>
      </c>
      <c r="U93" s="42" t="str">
        <f>IFERROR(VLOOKUP(N93,'[1]VALIDAÇÃO DADOS'!$AC$1:$AD$5,2,0),"")</f>
        <v/>
      </c>
      <c r="V93" s="42" t="str">
        <f t="shared" si="14"/>
        <v/>
      </c>
      <c r="W93" s="42"/>
      <c r="X93" s="42">
        <f t="shared" si="9"/>
        <v>0</v>
      </c>
      <c r="Y93" s="42" t="str">
        <f t="shared" si="15"/>
        <v/>
      </c>
      <c r="Z93" s="42"/>
      <c r="AA93" s="42"/>
      <c r="AB93" s="42"/>
      <c r="AC93" s="42"/>
      <c r="AJ93" s="43"/>
      <c r="AK93" s="43"/>
      <c r="AS93" s="11"/>
      <c r="AT93" s="11"/>
      <c r="AU93" s="11"/>
      <c r="AV93" s="11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</row>
    <row r="94" spans="1:87" ht="24" customHeight="1" x14ac:dyDescent="0.25">
      <c r="A94" s="73"/>
      <c r="B94" s="17"/>
      <c r="C94" s="66" t="str">
        <f>IF($I$2=[1]Tubos!$N$2,IF([1]Tubos!I70="","",[1]Tubos!I70),"")</f>
        <v/>
      </c>
      <c r="D94" s="67" t="str">
        <f>IF(C94="","",IF($I$2=[1]Tubos!$N$2,IF([1]Tubos!J70="","",[1]Tubos!J70),0))</f>
        <v/>
      </c>
      <c r="E94" s="67" t="str">
        <f>IF(C94="","",IF($I$2=[1]Tubos!$N$2,IF([1]Tubos!K70="","",IF([1]Tubos!K70="PE","PE","AÇO")),0))</f>
        <v/>
      </c>
      <c r="F94" s="68" t="str">
        <f>IF(C94="","",IF($I$2=[1]Tubos!$N$2,IF([1]Tubos!L70="","",[1]Tubos!L70),0))</f>
        <v/>
      </c>
      <c r="G94" s="440" t="s">
        <v>194</v>
      </c>
      <c r="H94" s="440"/>
      <c r="I94" s="440"/>
      <c r="J94" s="440" t="str">
        <f>IFERROR(IF(AND(EMPRESA_CONTRATO_AÇO="",EMPRESA_CONTRATO_PE=""),"",IF(AND(EMPRESA_CONTRATO_AÇO="UNIFORTE - PERIODICO",EMPRESA_CONTRATO_PE=""),IF(E94="AÇO",IF(F94&lt;=500,VLOOKUP(W94,'[1]Contrato UNIFORTE'!$S$7:$V$115,2,0)*F94,IF(AND('[1]DADOS DA REDE'!F94&gt;500,'[1]DADOS DA REDE'!F94&lt;=1000),VLOOKUP(W94,'[1]Contrato UNIFORTE'!$S$7:$V$115,3,0)*F94,VLOOKUP(W94,'[1]Contrato UNIFORTE'!$S$7:$V$115,4,0)*F94)),""),       IF(AND(EMPRESA_CONTRATO_AÇO="",EMPRESA_CONTRATO_PE="UNIFORTE - PERIODICO"),IF(AND(E94="PE",N94="LL4"),VLOOKUP(V94,'[1]REDE VAREJO_PEQ_EXT'!$A$5:$F$25,6,0),IF(AND(E94="PE",N94="LL7",D94&gt;=63),VLOOKUP(V94,'[1]REDE VAREJO_PEQ_EXT'!$A$19:$F$25,6,0),"")),IF(AND(EMPRESA_CONTRATO_AÇO="UNIFORTE - PERIODICO",EMPRESA_CONTRATO_PE="UNIFORTE - PERIODICO"),IF(E94="AÇO",IF(F94&lt;=500,VLOOKUP(W94,'[1]Contrato UNIFORTE'!$S$7:$V$115,2,0)*F94,IF(AND('[1]DADOS DA REDE'!F94&gt;500,'[1]DADOS DA REDE'!F94&lt;=1000),VLOOKUP(W94,'[1]Contrato UNIFORTE'!$S$7:$V$115,3,0)*F94,VLOOKUP(W94,'[1]Contrato UNIFORTE'!$S$7:$V$115,4,0)*F94)),IF(AND(E94="PE",N94="LL4"),VLOOKUP(V94,'[1]REDE VAREJO_PEQ_EXT'!$A$5:$F$25,6,0),IF(AND(E94="PE",N94="LL7",D94&gt;=63),VLOOKUP(V94,'[1]REDE VAREJO_PEQ_EXT'!$A$21:$F$25,6,0),""))),IF(AND(EMPRESA_CONTRATO_AÇO="",EMPRESA_CONTRATO_PE&lt;&gt;"",EMPRESA_CONTRATO_PE&lt;&gt;"UNIFORTE - PERIODICO"),IF(TIPO_CONTRATO_PE="","",IF(TIPO_CONTRATO_PE="Pequenas Extensões",VLOOKUP(V94,'[1]REDE VAREJO_PEQ_EXT'!$S$5:$AD$18,HLOOKUP($N$13,'[1]REDE VAREJO_PEQ_EXT'!$T$19:$AD$20,2,0),0),VLOOKUP(V94,'[1]REDE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PERIODICO",EMPRESA_CONTRATO_PE&lt;&gt;""),IF(OR(E94="AÇO"),IF(E94="AÇO",IF(F94&lt;=500,VLOOKUP(W94,'[1]Contrato UNIFORTE'!$S$7:$V$115,2,0)*F94,IF(AND('[1]DADOS DA REDE'!F94&gt;500,'[1]DADOS DA REDE'!F94&lt;=1000),VLOOKUP(W94,'[1]Contrato UNIFORTE'!$S$7:$V$115,3,0)*F94,VLOOKUP(W94,'[1]Contrato UNIFORTE'!$S$7:$V$115,4,0)*F94)),IF(AND(E94="PE",N94="LL7",D94&gt;=63),VLOOKUP(V94,'[1]REDE VAREJO_PEQ_EXT'!$A$21:$F$25,6,0),"")),IF(AND(E94="PE",OR(N94="RIC",N94="LL4"),TIPO_CONTRATO_PE="Pequenas Extensões"),VLOOKUP(V94,'[1]REDE VAREJO_PEQ_EXT'!$S$5:$AD$18,HLOOKUP(EMPRESA_CONTRATO_PE,'[1]REDE VAREJO_PEQ_EXT'!$T$19:$AD$20,2,0),0),VLOOKUP(V94,'[1]REDE VAREJO_PEQ_EXT'!$A$5:$R$18,HLOOKUP('[1]DADOS DA REDE'!$N$13,'[1]REDE VAREJO_PEQ_EXT'!$G$19:$R$20,2,0),0))),"N/A")))))),"")</f>
        <v/>
      </c>
      <c r="K94" s="440"/>
      <c r="L94" s="440"/>
      <c r="M94" s="69"/>
      <c r="N94" s="70" t="str">
        <f>IF(C94="","",IF($I$2=[1]Tubos!$N$2,IF([1]Tubos!P70="","",[1]Tubos!P70),0))</f>
        <v/>
      </c>
      <c r="O94" s="69"/>
      <c r="P94" s="71">
        <f t="shared" si="10"/>
        <v>0</v>
      </c>
      <c r="Q94" s="42" t="str">
        <f t="shared" si="11"/>
        <v/>
      </c>
      <c r="R94" s="42" t="str">
        <f t="shared" si="12"/>
        <v/>
      </c>
      <c r="S94" s="42"/>
      <c r="T94" s="42">
        <f t="shared" si="13"/>
        <v>0</v>
      </c>
      <c r="U94" s="42" t="str">
        <f>IFERROR(VLOOKUP(N94,'[1]VALIDAÇÃO DADOS'!$AC$1:$AD$5,2,0),"")</f>
        <v/>
      </c>
      <c r="V94" s="42" t="str">
        <f t="shared" si="14"/>
        <v/>
      </c>
      <c r="W94" s="42"/>
      <c r="X94" s="42">
        <f t="shared" si="9"/>
        <v>0</v>
      </c>
      <c r="Y94" s="42" t="str">
        <f t="shared" si="15"/>
        <v/>
      </c>
      <c r="Z94" s="42"/>
      <c r="AA94" s="42"/>
      <c r="AB94" s="42"/>
      <c r="AC94" s="42"/>
      <c r="AJ94" s="43"/>
      <c r="AK94" s="43"/>
      <c r="AS94" s="11"/>
      <c r="AT94" s="11"/>
      <c r="AU94" s="11"/>
      <c r="AV94" s="11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</row>
    <row r="95" spans="1:87" ht="24" customHeight="1" x14ac:dyDescent="0.25">
      <c r="A95" s="73"/>
      <c r="B95" s="17"/>
      <c r="C95" s="66" t="str">
        <f>IF($I$2=[1]Tubos!$N$2,IF([1]Tubos!I71="","",[1]Tubos!I71),"")</f>
        <v/>
      </c>
      <c r="D95" s="67" t="str">
        <f>IF(C95="","",IF($I$2=[1]Tubos!$N$2,IF([1]Tubos!J71="","",[1]Tubos!J71),0))</f>
        <v/>
      </c>
      <c r="E95" s="67" t="str">
        <f>IF(C95="","",IF($I$2=[1]Tubos!$N$2,IF([1]Tubos!K71="","",IF([1]Tubos!K71="PE","PE","AÇO")),0))</f>
        <v/>
      </c>
      <c r="F95" s="68" t="str">
        <f>IF(C95="","",IF($I$2=[1]Tubos!$N$2,IF([1]Tubos!L71="","",[1]Tubos!L71),0))</f>
        <v/>
      </c>
      <c r="G95" s="440" t="s">
        <v>194</v>
      </c>
      <c r="H95" s="440"/>
      <c r="I95" s="440"/>
      <c r="J95" s="440" t="str">
        <f>IFERROR(IF(AND(EMPRESA_CONTRATO_AÇO="",EMPRESA_CONTRATO_PE=""),"",IF(AND(EMPRESA_CONTRATO_AÇO="UNIFORTE - PERIODICO",EMPRESA_CONTRATO_PE=""),IF(E95="AÇO",IF(F95&lt;=500,VLOOKUP(W95,'[1]Contrato UNIFORTE'!$S$7:$V$115,2,0)*F95,IF(AND('[1]DADOS DA REDE'!F95&gt;500,'[1]DADOS DA REDE'!F95&lt;=1000),VLOOKUP(W95,'[1]Contrato UNIFORTE'!$S$7:$V$115,3,0)*F95,VLOOKUP(W95,'[1]Contrato UNIFORTE'!$S$7:$V$115,4,0)*F95)),""),       IF(AND(EMPRESA_CONTRATO_AÇO="",EMPRESA_CONTRATO_PE="UNIFORTE - PERIODICO"),IF(AND(E95="PE",N95="LL4"),VLOOKUP(V95,'[1]REDE VAREJO_PEQ_EXT'!$A$5:$F$25,6,0),IF(AND(E95="PE",N95="LL7",D95&gt;=63),VLOOKUP(V95,'[1]REDE VAREJO_PEQ_EXT'!$A$19:$F$25,6,0),"")),IF(AND(EMPRESA_CONTRATO_AÇO="UNIFORTE - PERIODICO",EMPRESA_CONTRATO_PE="UNIFORTE - PERIODICO"),IF(E95="AÇO",IF(F95&lt;=500,VLOOKUP(W95,'[1]Contrato UNIFORTE'!$S$7:$V$115,2,0)*F95,IF(AND('[1]DADOS DA REDE'!F95&gt;500,'[1]DADOS DA REDE'!F95&lt;=1000),VLOOKUP(W95,'[1]Contrato UNIFORTE'!$S$7:$V$115,3,0)*F95,VLOOKUP(W95,'[1]Contrato UNIFORTE'!$S$7:$V$115,4,0)*F95)),IF(AND(E95="PE",N95="LL4"),VLOOKUP(V95,'[1]REDE VAREJO_PEQ_EXT'!$A$5:$F$25,6,0),IF(AND(E95="PE",N95="LL7",D95&gt;=63),VLOOKUP(V95,'[1]REDE VAREJO_PEQ_EXT'!$A$21:$F$25,6,0),""))),IF(AND(EMPRESA_CONTRATO_AÇO="",EMPRESA_CONTRATO_PE&lt;&gt;"",EMPRESA_CONTRATO_PE&lt;&gt;"UNIFORTE - PERIODICO"),IF(TIPO_CONTRATO_PE="","",IF(TIPO_CONTRATO_PE="Pequenas Extensões",VLOOKUP(V95,'[1]REDE VAREJO_PEQ_EXT'!$S$5:$AD$18,HLOOKUP($N$13,'[1]REDE VAREJO_PEQ_EXT'!$T$19:$AD$20,2,0),0),VLOOKUP(V95,'[1]REDE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PERIODICO",EMPRESA_CONTRATO_PE&lt;&gt;""),IF(OR(E95="AÇO"),IF(E95="AÇO",IF(F95&lt;=500,VLOOKUP(W95,'[1]Contrato UNIFORTE'!$S$7:$V$115,2,0)*F95,IF(AND('[1]DADOS DA REDE'!F95&gt;500,'[1]DADOS DA REDE'!F95&lt;=1000),VLOOKUP(W95,'[1]Contrato UNIFORTE'!$S$7:$V$115,3,0)*F95,VLOOKUP(W95,'[1]Contrato UNIFORTE'!$S$7:$V$115,4,0)*F95)),IF(AND(E95="PE",N95="LL7",D95&gt;=63),VLOOKUP(V95,'[1]REDE VAREJO_PEQ_EXT'!$A$21:$F$25,6,0),"")),IF(AND(E95="PE",OR(N95="RIC",N95="LL4"),TIPO_CONTRATO_PE="Pequenas Extensões"),VLOOKUP(V95,'[1]REDE VAREJO_PEQ_EXT'!$S$5:$AD$18,HLOOKUP(EMPRESA_CONTRATO_PE,'[1]REDE VAREJO_PEQ_EXT'!$T$19:$AD$20,2,0),0),VLOOKUP(V95,'[1]REDE VAREJO_PEQ_EXT'!$A$5:$R$18,HLOOKUP('[1]DADOS DA REDE'!$N$13,'[1]REDE VAREJO_PEQ_EXT'!$G$19:$R$20,2,0),0))),"N/A")))))),"")</f>
        <v/>
      </c>
      <c r="K95" s="440"/>
      <c r="L95" s="440"/>
      <c r="M95" s="69"/>
      <c r="N95" s="70" t="str">
        <f>IF(C95="","",IF($I$2=[1]Tubos!$N$2,IF([1]Tubos!P71="","",[1]Tubos!P71),0))</f>
        <v/>
      </c>
      <c r="O95" s="69"/>
      <c r="P95" s="71">
        <f t="shared" si="10"/>
        <v>0</v>
      </c>
      <c r="Q95" s="42" t="str">
        <f t="shared" si="11"/>
        <v/>
      </c>
      <c r="R95" s="42" t="str">
        <f t="shared" si="12"/>
        <v/>
      </c>
      <c r="S95" s="42"/>
      <c r="T95" s="42">
        <f t="shared" si="13"/>
        <v>0</v>
      </c>
      <c r="U95" s="42" t="str">
        <f>IFERROR(VLOOKUP(N95,'[1]VALIDAÇÃO DADOS'!$AC$1:$AD$5,2,0),"")</f>
        <v/>
      </c>
      <c r="V95" s="42" t="str">
        <f t="shared" si="14"/>
        <v/>
      </c>
      <c r="W95" s="42"/>
      <c r="X95" s="42">
        <f t="shared" si="9"/>
        <v>0</v>
      </c>
      <c r="Y95" s="42" t="str">
        <f t="shared" si="15"/>
        <v/>
      </c>
      <c r="Z95" s="42"/>
      <c r="AA95" s="42"/>
      <c r="AB95" s="42"/>
      <c r="AC95" s="42"/>
      <c r="AJ95" s="43"/>
      <c r="AK95" s="43"/>
      <c r="AS95" s="11"/>
      <c r="AT95" s="11"/>
      <c r="AU95" s="11"/>
      <c r="AV95" s="11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</row>
    <row r="96" spans="1:87" ht="24" customHeight="1" x14ac:dyDescent="0.25">
      <c r="A96" s="73"/>
      <c r="B96" s="17"/>
      <c r="C96" s="66" t="str">
        <f>IF($I$2=[1]Tubos!$N$2,IF([1]Tubos!I72="","",[1]Tubos!I72),"")</f>
        <v/>
      </c>
      <c r="D96" s="67" t="str">
        <f>IF(C96="","",IF($I$2=[1]Tubos!$N$2,IF([1]Tubos!J72="","",[1]Tubos!J72),0))</f>
        <v/>
      </c>
      <c r="E96" s="67" t="str">
        <f>IF(C96="","",IF($I$2=[1]Tubos!$N$2,IF([1]Tubos!K72="","",IF([1]Tubos!K72="PE","PE","AÇO")),0))</f>
        <v/>
      </c>
      <c r="F96" s="68" t="str">
        <f>IF(C96="","",IF($I$2=[1]Tubos!$N$2,IF([1]Tubos!L72="","",[1]Tubos!L72),0))</f>
        <v/>
      </c>
      <c r="G96" s="440" t="s">
        <v>194</v>
      </c>
      <c r="H96" s="440"/>
      <c r="I96" s="440"/>
      <c r="J96" s="440" t="str">
        <f>IFERROR(IF(AND(EMPRESA_CONTRATO_AÇO="",EMPRESA_CONTRATO_PE=""),"",IF(AND(EMPRESA_CONTRATO_AÇO="UNIFORTE - PERIODICO",EMPRESA_CONTRATO_PE=""),IF(E96="AÇO",IF(F96&lt;=500,VLOOKUP(W96,'[1]Contrato UNIFORTE'!$S$7:$V$115,2,0)*F96,IF(AND('[1]DADOS DA REDE'!F96&gt;500,'[1]DADOS DA REDE'!F96&lt;=1000),VLOOKUP(W96,'[1]Contrato UNIFORTE'!$S$7:$V$115,3,0)*F96,VLOOKUP(W96,'[1]Contrato UNIFORTE'!$S$7:$V$115,4,0)*F96)),""),       IF(AND(EMPRESA_CONTRATO_AÇO="",EMPRESA_CONTRATO_PE="UNIFORTE - PERIODICO"),IF(AND(E96="PE",N96="LL4"),VLOOKUP(V96,'[1]REDE VAREJO_PEQ_EXT'!$A$5:$F$25,6,0),IF(AND(E96="PE",N96="LL7",D96&gt;=63),VLOOKUP(V96,'[1]REDE VAREJO_PEQ_EXT'!$A$19:$F$25,6,0),"")),IF(AND(EMPRESA_CONTRATO_AÇO="UNIFORTE - PERIODICO",EMPRESA_CONTRATO_PE="UNIFORTE - PERIODICO"),IF(E96="AÇO",IF(F96&lt;=500,VLOOKUP(W96,'[1]Contrato UNIFORTE'!$S$7:$V$115,2,0)*F96,IF(AND('[1]DADOS DA REDE'!F96&gt;500,'[1]DADOS DA REDE'!F96&lt;=1000),VLOOKUP(W96,'[1]Contrato UNIFORTE'!$S$7:$V$115,3,0)*F96,VLOOKUP(W96,'[1]Contrato UNIFORTE'!$S$7:$V$115,4,0)*F96)),IF(AND(E96="PE",N96="LL4"),VLOOKUP(V96,'[1]REDE VAREJO_PEQ_EXT'!$A$5:$F$25,6,0),IF(AND(E96="PE",N96="LL7",D96&gt;=63),VLOOKUP(V96,'[1]REDE VAREJO_PEQ_EXT'!$A$21:$F$25,6,0),""))),IF(AND(EMPRESA_CONTRATO_AÇO="",EMPRESA_CONTRATO_PE&lt;&gt;"",EMPRESA_CONTRATO_PE&lt;&gt;"UNIFORTE - PERIODICO"),IF(TIPO_CONTRATO_PE="","",IF(TIPO_CONTRATO_PE="Pequenas Extensões",VLOOKUP(V96,'[1]REDE VAREJO_PEQ_EXT'!$S$5:$AD$18,HLOOKUP($N$13,'[1]REDE VAREJO_PEQ_EXT'!$T$19:$AD$20,2,0),0),VLOOKUP(V96,'[1]REDE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PERIODICO",EMPRESA_CONTRATO_PE&lt;&gt;""),IF(OR(E96="AÇO"),IF(E96="AÇO",IF(F96&lt;=500,VLOOKUP(W96,'[1]Contrato UNIFORTE'!$S$7:$V$115,2,0)*F96,IF(AND('[1]DADOS DA REDE'!F96&gt;500,'[1]DADOS DA REDE'!F96&lt;=1000),VLOOKUP(W96,'[1]Contrato UNIFORTE'!$S$7:$V$115,3,0)*F96,VLOOKUP(W96,'[1]Contrato UNIFORTE'!$S$7:$V$115,4,0)*F96)),IF(AND(E96="PE",N96="LL7",D96&gt;=63),VLOOKUP(V96,'[1]REDE VAREJO_PEQ_EXT'!$A$21:$F$25,6,0),"")),IF(AND(E96="PE",OR(N96="RIC",N96="LL4"),TIPO_CONTRATO_PE="Pequenas Extensões"),VLOOKUP(V96,'[1]REDE VAREJO_PEQ_EXT'!$S$5:$AD$18,HLOOKUP(EMPRESA_CONTRATO_PE,'[1]REDE VAREJO_PEQ_EXT'!$T$19:$AD$20,2,0),0),VLOOKUP(V96,'[1]REDE VAREJO_PEQ_EXT'!$A$5:$R$18,HLOOKUP('[1]DADOS DA REDE'!$N$13,'[1]REDE VAREJO_PEQ_EXT'!$G$19:$R$20,2,0),0))),"N/A")))))),"")</f>
        <v/>
      </c>
      <c r="K96" s="440"/>
      <c r="L96" s="440"/>
      <c r="M96" s="69"/>
      <c r="N96" s="70" t="str">
        <f>IF(C96="","",IF($I$2=[1]Tubos!$N$2,IF([1]Tubos!P72="","",[1]Tubos!P72),0))</f>
        <v/>
      </c>
      <c r="O96" s="69"/>
      <c r="P96" s="71">
        <f t="shared" si="10"/>
        <v>0</v>
      </c>
      <c r="Q96" s="42" t="str">
        <f t="shared" si="11"/>
        <v/>
      </c>
      <c r="R96" s="42" t="str">
        <f t="shared" si="12"/>
        <v/>
      </c>
      <c r="S96" s="42"/>
      <c r="T96" s="42">
        <f t="shared" si="13"/>
        <v>0</v>
      </c>
      <c r="U96" s="42" t="str">
        <f>IFERROR(VLOOKUP(N96,'[1]VALIDAÇÃO DADOS'!$AC$1:$AD$5,2,0),"")</f>
        <v/>
      </c>
      <c r="V96" s="42" t="str">
        <f t="shared" si="14"/>
        <v/>
      </c>
      <c r="W96" s="42"/>
      <c r="X96" s="42">
        <f t="shared" si="9"/>
        <v>0</v>
      </c>
      <c r="Y96" s="42" t="str">
        <f t="shared" si="15"/>
        <v/>
      </c>
      <c r="Z96" s="42"/>
      <c r="AA96" s="42"/>
      <c r="AB96" s="42"/>
      <c r="AC96" s="42"/>
      <c r="AJ96" s="43"/>
      <c r="AK96" s="43"/>
      <c r="AS96" s="11"/>
      <c r="AT96" s="11"/>
      <c r="AU96" s="11"/>
      <c r="AV96" s="11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</row>
    <row r="97" spans="1:87" ht="24" customHeight="1" x14ac:dyDescent="0.25">
      <c r="A97" s="73"/>
      <c r="B97" s="17"/>
      <c r="C97" s="66" t="str">
        <f>IF($I$2=[1]Tubos!$N$2,IF([1]Tubos!I73="","",[1]Tubos!I73),"")</f>
        <v/>
      </c>
      <c r="D97" s="67" t="str">
        <f>IF(C97="","",IF($I$2=[1]Tubos!$N$2,IF([1]Tubos!J73="","",[1]Tubos!J73),0))</f>
        <v/>
      </c>
      <c r="E97" s="67" t="str">
        <f>IF(C97="","",IF($I$2=[1]Tubos!$N$2,IF([1]Tubos!K73="","",IF([1]Tubos!K73="PE","PE","AÇO")),0))</f>
        <v/>
      </c>
      <c r="F97" s="68" t="str">
        <f>IF(C97="","",IF($I$2=[1]Tubos!$N$2,IF([1]Tubos!L73="","",[1]Tubos!L73),0))</f>
        <v/>
      </c>
      <c r="G97" s="440" t="s">
        <v>194</v>
      </c>
      <c r="H97" s="440"/>
      <c r="I97" s="440"/>
      <c r="J97" s="440" t="str">
        <f>IFERROR(IF(AND(EMPRESA_CONTRATO_AÇO="",EMPRESA_CONTRATO_PE=""),"",IF(AND(EMPRESA_CONTRATO_AÇO="UNIFORTE - PERIODICO",EMPRESA_CONTRATO_PE=""),IF(E97="AÇO",IF(F97&lt;=500,VLOOKUP(W97,'[1]Contrato UNIFORTE'!$S$7:$V$115,2,0)*F97,IF(AND('[1]DADOS DA REDE'!F97&gt;500,'[1]DADOS DA REDE'!F97&lt;=1000),VLOOKUP(W97,'[1]Contrato UNIFORTE'!$S$7:$V$115,3,0)*F97,VLOOKUP(W97,'[1]Contrato UNIFORTE'!$S$7:$V$115,4,0)*F97)),""),       IF(AND(EMPRESA_CONTRATO_AÇO="",EMPRESA_CONTRATO_PE="UNIFORTE - PERIODICO"),IF(AND(E97="PE",N97="LL4"),VLOOKUP(V97,'[1]REDE VAREJO_PEQ_EXT'!$A$5:$F$25,6,0),IF(AND(E97="PE",N97="LL7",D97&gt;=63),VLOOKUP(V97,'[1]REDE VAREJO_PEQ_EXT'!$A$19:$F$25,6,0),"")),IF(AND(EMPRESA_CONTRATO_AÇO="UNIFORTE - PERIODICO",EMPRESA_CONTRATO_PE="UNIFORTE - PERIODICO"),IF(E97="AÇO",IF(F97&lt;=500,VLOOKUP(W97,'[1]Contrato UNIFORTE'!$S$7:$V$115,2,0)*F97,IF(AND('[1]DADOS DA REDE'!F97&gt;500,'[1]DADOS DA REDE'!F97&lt;=1000),VLOOKUP(W97,'[1]Contrato UNIFORTE'!$S$7:$V$115,3,0)*F97,VLOOKUP(W97,'[1]Contrato UNIFORTE'!$S$7:$V$115,4,0)*F97)),IF(AND(E97="PE",N97="LL4"),VLOOKUP(V97,'[1]REDE VAREJO_PEQ_EXT'!$A$5:$F$25,6,0),IF(AND(E97="PE",N97="LL7",D97&gt;=63),VLOOKUP(V97,'[1]REDE VAREJO_PEQ_EXT'!$A$21:$F$25,6,0),""))),IF(AND(EMPRESA_CONTRATO_AÇO="",EMPRESA_CONTRATO_PE&lt;&gt;"",EMPRESA_CONTRATO_PE&lt;&gt;"UNIFORTE - PERIODICO"),IF(TIPO_CONTRATO_PE="","",IF(TIPO_CONTRATO_PE="Pequenas Extensões",VLOOKUP(V97,'[1]REDE VAREJO_PEQ_EXT'!$S$5:$AD$18,HLOOKUP($N$13,'[1]REDE VAREJO_PEQ_EXT'!$T$19:$AD$20,2,0),0),VLOOKUP(V97,'[1]REDE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PERIODICO",EMPRESA_CONTRATO_PE&lt;&gt;""),IF(OR(E97="AÇO"),IF(E97="AÇO",IF(F97&lt;=500,VLOOKUP(W97,'[1]Contrato UNIFORTE'!$S$7:$V$115,2,0)*F97,IF(AND('[1]DADOS DA REDE'!F97&gt;500,'[1]DADOS DA REDE'!F97&lt;=1000),VLOOKUP(W97,'[1]Contrato UNIFORTE'!$S$7:$V$115,3,0)*F97,VLOOKUP(W97,'[1]Contrato UNIFORTE'!$S$7:$V$115,4,0)*F97)),IF(AND(E97="PE",N97="LL7",D97&gt;=63),VLOOKUP(V97,'[1]REDE VAREJO_PEQ_EXT'!$A$21:$F$25,6,0),"")),IF(AND(E97="PE",OR(N97="RIC",N97="LL4"),TIPO_CONTRATO_PE="Pequenas Extensões"),VLOOKUP(V97,'[1]REDE VAREJO_PEQ_EXT'!$S$5:$AD$18,HLOOKUP(EMPRESA_CONTRATO_PE,'[1]REDE VAREJO_PEQ_EXT'!$T$19:$AD$20,2,0),0),VLOOKUP(V97,'[1]REDE VAREJO_PEQ_EXT'!$A$5:$R$18,HLOOKUP('[1]DADOS DA REDE'!$N$13,'[1]REDE VAREJO_PEQ_EXT'!$G$19:$R$20,2,0),0))),"N/A")))))),"")</f>
        <v/>
      </c>
      <c r="K97" s="440"/>
      <c r="L97" s="440"/>
      <c r="M97" s="69"/>
      <c r="N97" s="70" t="str">
        <f>IF(C97="","",IF($I$2=[1]Tubos!$N$2,IF([1]Tubos!P73="","",[1]Tubos!P73),0))</f>
        <v/>
      </c>
      <c r="O97" s="69"/>
      <c r="P97" s="71">
        <f t="shared" si="10"/>
        <v>0</v>
      </c>
      <c r="Q97" s="42" t="str">
        <f t="shared" si="11"/>
        <v/>
      </c>
      <c r="R97" s="42" t="str">
        <f t="shared" si="12"/>
        <v/>
      </c>
      <c r="S97" s="42"/>
      <c r="T97" s="42">
        <f t="shared" si="13"/>
        <v>0</v>
      </c>
      <c r="U97" s="42" t="str">
        <f>IFERROR(VLOOKUP(N97,'[1]VALIDAÇÃO DADOS'!$AC$1:$AD$5,2,0),"")</f>
        <v/>
      </c>
      <c r="V97" s="42" t="str">
        <f t="shared" si="14"/>
        <v/>
      </c>
      <c r="W97" s="42"/>
      <c r="X97" s="42">
        <f t="shared" si="9"/>
        <v>0</v>
      </c>
      <c r="Y97" s="42" t="str">
        <f t="shared" si="15"/>
        <v/>
      </c>
      <c r="Z97" s="42"/>
      <c r="AA97" s="42"/>
      <c r="AB97" s="42"/>
      <c r="AC97" s="42"/>
      <c r="AJ97" s="43"/>
      <c r="AK97" s="43"/>
      <c r="AS97" s="11"/>
      <c r="AT97" s="11"/>
      <c r="AU97" s="11"/>
      <c r="AV97" s="11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</row>
    <row r="98" spans="1:87" ht="24" customHeight="1" x14ac:dyDescent="0.25">
      <c r="A98" s="73"/>
      <c r="B98" s="17"/>
      <c r="C98" s="66" t="str">
        <f>IF($I$2=[1]Tubos!$N$2,IF([1]Tubos!I74="","",[1]Tubos!I74),"")</f>
        <v/>
      </c>
      <c r="D98" s="67" t="str">
        <f>IF(C98="","",IF($I$2=[1]Tubos!$N$2,IF([1]Tubos!J74="","",[1]Tubos!J74),0))</f>
        <v/>
      </c>
      <c r="E98" s="67" t="str">
        <f>IF(C98="","",IF($I$2=[1]Tubos!$N$2,IF([1]Tubos!K74="","",IF([1]Tubos!K74="PE","PE","AÇO")),0))</f>
        <v/>
      </c>
      <c r="F98" s="68" t="str">
        <f>IF(C98="","",IF($I$2=[1]Tubos!$N$2,IF([1]Tubos!L74="","",[1]Tubos!L74),0))</f>
        <v/>
      </c>
      <c r="G98" s="440" t="s">
        <v>194</v>
      </c>
      <c r="H98" s="440"/>
      <c r="I98" s="440"/>
      <c r="J98" s="440" t="str">
        <f>IFERROR(IF(AND(EMPRESA_CONTRATO_AÇO="",EMPRESA_CONTRATO_PE=""),"",IF(AND(EMPRESA_CONTRATO_AÇO="UNIFORTE - PERIODICO",EMPRESA_CONTRATO_PE=""),IF(E98="AÇO",IF(F98&lt;=500,VLOOKUP(W98,'[1]Contrato UNIFORTE'!$S$7:$V$115,2,0)*F98,IF(AND('[1]DADOS DA REDE'!F98&gt;500,'[1]DADOS DA REDE'!F98&lt;=1000),VLOOKUP(W98,'[1]Contrato UNIFORTE'!$S$7:$V$115,3,0)*F98,VLOOKUP(W98,'[1]Contrato UNIFORTE'!$S$7:$V$115,4,0)*F98)),""),       IF(AND(EMPRESA_CONTRATO_AÇO="",EMPRESA_CONTRATO_PE="UNIFORTE - PERIODICO"),IF(AND(E98="PE",N98="LL4"),VLOOKUP(V98,'[1]REDE VAREJO_PEQ_EXT'!$A$5:$F$25,6,0),IF(AND(E98="PE",N98="LL7",D98&gt;=63),VLOOKUP(V98,'[1]REDE VAREJO_PEQ_EXT'!$A$19:$F$25,6,0),"")),IF(AND(EMPRESA_CONTRATO_AÇO="UNIFORTE - PERIODICO",EMPRESA_CONTRATO_PE="UNIFORTE - PERIODICO"),IF(E98="AÇO",IF(F98&lt;=500,VLOOKUP(W98,'[1]Contrato UNIFORTE'!$S$7:$V$115,2,0)*F98,IF(AND('[1]DADOS DA REDE'!F98&gt;500,'[1]DADOS DA REDE'!F98&lt;=1000),VLOOKUP(W98,'[1]Contrato UNIFORTE'!$S$7:$V$115,3,0)*F98,VLOOKUP(W98,'[1]Contrato UNIFORTE'!$S$7:$V$115,4,0)*F98)),IF(AND(E98="PE",N98="LL4"),VLOOKUP(V98,'[1]REDE VAREJO_PEQ_EXT'!$A$5:$F$25,6,0),IF(AND(E98="PE",N98="LL7",D98&gt;=63),VLOOKUP(V98,'[1]REDE VAREJO_PEQ_EXT'!$A$21:$F$25,6,0),""))),IF(AND(EMPRESA_CONTRATO_AÇO="",EMPRESA_CONTRATO_PE&lt;&gt;"",EMPRESA_CONTRATO_PE&lt;&gt;"UNIFORTE - PERIODICO"),IF(TIPO_CONTRATO_PE="","",IF(TIPO_CONTRATO_PE="Pequenas Extensões",VLOOKUP(V98,'[1]REDE VAREJO_PEQ_EXT'!$S$5:$AD$18,HLOOKUP($N$13,'[1]REDE VAREJO_PEQ_EXT'!$T$19:$AD$20,2,0),0),VLOOKUP(V98,'[1]REDE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PERIODICO",EMPRESA_CONTRATO_PE&lt;&gt;""),IF(OR(E98="AÇO"),IF(E98="AÇO",IF(F98&lt;=500,VLOOKUP(W98,'[1]Contrato UNIFORTE'!$S$7:$V$115,2,0)*F98,IF(AND('[1]DADOS DA REDE'!F98&gt;500,'[1]DADOS DA REDE'!F98&lt;=1000),VLOOKUP(W98,'[1]Contrato UNIFORTE'!$S$7:$V$115,3,0)*F98,VLOOKUP(W98,'[1]Contrato UNIFORTE'!$S$7:$V$115,4,0)*F98)),IF(AND(E98="PE",N98="LL7",D98&gt;=63),VLOOKUP(V98,'[1]REDE VAREJO_PEQ_EXT'!$A$21:$F$25,6,0),"")),IF(AND(E98="PE",OR(N98="RIC",N98="LL4"),TIPO_CONTRATO_PE="Pequenas Extensões"),VLOOKUP(V98,'[1]REDE VAREJO_PEQ_EXT'!$S$5:$AD$18,HLOOKUP(EMPRESA_CONTRATO_PE,'[1]REDE VAREJO_PEQ_EXT'!$T$19:$AD$20,2,0),0),VLOOKUP(V98,'[1]REDE VAREJO_PEQ_EXT'!$A$5:$R$18,HLOOKUP('[1]DADOS DA REDE'!$N$13,'[1]REDE VAREJO_PEQ_EXT'!$G$19:$R$20,2,0),0))),"N/A")))))),"")</f>
        <v/>
      </c>
      <c r="K98" s="440"/>
      <c r="L98" s="440"/>
      <c r="M98" s="69"/>
      <c r="N98" s="70" t="str">
        <f>IF(C98="","",IF($I$2=[1]Tubos!$N$2,IF([1]Tubos!P74="","",[1]Tubos!P74),0))</f>
        <v/>
      </c>
      <c r="O98" s="69"/>
      <c r="P98" s="71">
        <f t="shared" si="10"/>
        <v>0</v>
      </c>
      <c r="Q98" s="42" t="str">
        <f t="shared" si="11"/>
        <v/>
      </c>
      <c r="R98" s="42" t="str">
        <f t="shared" si="12"/>
        <v/>
      </c>
      <c r="S98" s="42"/>
      <c r="T98" s="42">
        <f t="shared" si="13"/>
        <v>0</v>
      </c>
      <c r="U98" s="42" t="str">
        <f>IFERROR(VLOOKUP(N98,'[1]VALIDAÇÃO DADOS'!$AC$1:$AD$5,2,0),"")</f>
        <v/>
      </c>
      <c r="V98" s="42" t="str">
        <f t="shared" si="14"/>
        <v/>
      </c>
      <c r="W98" s="42"/>
      <c r="X98" s="42">
        <f t="shared" si="9"/>
        <v>0</v>
      </c>
      <c r="Y98" s="42" t="str">
        <f t="shared" si="15"/>
        <v/>
      </c>
      <c r="Z98" s="42"/>
      <c r="AA98" s="42"/>
      <c r="AB98" s="42"/>
      <c r="AC98" s="42"/>
      <c r="AJ98" s="43"/>
      <c r="AK98" s="43"/>
      <c r="AS98" s="11"/>
      <c r="AT98" s="11"/>
      <c r="AU98" s="11"/>
      <c r="AV98" s="11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</row>
    <row r="99" spans="1:87" ht="24" customHeight="1" x14ac:dyDescent="0.25">
      <c r="A99" s="73"/>
      <c r="B99" s="17"/>
      <c r="C99" s="66" t="str">
        <f>IF($I$2=[1]Tubos!$N$2,IF([1]Tubos!I75="","",[1]Tubos!I75),"")</f>
        <v/>
      </c>
      <c r="D99" s="67" t="str">
        <f>IF(C99="","",IF($I$2=[1]Tubos!$N$2,IF([1]Tubos!J75="","",[1]Tubos!J75),0))</f>
        <v/>
      </c>
      <c r="E99" s="67" t="str">
        <f>IF(C99="","",IF($I$2=[1]Tubos!$N$2,IF([1]Tubos!K75="","",IF([1]Tubos!K75="PE","PE","AÇO")),0))</f>
        <v/>
      </c>
      <c r="F99" s="68" t="str">
        <f>IF(C99="","",IF($I$2=[1]Tubos!$N$2,IF([1]Tubos!L75="","",[1]Tubos!L75),0))</f>
        <v/>
      </c>
      <c r="G99" s="440" t="s">
        <v>194</v>
      </c>
      <c r="H99" s="440"/>
      <c r="I99" s="440"/>
      <c r="J99" s="440" t="str">
        <f>IFERROR(IF(AND(EMPRESA_CONTRATO_AÇO="",EMPRESA_CONTRATO_PE=""),"",IF(AND(EMPRESA_CONTRATO_AÇO="UNIFORTE - PERIODICO",EMPRESA_CONTRATO_PE=""),IF(E99="AÇO",IF(F99&lt;=500,VLOOKUP(W99,'[1]Contrato UNIFORTE'!$S$7:$V$115,2,0)*F99,IF(AND('[1]DADOS DA REDE'!F99&gt;500,'[1]DADOS DA REDE'!F99&lt;=1000),VLOOKUP(W99,'[1]Contrato UNIFORTE'!$S$7:$V$115,3,0)*F99,VLOOKUP(W99,'[1]Contrato UNIFORTE'!$S$7:$V$115,4,0)*F99)),""),       IF(AND(EMPRESA_CONTRATO_AÇO="",EMPRESA_CONTRATO_PE="UNIFORTE - PERIODICO"),IF(AND(E99="PE",N99="LL4"),VLOOKUP(V99,'[1]REDE VAREJO_PEQ_EXT'!$A$5:$F$25,6,0),IF(AND(E99="PE",N99="LL7",D99&gt;=63),VLOOKUP(V99,'[1]REDE VAREJO_PEQ_EXT'!$A$19:$F$25,6,0),"")),IF(AND(EMPRESA_CONTRATO_AÇO="UNIFORTE - PERIODICO",EMPRESA_CONTRATO_PE="UNIFORTE - PERIODICO"),IF(E99="AÇO",IF(F99&lt;=500,VLOOKUP(W99,'[1]Contrato UNIFORTE'!$S$7:$V$115,2,0)*F99,IF(AND('[1]DADOS DA REDE'!F99&gt;500,'[1]DADOS DA REDE'!F99&lt;=1000),VLOOKUP(W99,'[1]Contrato UNIFORTE'!$S$7:$V$115,3,0)*F99,VLOOKUP(W99,'[1]Contrato UNIFORTE'!$S$7:$V$115,4,0)*F99)),IF(AND(E99="PE",N99="LL4"),VLOOKUP(V99,'[1]REDE VAREJO_PEQ_EXT'!$A$5:$F$25,6,0),IF(AND(E99="PE",N99="LL7",D99&gt;=63),VLOOKUP(V99,'[1]REDE VAREJO_PEQ_EXT'!$A$21:$F$25,6,0),""))),IF(AND(EMPRESA_CONTRATO_AÇO="",EMPRESA_CONTRATO_PE&lt;&gt;"",EMPRESA_CONTRATO_PE&lt;&gt;"UNIFORTE - PERIODICO"),IF(TIPO_CONTRATO_PE="","",IF(TIPO_CONTRATO_PE="Pequenas Extensões",VLOOKUP(V99,'[1]REDE VAREJO_PEQ_EXT'!$S$5:$AD$18,HLOOKUP($N$13,'[1]REDE VAREJO_PEQ_EXT'!$T$19:$AD$20,2,0),0),VLOOKUP(V99,'[1]REDE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PERIODICO",EMPRESA_CONTRATO_PE&lt;&gt;""),IF(OR(E99="AÇO"),IF(E99="AÇO",IF(F99&lt;=500,VLOOKUP(W99,'[1]Contrato UNIFORTE'!$S$7:$V$115,2,0)*F99,IF(AND('[1]DADOS DA REDE'!F99&gt;500,'[1]DADOS DA REDE'!F99&lt;=1000),VLOOKUP(W99,'[1]Contrato UNIFORTE'!$S$7:$V$115,3,0)*F99,VLOOKUP(W99,'[1]Contrato UNIFORTE'!$S$7:$V$115,4,0)*F99)),IF(AND(E99="PE",N99="LL7",D99&gt;=63),VLOOKUP(V99,'[1]REDE VAREJO_PEQ_EXT'!$A$21:$F$25,6,0),"")),IF(AND(E99="PE",OR(N99="RIC",N99="LL4"),TIPO_CONTRATO_PE="Pequenas Extensões"),VLOOKUP(V99,'[1]REDE VAREJO_PEQ_EXT'!$S$5:$AD$18,HLOOKUP(EMPRESA_CONTRATO_PE,'[1]REDE VAREJO_PEQ_EXT'!$T$19:$AD$20,2,0),0),VLOOKUP(V99,'[1]REDE VAREJO_PEQ_EXT'!$A$5:$R$18,HLOOKUP('[1]DADOS DA REDE'!$N$13,'[1]REDE VAREJO_PEQ_EXT'!$G$19:$R$20,2,0),0))),"N/A")))))),"")</f>
        <v/>
      </c>
      <c r="K99" s="440"/>
      <c r="L99" s="440"/>
      <c r="M99" s="69"/>
      <c r="N99" s="70" t="str">
        <f>IF(C99="","",IF($I$2=[1]Tubos!$N$2,IF([1]Tubos!P75="","",[1]Tubos!P75),0))</f>
        <v/>
      </c>
      <c r="O99" s="69"/>
      <c r="P99" s="71">
        <f t="shared" si="10"/>
        <v>0</v>
      </c>
      <c r="Q99" s="42" t="str">
        <f t="shared" si="11"/>
        <v/>
      </c>
      <c r="R99" s="42" t="str">
        <f t="shared" si="12"/>
        <v/>
      </c>
      <c r="S99" s="42"/>
      <c r="T99" s="42">
        <f t="shared" si="13"/>
        <v>0</v>
      </c>
      <c r="U99" s="42" t="str">
        <f>IFERROR(VLOOKUP(N99,'[1]VALIDAÇÃO DADOS'!$AC$1:$AD$5,2,0),"")</f>
        <v/>
      </c>
      <c r="V99" s="42" t="str">
        <f t="shared" si="14"/>
        <v/>
      </c>
      <c r="W99" s="42"/>
      <c r="X99" s="42">
        <f t="shared" ref="X99:X126" si="16">SUM(H99:K99)</f>
        <v>0</v>
      </c>
      <c r="Y99" s="42" t="str">
        <f t="shared" si="15"/>
        <v/>
      </c>
      <c r="Z99" s="42"/>
      <c r="AA99" s="42"/>
      <c r="AB99" s="42"/>
      <c r="AC99" s="42"/>
      <c r="AJ99" s="43"/>
      <c r="AK99" s="43"/>
      <c r="AS99" s="11"/>
      <c r="AT99" s="11"/>
      <c r="AU99" s="11"/>
      <c r="AV99" s="11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</row>
    <row r="100" spans="1:87" ht="24" customHeight="1" x14ac:dyDescent="0.25">
      <c r="A100" s="73"/>
      <c r="B100" s="17"/>
      <c r="C100" s="66" t="str">
        <f>IF($I$2=[1]Tubos!$N$2,IF([1]Tubos!I76="","",[1]Tubos!I76),"")</f>
        <v/>
      </c>
      <c r="D100" s="67" t="str">
        <f>IF(C100="","",IF($I$2=[1]Tubos!$N$2,IF([1]Tubos!J76="","",[1]Tubos!J76),0))</f>
        <v/>
      </c>
      <c r="E100" s="67" t="str">
        <f>IF(C100="","",IF($I$2=[1]Tubos!$N$2,IF([1]Tubos!K76="","",IF([1]Tubos!K76="PE","PE","AÇO")),0))</f>
        <v/>
      </c>
      <c r="F100" s="68" t="str">
        <f>IF(C100="","",IF($I$2=[1]Tubos!$N$2,IF([1]Tubos!L76="","",[1]Tubos!L76),0))</f>
        <v/>
      </c>
      <c r="G100" s="440" t="s">
        <v>194</v>
      </c>
      <c r="H100" s="440"/>
      <c r="I100" s="440"/>
      <c r="J100" s="440" t="str">
        <f>IFERROR(IF(AND(EMPRESA_CONTRATO_AÇO="",EMPRESA_CONTRATO_PE=""),"",IF(AND(EMPRESA_CONTRATO_AÇO="UNIFORTE - PERIODICO",EMPRESA_CONTRATO_PE=""),IF(E100="AÇO",IF(F100&lt;=500,VLOOKUP(W100,'[1]Contrato UNIFORTE'!$S$7:$V$115,2,0)*F100,IF(AND('[1]DADOS DA REDE'!F100&gt;500,'[1]DADOS DA REDE'!F100&lt;=1000),VLOOKUP(W100,'[1]Contrato UNIFORTE'!$S$7:$V$115,3,0)*F100,VLOOKUP(W100,'[1]Contrato UNIFORTE'!$S$7:$V$115,4,0)*F100)),""),       IF(AND(EMPRESA_CONTRATO_AÇO="",EMPRESA_CONTRATO_PE="UNIFORTE - PERIODICO"),IF(AND(E100="PE",N100="LL4"),VLOOKUP(V100,'[1]REDE VAREJO_PEQ_EXT'!$A$5:$F$25,6,0),IF(AND(E100="PE",N100="LL7",D100&gt;=63),VLOOKUP(V100,'[1]REDE VAREJO_PEQ_EXT'!$A$19:$F$25,6,0),"")),IF(AND(EMPRESA_CONTRATO_AÇO="UNIFORTE - PERIODICO",EMPRESA_CONTRATO_PE="UNIFORTE - PERIODICO"),IF(E100="AÇO",IF(F100&lt;=500,VLOOKUP(W100,'[1]Contrato UNIFORTE'!$S$7:$V$115,2,0)*F100,IF(AND('[1]DADOS DA REDE'!F100&gt;500,'[1]DADOS DA REDE'!F100&lt;=1000),VLOOKUP(W100,'[1]Contrato UNIFORTE'!$S$7:$V$115,3,0)*F100,VLOOKUP(W100,'[1]Contrato UNIFORTE'!$S$7:$V$115,4,0)*F100)),IF(AND(E100="PE",N100="LL4"),VLOOKUP(V100,'[1]REDE VAREJO_PEQ_EXT'!$A$5:$F$25,6,0),IF(AND(E100="PE",N100="LL7",D100&gt;=63),VLOOKUP(V100,'[1]REDE VAREJO_PEQ_EXT'!$A$21:$F$25,6,0),""))),IF(AND(EMPRESA_CONTRATO_AÇO="",EMPRESA_CONTRATO_PE&lt;&gt;"",EMPRESA_CONTRATO_PE&lt;&gt;"UNIFORTE - PERIODICO"),IF(TIPO_CONTRATO_PE="","",IF(TIPO_CONTRATO_PE="Pequenas Extensões",VLOOKUP(V100,'[1]REDE VAREJO_PEQ_EXT'!$S$5:$AD$18,HLOOKUP($N$13,'[1]REDE VAREJO_PEQ_EXT'!$T$19:$AD$20,2,0),0),VLOOKUP(V100,'[1]REDE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PERIODICO",EMPRESA_CONTRATO_PE&lt;&gt;""),IF(OR(E100="AÇO"),IF(E100="AÇO",IF(F100&lt;=500,VLOOKUP(W100,'[1]Contrato UNIFORTE'!$S$7:$V$115,2,0)*F100,IF(AND('[1]DADOS DA REDE'!F100&gt;500,'[1]DADOS DA REDE'!F100&lt;=1000),VLOOKUP(W100,'[1]Contrato UNIFORTE'!$S$7:$V$115,3,0)*F100,VLOOKUP(W100,'[1]Contrato UNIFORTE'!$S$7:$V$115,4,0)*F100)),IF(AND(E100="PE",N100="LL7",D100&gt;=63),VLOOKUP(V100,'[1]REDE VAREJO_PEQ_EXT'!$A$21:$F$25,6,0),"")),IF(AND(E100="PE",OR(N100="RIC",N100="LL4"),TIPO_CONTRATO_PE="Pequenas Extensões"),VLOOKUP(V100,'[1]REDE VAREJO_PEQ_EXT'!$S$5:$AD$18,HLOOKUP(EMPRESA_CONTRATO_PE,'[1]REDE VAREJO_PEQ_EXT'!$T$19:$AD$20,2,0),0),VLOOKUP(V100,'[1]REDE VAREJO_PEQ_EXT'!$A$5:$R$18,HLOOKUP('[1]DADOS DA REDE'!$N$13,'[1]REDE VAREJO_PEQ_EXT'!$G$19:$R$20,2,0),0))),"N/A")))))),"")</f>
        <v/>
      </c>
      <c r="K100" s="440"/>
      <c r="L100" s="440"/>
      <c r="M100" s="69"/>
      <c r="N100" s="70" t="str">
        <f>IF(C100="","",IF($I$2=[1]Tubos!$N$2,IF([1]Tubos!P76="","",[1]Tubos!P76),0))</f>
        <v/>
      </c>
      <c r="O100" s="69"/>
      <c r="P100" s="71">
        <f t="shared" si="10"/>
        <v>0</v>
      </c>
      <c r="Q100" s="42" t="str">
        <f t="shared" si="11"/>
        <v/>
      </c>
      <c r="R100" s="42" t="str">
        <f t="shared" si="12"/>
        <v/>
      </c>
      <c r="S100" s="42"/>
      <c r="T100" s="42">
        <f t="shared" si="13"/>
        <v>0</v>
      </c>
      <c r="U100" s="42" t="str">
        <f>IFERROR(VLOOKUP(N100,'[1]VALIDAÇÃO DADOS'!$AC$1:$AD$5,2,0),"")</f>
        <v/>
      </c>
      <c r="V100" s="42" t="str">
        <f t="shared" si="14"/>
        <v/>
      </c>
      <c r="W100" s="42"/>
      <c r="X100" s="42">
        <f t="shared" si="16"/>
        <v>0</v>
      </c>
      <c r="Y100" s="42" t="str">
        <f t="shared" si="15"/>
        <v/>
      </c>
      <c r="Z100" s="42"/>
      <c r="AA100" s="42"/>
      <c r="AB100" s="42"/>
      <c r="AC100" s="42"/>
      <c r="AJ100" s="43"/>
      <c r="AK100" s="43"/>
      <c r="AS100" s="11"/>
      <c r="AT100" s="11"/>
      <c r="AU100" s="11"/>
      <c r="AV100" s="11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</row>
    <row r="101" spans="1:87" ht="24" customHeight="1" x14ac:dyDescent="0.25">
      <c r="A101" s="73"/>
      <c r="B101" s="17"/>
      <c r="C101" s="66" t="str">
        <f>IF($I$2=[1]Tubos!$N$2,IF([1]Tubos!I77="","",[1]Tubos!I77),"")</f>
        <v/>
      </c>
      <c r="D101" s="67" t="str">
        <f>IF(C101="","",IF($I$2=[1]Tubos!$N$2,IF([1]Tubos!J77="","",[1]Tubos!J77),0))</f>
        <v/>
      </c>
      <c r="E101" s="67" t="str">
        <f>IF(C101="","",IF($I$2=[1]Tubos!$N$2,IF([1]Tubos!K77="","",IF([1]Tubos!K77="PE","PE","AÇO")),0))</f>
        <v/>
      </c>
      <c r="F101" s="68" t="str">
        <f>IF(C101="","",IF($I$2=[1]Tubos!$N$2,IF([1]Tubos!L77="","",[1]Tubos!L77),0))</f>
        <v/>
      </c>
      <c r="G101" s="440" t="s">
        <v>194</v>
      </c>
      <c r="H101" s="440"/>
      <c r="I101" s="440"/>
      <c r="J101" s="440" t="str">
        <f>IFERROR(IF(AND(EMPRESA_CONTRATO_AÇO="",EMPRESA_CONTRATO_PE=""),"",IF(AND(EMPRESA_CONTRATO_AÇO="UNIFORTE - PERIODICO",EMPRESA_CONTRATO_PE=""),IF(E101="AÇO",IF(F101&lt;=500,VLOOKUP(W101,'[1]Contrato UNIFORTE'!$S$7:$V$115,2,0)*F101,IF(AND('[1]DADOS DA REDE'!F101&gt;500,'[1]DADOS DA REDE'!F101&lt;=1000),VLOOKUP(W101,'[1]Contrato UNIFORTE'!$S$7:$V$115,3,0)*F101,VLOOKUP(W101,'[1]Contrato UNIFORTE'!$S$7:$V$115,4,0)*F101)),""),       IF(AND(EMPRESA_CONTRATO_AÇO="",EMPRESA_CONTRATO_PE="UNIFORTE - PERIODICO"),IF(AND(E101="PE",N101="LL4"),VLOOKUP(V101,'[1]REDE VAREJO_PEQ_EXT'!$A$5:$F$25,6,0),IF(AND(E101="PE",N101="LL7",D101&gt;=63),VLOOKUP(V101,'[1]REDE VAREJO_PEQ_EXT'!$A$19:$F$25,6,0),"")),IF(AND(EMPRESA_CONTRATO_AÇO="UNIFORTE - PERIODICO",EMPRESA_CONTRATO_PE="UNIFORTE - PERIODICO"),IF(E101="AÇO",IF(F101&lt;=500,VLOOKUP(W101,'[1]Contrato UNIFORTE'!$S$7:$V$115,2,0)*F101,IF(AND('[1]DADOS DA REDE'!F101&gt;500,'[1]DADOS DA REDE'!F101&lt;=1000),VLOOKUP(W101,'[1]Contrato UNIFORTE'!$S$7:$V$115,3,0)*F101,VLOOKUP(W101,'[1]Contrato UNIFORTE'!$S$7:$V$115,4,0)*F101)),IF(AND(E101="PE",N101="LL4"),VLOOKUP(V101,'[1]REDE VAREJO_PEQ_EXT'!$A$5:$F$25,6,0),IF(AND(E101="PE",N101="LL7",D101&gt;=63),VLOOKUP(V101,'[1]REDE VAREJO_PEQ_EXT'!$A$21:$F$25,6,0),""))),IF(AND(EMPRESA_CONTRATO_AÇO="",EMPRESA_CONTRATO_PE&lt;&gt;"",EMPRESA_CONTRATO_PE&lt;&gt;"UNIFORTE - PERIODICO"),IF(TIPO_CONTRATO_PE="","",IF(TIPO_CONTRATO_PE="Pequenas Extensões",VLOOKUP(V101,'[1]REDE VAREJO_PEQ_EXT'!$S$5:$AD$18,HLOOKUP($N$13,'[1]REDE VAREJO_PEQ_EXT'!$T$19:$AD$20,2,0),0),VLOOKUP(V101,'[1]REDE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PERIODICO",EMPRESA_CONTRATO_PE&lt;&gt;""),IF(OR(E101="AÇO"),IF(E101="AÇO",IF(F101&lt;=500,VLOOKUP(W101,'[1]Contrato UNIFORTE'!$S$7:$V$115,2,0)*F101,IF(AND('[1]DADOS DA REDE'!F101&gt;500,'[1]DADOS DA REDE'!F101&lt;=1000),VLOOKUP(W101,'[1]Contrato UNIFORTE'!$S$7:$V$115,3,0)*F101,VLOOKUP(W101,'[1]Contrato UNIFORTE'!$S$7:$V$115,4,0)*F101)),IF(AND(E101="PE",N101="LL7",D101&gt;=63),VLOOKUP(V101,'[1]REDE VAREJO_PEQ_EXT'!$A$21:$F$25,6,0),"")),IF(AND(E101="PE",OR(N101="RIC",N101="LL4"),TIPO_CONTRATO_PE="Pequenas Extensões"),VLOOKUP(V101,'[1]REDE VAREJO_PEQ_EXT'!$S$5:$AD$18,HLOOKUP(EMPRESA_CONTRATO_PE,'[1]REDE VAREJO_PEQ_EXT'!$T$19:$AD$20,2,0),0),VLOOKUP(V101,'[1]REDE VAREJO_PEQ_EXT'!$A$5:$R$18,HLOOKUP('[1]DADOS DA REDE'!$N$13,'[1]REDE VAREJO_PEQ_EXT'!$G$19:$R$20,2,0),0))),"N/A")))))),"")</f>
        <v/>
      </c>
      <c r="K101" s="440"/>
      <c r="L101" s="440"/>
      <c r="M101" s="69"/>
      <c r="N101" s="70" t="str">
        <f>IF(C101="","",IF($I$2=[1]Tubos!$N$2,IF([1]Tubos!P77="","",[1]Tubos!P77),0))</f>
        <v/>
      </c>
      <c r="O101" s="69"/>
      <c r="P101" s="71">
        <f t="shared" si="10"/>
        <v>0</v>
      </c>
      <c r="Q101" s="42" t="str">
        <f t="shared" si="11"/>
        <v/>
      </c>
      <c r="R101" s="42" t="str">
        <f t="shared" si="12"/>
        <v/>
      </c>
      <c r="S101" s="42"/>
      <c r="T101" s="42">
        <f t="shared" si="13"/>
        <v>0</v>
      </c>
      <c r="U101" s="42" t="str">
        <f>IFERROR(VLOOKUP(N101,'[1]VALIDAÇÃO DADOS'!$AC$1:$AD$5,2,0),"")</f>
        <v/>
      </c>
      <c r="V101" s="42" t="str">
        <f t="shared" si="14"/>
        <v/>
      </c>
      <c r="W101" s="42"/>
      <c r="X101" s="42">
        <f t="shared" si="16"/>
        <v>0</v>
      </c>
      <c r="Y101" s="42" t="str">
        <f t="shared" si="15"/>
        <v/>
      </c>
      <c r="Z101" s="42"/>
      <c r="AA101" s="42"/>
      <c r="AB101" s="42"/>
      <c r="AC101" s="42"/>
      <c r="AJ101" s="43"/>
      <c r="AK101" s="43"/>
      <c r="AS101" s="11"/>
      <c r="AT101" s="11"/>
      <c r="AU101" s="11"/>
      <c r="AV101" s="11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</row>
    <row r="102" spans="1:87" ht="24" customHeight="1" x14ac:dyDescent="0.25">
      <c r="A102" s="73"/>
      <c r="B102" s="17"/>
      <c r="C102" s="66" t="str">
        <f>IF($I$2=[1]Tubos!$N$2,IF([1]Tubos!I78="","",[1]Tubos!I78),"")</f>
        <v/>
      </c>
      <c r="D102" s="67" t="str">
        <f>IF(C102="","",IF($I$2=[1]Tubos!$N$2,IF([1]Tubos!J78="","",[1]Tubos!J78),0))</f>
        <v/>
      </c>
      <c r="E102" s="67" t="str">
        <f>IF(C102="","",IF($I$2=[1]Tubos!$N$2,IF([1]Tubos!K78="","",IF([1]Tubos!K78="PE","PE","AÇO")),0))</f>
        <v/>
      </c>
      <c r="F102" s="68" t="str">
        <f>IF(C102="","",IF($I$2=[1]Tubos!$N$2,IF([1]Tubos!L78="","",[1]Tubos!L78),0))</f>
        <v/>
      </c>
      <c r="G102" s="440" t="s">
        <v>194</v>
      </c>
      <c r="H102" s="440"/>
      <c r="I102" s="440"/>
      <c r="J102" s="440" t="str">
        <f>IFERROR(IF(AND(EMPRESA_CONTRATO_AÇO="",EMPRESA_CONTRATO_PE=""),"",IF(AND(EMPRESA_CONTRATO_AÇO="UNIFORTE - PERIODICO",EMPRESA_CONTRATO_PE=""),IF(E102="AÇO",IF(F102&lt;=500,VLOOKUP(W102,'[1]Contrato UNIFORTE'!$S$7:$V$115,2,0)*F102,IF(AND('[1]DADOS DA REDE'!F102&gt;500,'[1]DADOS DA REDE'!F102&lt;=1000),VLOOKUP(W102,'[1]Contrato UNIFORTE'!$S$7:$V$115,3,0)*F102,VLOOKUP(W102,'[1]Contrato UNIFORTE'!$S$7:$V$115,4,0)*F102)),""),       IF(AND(EMPRESA_CONTRATO_AÇO="",EMPRESA_CONTRATO_PE="UNIFORTE - PERIODICO"),IF(AND(E102="PE",N102="LL4"),VLOOKUP(V102,'[1]REDE VAREJO_PEQ_EXT'!$A$5:$F$25,6,0),IF(AND(E102="PE",N102="LL7",D102&gt;=63),VLOOKUP(V102,'[1]REDE VAREJO_PEQ_EXT'!$A$19:$F$25,6,0),"")),IF(AND(EMPRESA_CONTRATO_AÇO="UNIFORTE - PERIODICO",EMPRESA_CONTRATO_PE="UNIFORTE - PERIODICO"),IF(E102="AÇO",IF(F102&lt;=500,VLOOKUP(W102,'[1]Contrato UNIFORTE'!$S$7:$V$115,2,0)*F102,IF(AND('[1]DADOS DA REDE'!F102&gt;500,'[1]DADOS DA REDE'!F102&lt;=1000),VLOOKUP(W102,'[1]Contrato UNIFORTE'!$S$7:$V$115,3,0)*F102,VLOOKUP(W102,'[1]Contrato UNIFORTE'!$S$7:$V$115,4,0)*F102)),IF(AND(E102="PE",N102="LL4"),VLOOKUP(V102,'[1]REDE VAREJO_PEQ_EXT'!$A$5:$F$25,6,0),IF(AND(E102="PE",N102="LL7",D102&gt;=63),VLOOKUP(V102,'[1]REDE VAREJO_PEQ_EXT'!$A$21:$F$25,6,0),""))),IF(AND(EMPRESA_CONTRATO_AÇO="",EMPRESA_CONTRATO_PE&lt;&gt;"",EMPRESA_CONTRATO_PE&lt;&gt;"UNIFORTE - PERIODICO"),IF(TIPO_CONTRATO_PE="","",IF(TIPO_CONTRATO_PE="Pequenas Extensões",VLOOKUP(V102,'[1]REDE VAREJO_PEQ_EXT'!$S$5:$AD$18,HLOOKUP($N$13,'[1]REDE VAREJO_PEQ_EXT'!$T$19:$AD$20,2,0),0),VLOOKUP(V102,'[1]REDE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PERIODICO",EMPRESA_CONTRATO_PE&lt;&gt;""),IF(OR(E102="AÇO"),IF(E102="AÇO",IF(F102&lt;=500,VLOOKUP(W102,'[1]Contrato UNIFORTE'!$S$7:$V$115,2,0)*F102,IF(AND('[1]DADOS DA REDE'!F102&gt;500,'[1]DADOS DA REDE'!F102&lt;=1000),VLOOKUP(W102,'[1]Contrato UNIFORTE'!$S$7:$V$115,3,0)*F102,VLOOKUP(W102,'[1]Contrato UNIFORTE'!$S$7:$V$115,4,0)*F102)),IF(AND(E102="PE",N102="LL7",D102&gt;=63),VLOOKUP(V102,'[1]REDE VAREJO_PEQ_EXT'!$A$21:$F$25,6,0),"")),IF(AND(E102="PE",OR(N102="RIC",N102="LL4"),TIPO_CONTRATO_PE="Pequenas Extensões"),VLOOKUP(V102,'[1]REDE VAREJO_PEQ_EXT'!$S$5:$AD$18,HLOOKUP(EMPRESA_CONTRATO_PE,'[1]REDE VAREJO_PEQ_EXT'!$T$19:$AD$20,2,0),0),VLOOKUP(V102,'[1]REDE VAREJO_PEQ_EXT'!$A$5:$R$18,HLOOKUP('[1]DADOS DA REDE'!$N$13,'[1]REDE VAREJO_PEQ_EXT'!$G$19:$R$20,2,0),0))),"N/A")))))),"")</f>
        <v/>
      </c>
      <c r="K102" s="440"/>
      <c r="L102" s="440"/>
      <c r="M102" s="69"/>
      <c r="N102" s="70" t="str">
        <f>IF(C102="","",IF($I$2=[1]Tubos!$N$2,IF([1]Tubos!P78="","",[1]Tubos!P78),0))</f>
        <v/>
      </c>
      <c r="O102" s="69"/>
      <c r="P102" s="71">
        <f t="shared" si="10"/>
        <v>0</v>
      </c>
      <c r="Q102" s="42" t="str">
        <f t="shared" si="11"/>
        <v/>
      </c>
      <c r="R102" s="42" t="str">
        <f t="shared" si="12"/>
        <v/>
      </c>
      <c r="S102" s="42"/>
      <c r="T102" s="42">
        <f t="shared" si="13"/>
        <v>0</v>
      </c>
      <c r="U102" s="42" t="str">
        <f>IFERROR(VLOOKUP(N102,'[1]VALIDAÇÃO DADOS'!$AC$1:$AD$5,2,0),"")</f>
        <v/>
      </c>
      <c r="V102" s="42" t="str">
        <f t="shared" si="14"/>
        <v/>
      </c>
      <c r="W102" s="42"/>
      <c r="X102" s="42">
        <f t="shared" si="16"/>
        <v>0</v>
      </c>
      <c r="Y102" s="42" t="str">
        <f t="shared" si="15"/>
        <v/>
      </c>
      <c r="Z102" s="42"/>
      <c r="AA102" s="42"/>
      <c r="AB102" s="42"/>
      <c r="AC102" s="42"/>
      <c r="AJ102" s="43"/>
      <c r="AK102" s="43"/>
      <c r="AS102" s="11"/>
      <c r="AT102" s="11"/>
      <c r="AU102" s="11"/>
      <c r="AV102" s="11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</row>
    <row r="103" spans="1:87" ht="24" customHeight="1" x14ac:dyDescent="0.25">
      <c r="A103" s="73"/>
      <c r="B103" s="17"/>
      <c r="C103" s="66" t="str">
        <f>IF($I$2=[1]Tubos!$N$2,IF([1]Tubos!I79="","",[1]Tubos!I79),"")</f>
        <v/>
      </c>
      <c r="D103" s="67" t="str">
        <f>IF(C103="","",IF($I$2=[1]Tubos!$N$2,IF([1]Tubos!J79="","",[1]Tubos!J79),0))</f>
        <v/>
      </c>
      <c r="E103" s="67" t="str">
        <f>IF(C103="","",IF($I$2=[1]Tubos!$N$2,IF([1]Tubos!K79="","",IF([1]Tubos!K79="PE","PE","AÇO")),0))</f>
        <v/>
      </c>
      <c r="F103" s="68" t="str">
        <f>IF(C103="","",IF($I$2=[1]Tubos!$N$2,IF([1]Tubos!L79="","",[1]Tubos!L79),0))</f>
        <v/>
      </c>
      <c r="G103" s="440" t="s">
        <v>194</v>
      </c>
      <c r="H103" s="440"/>
      <c r="I103" s="440"/>
      <c r="J103" s="440" t="str">
        <f>IFERROR(IF(AND(EMPRESA_CONTRATO_AÇO="",EMPRESA_CONTRATO_PE=""),"",IF(AND(EMPRESA_CONTRATO_AÇO="UNIFORTE - PERIODICO",EMPRESA_CONTRATO_PE=""),IF(E103="AÇO",IF(F103&lt;=500,VLOOKUP(W103,'[1]Contrato UNIFORTE'!$S$7:$V$115,2,0)*F103,IF(AND('[1]DADOS DA REDE'!F103&gt;500,'[1]DADOS DA REDE'!F103&lt;=1000),VLOOKUP(W103,'[1]Contrato UNIFORTE'!$S$7:$V$115,3,0)*F103,VLOOKUP(W103,'[1]Contrato UNIFORTE'!$S$7:$V$115,4,0)*F103)),""),       IF(AND(EMPRESA_CONTRATO_AÇO="",EMPRESA_CONTRATO_PE="UNIFORTE - PERIODICO"),IF(AND(E103="PE",N103="LL4"),VLOOKUP(V103,'[1]REDE VAREJO_PEQ_EXT'!$A$5:$F$25,6,0),IF(AND(E103="PE",N103="LL7",D103&gt;=63),VLOOKUP(V103,'[1]REDE VAREJO_PEQ_EXT'!$A$19:$F$25,6,0),"")),IF(AND(EMPRESA_CONTRATO_AÇO="UNIFORTE - PERIODICO",EMPRESA_CONTRATO_PE="UNIFORTE - PERIODICO"),IF(E103="AÇO",IF(F103&lt;=500,VLOOKUP(W103,'[1]Contrato UNIFORTE'!$S$7:$V$115,2,0)*F103,IF(AND('[1]DADOS DA REDE'!F103&gt;500,'[1]DADOS DA REDE'!F103&lt;=1000),VLOOKUP(W103,'[1]Contrato UNIFORTE'!$S$7:$V$115,3,0)*F103,VLOOKUP(W103,'[1]Contrato UNIFORTE'!$S$7:$V$115,4,0)*F103)),IF(AND(E103="PE",N103="LL4"),VLOOKUP(V103,'[1]REDE VAREJO_PEQ_EXT'!$A$5:$F$25,6,0),IF(AND(E103="PE",N103="LL7",D103&gt;=63),VLOOKUP(V103,'[1]REDE VAREJO_PEQ_EXT'!$A$21:$F$25,6,0),""))),IF(AND(EMPRESA_CONTRATO_AÇO="",EMPRESA_CONTRATO_PE&lt;&gt;"",EMPRESA_CONTRATO_PE&lt;&gt;"UNIFORTE - PERIODICO"),IF(TIPO_CONTRATO_PE="","",IF(TIPO_CONTRATO_PE="Pequenas Extensões",VLOOKUP(V103,'[1]REDE VAREJO_PEQ_EXT'!$S$5:$AD$18,HLOOKUP($N$13,'[1]REDE VAREJO_PEQ_EXT'!$T$19:$AD$20,2,0),0),VLOOKUP(V103,'[1]REDE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PERIODICO",EMPRESA_CONTRATO_PE&lt;&gt;""),IF(OR(E103="AÇO"),IF(E103="AÇO",IF(F103&lt;=500,VLOOKUP(W103,'[1]Contrato UNIFORTE'!$S$7:$V$115,2,0)*F103,IF(AND('[1]DADOS DA REDE'!F103&gt;500,'[1]DADOS DA REDE'!F103&lt;=1000),VLOOKUP(W103,'[1]Contrato UNIFORTE'!$S$7:$V$115,3,0)*F103,VLOOKUP(W103,'[1]Contrato UNIFORTE'!$S$7:$V$115,4,0)*F103)),IF(AND(E103="PE",N103="LL7",D103&gt;=63),VLOOKUP(V103,'[1]REDE VAREJO_PEQ_EXT'!$A$21:$F$25,6,0),"")),IF(AND(E103="PE",OR(N103="RIC",N103="LL4"),TIPO_CONTRATO_PE="Pequenas Extensões"),VLOOKUP(V103,'[1]REDE VAREJO_PEQ_EXT'!$S$5:$AD$18,HLOOKUP(EMPRESA_CONTRATO_PE,'[1]REDE VAREJO_PEQ_EXT'!$T$19:$AD$20,2,0),0),VLOOKUP(V103,'[1]REDE VAREJO_PEQ_EXT'!$A$5:$R$18,HLOOKUP('[1]DADOS DA REDE'!$N$13,'[1]REDE VAREJO_PEQ_EXT'!$G$19:$R$20,2,0),0))),"N/A")))))),"")</f>
        <v/>
      </c>
      <c r="K103" s="440"/>
      <c r="L103" s="440"/>
      <c r="M103" s="69"/>
      <c r="N103" s="70" t="str">
        <f>IF(C103="","",IF($I$2=[1]Tubos!$N$2,IF([1]Tubos!P79="","",[1]Tubos!P79),0))</f>
        <v/>
      </c>
      <c r="O103" s="69"/>
      <c r="P103" s="71">
        <f t="shared" si="10"/>
        <v>0</v>
      </c>
      <c r="Q103" s="42" t="str">
        <f t="shared" si="11"/>
        <v/>
      </c>
      <c r="R103" s="42" t="str">
        <f t="shared" si="12"/>
        <v/>
      </c>
      <c r="S103" s="42"/>
      <c r="T103" s="42">
        <f t="shared" si="13"/>
        <v>0</v>
      </c>
      <c r="U103" s="42" t="str">
        <f>IFERROR(VLOOKUP(N103,'[1]VALIDAÇÃO DADOS'!$AC$1:$AD$5,2,0),"")</f>
        <v/>
      </c>
      <c r="V103" s="42" t="str">
        <f t="shared" si="14"/>
        <v/>
      </c>
      <c r="W103" s="42"/>
      <c r="X103" s="42">
        <f t="shared" si="16"/>
        <v>0</v>
      </c>
      <c r="Y103" s="42" t="str">
        <f t="shared" si="15"/>
        <v/>
      </c>
      <c r="Z103" s="42"/>
      <c r="AA103" s="42"/>
      <c r="AB103" s="42"/>
      <c r="AC103" s="42"/>
      <c r="AJ103" s="43"/>
      <c r="AK103" s="43"/>
      <c r="AS103" s="11"/>
      <c r="AT103" s="11"/>
      <c r="AU103" s="11"/>
      <c r="AV103" s="11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</row>
    <row r="104" spans="1:87" ht="24" customHeight="1" x14ac:dyDescent="0.25">
      <c r="A104" s="73"/>
      <c r="B104" s="17"/>
      <c r="C104" s="66" t="str">
        <f>IF($I$2=[1]Tubos!$N$2,IF([1]Tubos!I80="","",[1]Tubos!I80),"")</f>
        <v/>
      </c>
      <c r="D104" s="67" t="str">
        <f>IF(C104="","",IF($I$2=[1]Tubos!$N$2,IF([1]Tubos!J80="","",[1]Tubos!J80),0))</f>
        <v/>
      </c>
      <c r="E104" s="67" t="str">
        <f>IF(C104="","",IF($I$2=[1]Tubos!$N$2,IF([1]Tubos!K80="","",IF([1]Tubos!K80="PE","PE","AÇO")),0))</f>
        <v/>
      </c>
      <c r="F104" s="68" t="str">
        <f>IF(C104="","",IF($I$2=[1]Tubos!$N$2,IF([1]Tubos!L80="","",[1]Tubos!L80),0))</f>
        <v/>
      </c>
      <c r="G104" s="440" t="s">
        <v>194</v>
      </c>
      <c r="H104" s="440"/>
      <c r="I104" s="440"/>
      <c r="J104" s="440" t="str">
        <f>IFERROR(IF(AND(EMPRESA_CONTRATO_AÇO="",EMPRESA_CONTRATO_PE=""),"",IF(AND(EMPRESA_CONTRATO_AÇO="UNIFORTE - PERIODICO",EMPRESA_CONTRATO_PE=""),IF(E104="AÇO",IF(F104&lt;=500,VLOOKUP(W104,'[1]Contrato UNIFORTE'!$S$7:$V$115,2,0)*F104,IF(AND('[1]DADOS DA REDE'!F104&gt;500,'[1]DADOS DA REDE'!F104&lt;=1000),VLOOKUP(W104,'[1]Contrato UNIFORTE'!$S$7:$V$115,3,0)*F104,VLOOKUP(W104,'[1]Contrato UNIFORTE'!$S$7:$V$115,4,0)*F104)),""),       IF(AND(EMPRESA_CONTRATO_AÇO="",EMPRESA_CONTRATO_PE="UNIFORTE - PERIODICO"),IF(AND(E104="PE",N104="LL4"),VLOOKUP(V104,'[1]REDE VAREJO_PEQ_EXT'!$A$5:$F$25,6,0),IF(AND(E104="PE",N104="LL7",D104&gt;=63),VLOOKUP(V104,'[1]REDE VAREJO_PEQ_EXT'!$A$19:$F$25,6,0),"")),IF(AND(EMPRESA_CONTRATO_AÇO="UNIFORTE - PERIODICO",EMPRESA_CONTRATO_PE="UNIFORTE - PERIODICO"),IF(E104="AÇO",IF(F104&lt;=500,VLOOKUP(W104,'[1]Contrato UNIFORTE'!$S$7:$V$115,2,0)*F104,IF(AND('[1]DADOS DA REDE'!F104&gt;500,'[1]DADOS DA REDE'!F104&lt;=1000),VLOOKUP(W104,'[1]Contrato UNIFORTE'!$S$7:$V$115,3,0)*F104,VLOOKUP(W104,'[1]Contrato UNIFORTE'!$S$7:$V$115,4,0)*F104)),IF(AND(E104="PE",N104="LL4"),VLOOKUP(V104,'[1]REDE VAREJO_PEQ_EXT'!$A$5:$F$25,6,0),IF(AND(E104="PE",N104="LL7",D104&gt;=63),VLOOKUP(V104,'[1]REDE VAREJO_PEQ_EXT'!$A$21:$F$25,6,0),""))),IF(AND(EMPRESA_CONTRATO_AÇO="",EMPRESA_CONTRATO_PE&lt;&gt;"",EMPRESA_CONTRATO_PE&lt;&gt;"UNIFORTE - PERIODICO"),IF(TIPO_CONTRATO_PE="","",IF(TIPO_CONTRATO_PE="Pequenas Extensões",VLOOKUP(V104,'[1]REDE VAREJO_PEQ_EXT'!$S$5:$AD$18,HLOOKUP($N$13,'[1]REDE VAREJO_PEQ_EXT'!$T$19:$AD$20,2,0),0),VLOOKUP(V104,'[1]REDE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PERIODICO",EMPRESA_CONTRATO_PE&lt;&gt;""),IF(OR(E104="AÇO"),IF(E104="AÇO",IF(F104&lt;=500,VLOOKUP(W104,'[1]Contrato UNIFORTE'!$S$7:$V$115,2,0)*F104,IF(AND('[1]DADOS DA REDE'!F104&gt;500,'[1]DADOS DA REDE'!F104&lt;=1000),VLOOKUP(W104,'[1]Contrato UNIFORTE'!$S$7:$V$115,3,0)*F104,VLOOKUP(W104,'[1]Contrato UNIFORTE'!$S$7:$V$115,4,0)*F104)),IF(AND(E104="PE",N104="LL7",D104&gt;=63),VLOOKUP(V104,'[1]REDE VAREJO_PEQ_EXT'!$A$21:$F$25,6,0),"")),IF(AND(E104="PE",OR(N104="RIC",N104="LL4"),TIPO_CONTRATO_PE="Pequenas Extensões"),VLOOKUP(V104,'[1]REDE VAREJO_PEQ_EXT'!$S$5:$AD$18,HLOOKUP(EMPRESA_CONTRATO_PE,'[1]REDE VAREJO_PEQ_EXT'!$T$19:$AD$20,2,0),0),VLOOKUP(V104,'[1]REDE VAREJO_PEQ_EXT'!$A$5:$R$18,HLOOKUP('[1]DADOS DA REDE'!$N$13,'[1]REDE VAREJO_PEQ_EXT'!$G$19:$R$20,2,0),0))),"N/A")))))),"")</f>
        <v/>
      </c>
      <c r="K104" s="440"/>
      <c r="L104" s="440"/>
      <c r="M104" s="69"/>
      <c r="N104" s="70" t="str">
        <f>IF(C104="","",IF($I$2=[1]Tubos!$N$2,IF([1]Tubos!P80="","",[1]Tubos!P80),0))</f>
        <v/>
      </c>
      <c r="O104" s="69"/>
      <c r="P104" s="71">
        <f t="shared" si="10"/>
        <v>0</v>
      </c>
      <c r="Q104" s="42" t="str">
        <f t="shared" si="11"/>
        <v/>
      </c>
      <c r="R104" s="42" t="str">
        <f t="shared" si="12"/>
        <v/>
      </c>
      <c r="S104" s="42"/>
      <c r="T104" s="42">
        <f t="shared" si="13"/>
        <v>0</v>
      </c>
      <c r="U104" s="42" t="str">
        <f>IFERROR(VLOOKUP(N104,'[1]VALIDAÇÃO DADOS'!$AC$1:$AD$5,2,0),"")</f>
        <v/>
      </c>
      <c r="V104" s="42" t="str">
        <f t="shared" si="14"/>
        <v/>
      </c>
      <c r="W104" s="42"/>
      <c r="X104" s="42">
        <f t="shared" si="16"/>
        <v>0</v>
      </c>
      <c r="Y104" s="42" t="str">
        <f t="shared" si="15"/>
        <v/>
      </c>
      <c r="Z104" s="42"/>
      <c r="AA104" s="42"/>
      <c r="AB104" s="42"/>
      <c r="AC104" s="42"/>
      <c r="AJ104" s="43"/>
      <c r="AK104" s="43"/>
      <c r="AS104" s="11"/>
      <c r="AT104" s="11"/>
      <c r="AU104" s="11"/>
      <c r="AV104" s="11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</row>
    <row r="105" spans="1:87" ht="24" customHeight="1" x14ac:dyDescent="0.25">
      <c r="A105" s="73"/>
      <c r="B105" s="17"/>
      <c r="C105" s="66" t="str">
        <f>IF($I$2=[1]Tubos!$N$2,IF([1]Tubos!I81="","",[1]Tubos!I81),"")</f>
        <v/>
      </c>
      <c r="D105" s="67" t="str">
        <f>IF(C105="","",IF($I$2=[1]Tubos!$N$2,IF([1]Tubos!J81="","",[1]Tubos!J81),0))</f>
        <v/>
      </c>
      <c r="E105" s="67" t="str">
        <f>IF(C105="","",IF($I$2=[1]Tubos!$N$2,IF([1]Tubos!K81="","",IF([1]Tubos!K81="PE","PE","AÇO")),0))</f>
        <v/>
      </c>
      <c r="F105" s="68" t="str">
        <f>IF(C105="","",IF($I$2=[1]Tubos!$N$2,IF([1]Tubos!L81="","",[1]Tubos!L81),0))</f>
        <v/>
      </c>
      <c r="G105" s="440" t="s">
        <v>194</v>
      </c>
      <c r="H105" s="440"/>
      <c r="I105" s="440"/>
      <c r="J105" s="440" t="str">
        <f>IFERROR(IF(AND(EMPRESA_CONTRATO_AÇO="",EMPRESA_CONTRATO_PE=""),"",IF(AND(EMPRESA_CONTRATO_AÇO="UNIFORTE - PERIODICO",EMPRESA_CONTRATO_PE=""),IF(E105="AÇO",IF(F105&lt;=500,VLOOKUP(W105,'[1]Contrato UNIFORTE'!$S$7:$V$115,2,0)*F105,IF(AND('[1]DADOS DA REDE'!F105&gt;500,'[1]DADOS DA REDE'!F105&lt;=1000),VLOOKUP(W105,'[1]Contrato UNIFORTE'!$S$7:$V$115,3,0)*F105,VLOOKUP(W105,'[1]Contrato UNIFORTE'!$S$7:$V$115,4,0)*F105)),""),       IF(AND(EMPRESA_CONTRATO_AÇO="",EMPRESA_CONTRATO_PE="UNIFORTE - PERIODICO"),IF(AND(E105="PE",N105="LL4"),VLOOKUP(V105,'[1]REDE VAREJO_PEQ_EXT'!$A$5:$F$25,6,0),IF(AND(E105="PE",N105="LL7",D105&gt;=63),VLOOKUP(V105,'[1]REDE VAREJO_PEQ_EXT'!$A$19:$F$25,6,0),"")),IF(AND(EMPRESA_CONTRATO_AÇO="UNIFORTE - PERIODICO",EMPRESA_CONTRATO_PE="UNIFORTE - PERIODICO"),IF(E105="AÇO",IF(F105&lt;=500,VLOOKUP(W105,'[1]Contrato UNIFORTE'!$S$7:$V$115,2,0)*F105,IF(AND('[1]DADOS DA REDE'!F105&gt;500,'[1]DADOS DA REDE'!F105&lt;=1000),VLOOKUP(W105,'[1]Contrato UNIFORTE'!$S$7:$V$115,3,0)*F105,VLOOKUP(W105,'[1]Contrato UNIFORTE'!$S$7:$V$115,4,0)*F105)),IF(AND(E105="PE",N105="LL4"),VLOOKUP(V105,'[1]REDE VAREJO_PEQ_EXT'!$A$5:$F$25,6,0),IF(AND(E105="PE",N105="LL7",D105&gt;=63),VLOOKUP(V105,'[1]REDE VAREJO_PEQ_EXT'!$A$21:$F$25,6,0),""))),IF(AND(EMPRESA_CONTRATO_AÇO="",EMPRESA_CONTRATO_PE&lt;&gt;"",EMPRESA_CONTRATO_PE&lt;&gt;"UNIFORTE - PERIODICO"),IF(TIPO_CONTRATO_PE="","",IF(TIPO_CONTRATO_PE="Pequenas Extensões",VLOOKUP(V105,'[1]REDE VAREJO_PEQ_EXT'!$S$5:$AD$18,HLOOKUP($N$13,'[1]REDE VAREJO_PEQ_EXT'!$T$19:$AD$20,2,0),0),VLOOKUP(V105,'[1]REDE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PERIODICO",EMPRESA_CONTRATO_PE&lt;&gt;""),IF(OR(E105="AÇO"),IF(E105="AÇO",IF(F105&lt;=500,VLOOKUP(W105,'[1]Contrato UNIFORTE'!$S$7:$V$115,2,0)*F105,IF(AND('[1]DADOS DA REDE'!F105&gt;500,'[1]DADOS DA REDE'!F105&lt;=1000),VLOOKUP(W105,'[1]Contrato UNIFORTE'!$S$7:$V$115,3,0)*F105,VLOOKUP(W105,'[1]Contrato UNIFORTE'!$S$7:$V$115,4,0)*F105)),IF(AND(E105="PE",N105="LL7",D105&gt;=63),VLOOKUP(V105,'[1]REDE VAREJO_PEQ_EXT'!$A$21:$F$25,6,0),"")),IF(AND(E105="PE",OR(N105="RIC",N105="LL4"),TIPO_CONTRATO_PE="Pequenas Extensões"),VLOOKUP(V105,'[1]REDE VAREJO_PEQ_EXT'!$S$5:$AD$18,HLOOKUP(EMPRESA_CONTRATO_PE,'[1]REDE VAREJO_PEQ_EXT'!$T$19:$AD$20,2,0),0),VLOOKUP(V105,'[1]REDE VAREJO_PEQ_EXT'!$A$5:$R$18,HLOOKUP('[1]DADOS DA REDE'!$N$13,'[1]REDE VAREJO_PEQ_EXT'!$G$19:$R$20,2,0),0))),"N/A")))))),"")</f>
        <v/>
      </c>
      <c r="K105" s="440"/>
      <c r="L105" s="440"/>
      <c r="M105" s="69"/>
      <c r="N105" s="70" t="str">
        <f>IF(C105="","",IF($I$2=[1]Tubos!$N$2,IF([1]Tubos!P81="","",[1]Tubos!P81),0))</f>
        <v/>
      </c>
      <c r="O105" s="69"/>
      <c r="P105" s="71">
        <f t="shared" si="10"/>
        <v>0</v>
      </c>
      <c r="Q105" s="42" t="str">
        <f t="shared" si="11"/>
        <v/>
      </c>
      <c r="R105" s="42" t="str">
        <f t="shared" si="12"/>
        <v/>
      </c>
      <c r="S105" s="42"/>
      <c r="T105" s="42">
        <f t="shared" si="13"/>
        <v>0</v>
      </c>
      <c r="U105" s="42" t="str">
        <f>IFERROR(VLOOKUP(N105,'[1]VALIDAÇÃO DADOS'!$AC$1:$AD$5,2,0),"")</f>
        <v/>
      </c>
      <c r="V105" s="42" t="str">
        <f t="shared" si="14"/>
        <v/>
      </c>
      <c r="W105" s="42"/>
      <c r="X105" s="42">
        <f t="shared" si="16"/>
        <v>0</v>
      </c>
      <c r="Y105" s="42" t="str">
        <f t="shared" si="15"/>
        <v/>
      </c>
      <c r="Z105" s="42"/>
      <c r="AA105" s="42"/>
      <c r="AB105" s="42"/>
      <c r="AC105" s="42"/>
      <c r="AJ105" s="43"/>
      <c r="AK105" s="43"/>
      <c r="AS105" s="11"/>
      <c r="AT105" s="11"/>
      <c r="AU105" s="11"/>
      <c r="AV105" s="11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</row>
    <row r="106" spans="1:87" ht="24" customHeight="1" x14ac:dyDescent="0.25">
      <c r="A106" s="73"/>
      <c r="B106" s="17"/>
      <c r="C106" s="66" t="str">
        <f>IF($I$2=[1]Tubos!$N$2,IF([1]Tubos!I82="","",[1]Tubos!I82),"")</f>
        <v/>
      </c>
      <c r="D106" s="67" t="str">
        <f>IF(C106="","",IF($I$2=[1]Tubos!$N$2,IF([1]Tubos!J82="","",[1]Tubos!J82),0))</f>
        <v/>
      </c>
      <c r="E106" s="67" t="str">
        <f>IF(C106="","",IF($I$2=[1]Tubos!$N$2,IF([1]Tubos!K82="","",IF([1]Tubos!K82="PE","PE","AÇO")),0))</f>
        <v/>
      </c>
      <c r="F106" s="68" t="str">
        <f>IF(C106="","",IF($I$2=[1]Tubos!$N$2,IF([1]Tubos!L82="","",[1]Tubos!L82),0))</f>
        <v/>
      </c>
      <c r="G106" s="440" t="s">
        <v>194</v>
      </c>
      <c r="H106" s="440"/>
      <c r="I106" s="440"/>
      <c r="J106" s="440" t="str">
        <f>IFERROR(IF(AND(EMPRESA_CONTRATO_AÇO="",EMPRESA_CONTRATO_PE=""),"",IF(AND(EMPRESA_CONTRATO_AÇO="UNIFORTE - PERIODICO",EMPRESA_CONTRATO_PE=""),IF(E106="AÇO",IF(F106&lt;=500,VLOOKUP(W106,'[1]Contrato UNIFORTE'!$S$7:$V$115,2,0)*F106,IF(AND('[1]DADOS DA REDE'!F106&gt;500,'[1]DADOS DA REDE'!F106&lt;=1000),VLOOKUP(W106,'[1]Contrato UNIFORTE'!$S$7:$V$115,3,0)*F106,VLOOKUP(W106,'[1]Contrato UNIFORTE'!$S$7:$V$115,4,0)*F106)),""),       IF(AND(EMPRESA_CONTRATO_AÇO="",EMPRESA_CONTRATO_PE="UNIFORTE - PERIODICO"),IF(AND(E106="PE",N106="LL4"),VLOOKUP(V106,'[1]REDE VAREJO_PEQ_EXT'!$A$5:$F$25,6,0),IF(AND(E106="PE",N106="LL7",D106&gt;=63),VLOOKUP(V106,'[1]REDE VAREJO_PEQ_EXT'!$A$19:$F$25,6,0),"")),IF(AND(EMPRESA_CONTRATO_AÇO="UNIFORTE - PERIODICO",EMPRESA_CONTRATO_PE="UNIFORTE - PERIODICO"),IF(E106="AÇO",IF(F106&lt;=500,VLOOKUP(W106,'[1]Contrato UNIFORTE'!$S$7:$V$115,2,0)*F106,IF(AND('[1]DADOS DA REDE'!F106&gt;500,'[1]DADOS DA REDE'!F106&lt;=1000),VLOOKUP(W106,'[1]Contrato UNIFORTE'!$S$7:$V$115,3,0)*F106,VLOOKUP(W106,'[1]Contrato UNIFORTE'!$S$7:$V$115,4,0)*F106)),IF(AND(E106="PE",N106="LL4"),VLOOKUP(V106,'[1]REDE VAREJO_PEQ_EXT'!$A$5:$F$25,6,0),IF(AND(E106="PE",N106="LL7",D106&gt;=63),VLOOKUP(V106,'[1]REDE VAREJO_PEQ_EXT'!$A$21:$F$25,6,0),""))),IF(AND(EMPRESA_CONTRATO_AÇO="",EMPRESA_CONTRATO_PE&lt;&gt;"",EMPRESA_CONTRATO_PE&lt;&gt;"UNIFORTE - PERIODICO"),IF(TIPO_CONTRATO_PE="","",IF(TIPO_CONTRATO_PE="Pequenas Extensões",VLOOKUP(V106,'[1]REDE VAREJO_PEQ_EXT'!$S$5:$AD$18,HLOOKUP($N$13,'[1]REDE VAREJO_PEQ_EXT'!$T$19:$AD$20,2,0),0),VLOOKUP(V106,'[1]REDE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PERIODICO",EMPRESA_CONTRATO_PE&lt;&gt;""),IF(OR(E106="AÇO"),IF(E106="AÇO",IF(F106&lt;=500,VLOOKUP(W106,'[1]Contrato UNIFORTE'!$S$7:$V$115,2,0)*F106,IF(AND('[1]DADOS DA REDE'!F106&gt;500,'[1]DADOS DA REDE'!F106&lt;=1000),VLOOKUP(W106,'[1]Contrato UNIFORTE'!$S$7:$V$115,3,0)*F106,VLOOKUP(W106,'[1]Contrato UNIFORTE'!$S$7:$V$115,4,0)*F106)),IF(AND(E106="PE",N106="LL7",D106&gt;=63),VLOOKUP(V106,'[1]REDE VAREJO_PEQ_EXT'!$A$21:$F$25,6,0),"")),IF(AND(E106="PE",OR(N106="RIC",N106="LL4"),TIPO_CONTRATO_PE="Pequenas Extensões"),VLOOKUP(V106,'[1]REDE VAREJO_PEQ_EXT'!$S$5:$AD$18,HLOOKUP(EMPRESA_CONTRATO_PE,'[1]REDE VAREJO_PEQ_EXT'!$T$19:$AD$20,2,0),0),VLOOKUP(V106,'[1]REDE VAREJO_PEQ_EXT'!$A$5:$R$18,HLOOKUP('[1]DADOS DA REDE'!$N$13,'[1]REDE VAREJO_PEQ_EXT'!$G$19:$R$20,2,0),0))),"N/A")))))),"")</f>
        <v/>
      </c>
      <c r="K106" s="440"/>
      <c r="L106" s="440"/>
      <c r="M106" s="69"/>
      <c r="N106" s="70" t="str">
        <f>IF(C106="","",IF($I$2=[1]Tubos!$N$2,IF([1]Tubos!P82="","",[1]Tubos!P82),0))</f>
        <v/>
      </c>
      <c r="O106" s="69"/>
      <c r="P106" s="71">
        <f t="shared" si="10"/>
        <v>0</v>
      </c>
      <c r="Q106" s="42" t="str">
        <f t="shared" si="11"/>
        <v/>
      </c>
      <c r="R106" s="42" t="str">
        <f t="shared" si="12"/>
        <v/>
      </c>
      <c r="S106" s="42"/>
      <c r="T106" s="42">
        <f t="shared" si="13"/>
        <v>0</v>
      </c>
      <c r="U106" s="42" t="str">
        <f>IFERROR(VLOOKUP(N106,'[1]VALIDAÇÃO DADOS'!$AC$1:$AD$5,2,0),"")</f>
        <v/>
      </c>
      <c r="V106" s="42" t="str">
        <f t="shared" si="14"/>
        <v/>
      </c>
      <c r="W106" s="42"/>
      <c r="X106" s="42">
        <f t="shared" si="16"/>
        <v>0</v>
      </c>
      <c r="Y106" s="42" t="str">
        <f t="shared" si="15"/>
        <v/>
      </c>
      <c r="Z106" s="42"/>
      <c r="AA106" s="42"/>
      <c r="AB106" s="42"/>
      <c r="AC106" s="42"/>
      <c r="AJ106" s="43"/>
      <c r="AK106" s="43"/>
      <c r="AS106" s="11"/>
      <c r="AT106" s="11"/>
      <c r="AU106" s="11"/>
      <c r="AV106" s="11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</row>
    <row r="107" spans="1:87" ht="24" customHeight="1" x14ac:dyDescent="0.25">
      <c r="A107" s="73"/>
      <c r="B107" s="17"/>
      <c r="C107" s="66" t="str">
        <f>IF($I$2=[1]Tubos!$N$2,IF([1]Tubos!I83="","",[1]Tubos!I83),"")</f>
        <v/>
      </c>
      <c r="D107" s="67" t="str">
        <f>IF(C107="","",IF($I$2=[1]Tubos!$N$2,IF([1]Tubos!J83="","",[1]Tubos!J83),0))</f>
        <v/>
      </c>
      <c r="E107" s="67" t="str">
        <f>IF(C107="","",IF($I$2=[1]Tubos!$N$2,IF([1]Tubos!K83="","",IF([1]Tubos!K83="PE","PE","AÇO")),0))</f>
        <v/>
      </c>
      <c r="F107" s="68" t="str">
        <f>IF(C107="","",IF($I$2=[1]Tubos!$N$2,IF([1]Tubos!L83="","",[1]Tubos!L83),0))</f>
        <v/>
      </c>
      <c r="G107" s="440" t="s">
        <v>194</v>
      </c>
      <c r="H107" s="440"/>
      <c r="I107" s="440"/>
      <c r="J107" s="440" t="str">
        <f>IFERROR(IF(AND(EMPRESA_CONTRATO_AÇO="",EMPRESA_CONTRATO_PE=""),"",IF(AND(EMPRESA_CONTRATO_AÇO="UNIFORTE - PERIODICO",EMPRESA_CONTRATO_PE=""),IF(E107="AÇO",IF(F107&lt;=500,VLOOKUP(W107,'[1]Contrato UNIFORTE'!$S$7:$V$115,2,0)*F107,IF(AND('[1]DADOS DA REDE'!F107&gt;500,'[1]DADOS DA REDE'!F107&lt;=1000),VLOOKUP(W107,'[1]Contrato UNIFORTE'!$S$7:$V$115,3,0)*F107,VLOOKUP(W107,'[1]Contrato UNIFORTE'!$S$7:$V$115,4,0)*F107)),""),       IF(AND(EMPRESA_CONTRATO_AÇO="",EMPRESA_CONTRATO_PE="UNIFORTE - PERIODICO"),IF(AND(E107="PE",N107="LL4"),VLOOKUP(V107,'[1]REDE VAREJO_PEQ_EXT'!$A$5:$F$25,6,0),IF(AND(E107="PE",N107="LL7",D107&gt;=63),VLOOKUP(V107,'[1]REDE VAREJO_PEQ_EXT'!$A$19:$F$25,6,0),"")),IF(AND(EMPRESA_CONTRATO_AÇO="UNIFORTE - PERIODICO",EMPRESA_CONTRATO_PE="UNIFORTE - PERIODICO"),IF(E107="AÇO",IF(F107&lt;=500,VLOOKUP(W107,'[1]Contrato UNIFORTE'!$S$7:$V$115,2,0)*F107,IF(AND('[1]DADOS DA REDE'!F107&gt;500,'[1]DADOS DA REDE'!F107&lt;=1000),VLOOKUP(W107,'[1]Contrato UNIFORTE'!$S$7:$V$115,3,0)*F107,VLOOKUP(W107,'[1]Contrato UNIFORTE'!$S$7:$V$115,4,0)*F107)),IF(AND(E107="PE",N107="LL4"),VLOOKUP(V107,'[1]REDE VAREJO_PEQ_EXT'!$A$5:$F$25,6,0),IF(AND(E107="PE",N107="LL7",D107&gt;=63),VLOOKUP(V107,'[1]REDE VAREJO_PEQ_EXT'!$A$21:$F$25,6,0),""))),IF(AND(EMPRESA_CONTRATO_AÇO="",EMPRESA_CONTRATO_PE&lt;&gt;"",EMPRESA_CONTRATO_PE&lt;&gt;"UNIFORTE - PERIODICO"),IF(TIPO_CONTRATO_PE="","",IF(TIPO_CONTRATO_PE="Pequenas Extensões",VLOOKUP(V107,'[1]REDE VAREJO_PEQ_EXT'!$S$5:$AD$18,HLOOKUP($N$13,'[1]REDE VAREJO_PEQ_EXT'!$T$19:$AD$20,2,0),0),VLOOKUP(V107,'[1]REDE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PERIODICO",EMPRESA_CONTRATO_PE&lt;&gt;""),IF(OR(E107="AÇO"),IF(E107="AÇO",IF(F107&lt;=500,VLOOKUP(W107,'[1]Contrato UNIFORTE'!$S$7:$V$115,2,0)*F107,IF(AND('[1]DADOS DA REDE'!F107&gt;500,'[1]DADOS DA REDE'!F107&lt;=1000),VLOOKUP(W107,'[1]Contrato UNIFORTE'!$S$7:$V$115,3,0)*F107,VLOOKUP(W107,'[1]Contrato UNIFORTE'!$S$7:$V$115,4,0)*F107)),IF(AND(E107="PE",N107="LL7",D107&gt;=63),VLOOKUP(V107,'[1]REDE VAREJO_PEQ_EXT'!$A$21:$F$25,6,0),"")),IF(AND(E107="PE",OR(N107="RIC",N107="LL4"),TIPO_CONTRATO_PE="Pequenas Extensões"),VLOOKUP(V107,'[1]REDE VAREJO_PEQ_EXT'!$S$5:$AD$18,HLOOKUP(EMPRESA_CONTRATO_PE,'[1]REDE VAREJO_PEQ_EXT'!$T$19:$AD$20,2,0),0),VLOOKUP(V107,'[1]REDE VAREJO_PEQ_EXT'!$A$5:$R$18,HLOOKUP('[1]DADOS DA REDE'!$N$13,'[1]REDE VAREJO_PEQ_EXT'!$G$19:$R$20,2,0),0))),"N/A")))))),"")</f>
        <v/>
      </c>
      <c r="K107" s="440"/>
      <c r="L107" s="440"/>
      <c r="M107" s="69"/>
      <c r="N107" s="70" t="str">
        <f>IF(C107="","",IF($I$2=[1]Tubos!$N$2,IF([1]Tubos!P83="","",[1]Tubos!P83),0))</f>
        <v/>
      </c>
      <c r="O107" s="69"/>
      <c r="P107" s="71">
        <f t="shared" si="10"/>
        <v>0</v>
      </c>
      <c r="Q107" s="42" t="str">
        <f t="shared" si="11"/>
        <v/>
      </c>
      <c r="R107" s="42" t="str">
        <f t="shared" si="12"/>
        <v/>
      </c>
      <c r="S107" s="42"/>
      <c r="T107" s="42">
        <f t="shared" si="13"/>
        <v>0</v>
      </c>
      <c r="U107" s="42" t="str">
        <f>IFERROR(VLOOKUP(N107,'[1]VALIDAÇÃO DADOS'!$AC$1:$AD$5,2,0),"")</f>
        <v/>
      </c>
      <c r="V107" s="42" t="str">
        <f t="shared" si="14"/>
        <v/>
      </c>
      <c r="W107" s="42"/>
      <c r="X107" s="42">
        <f t="shared" si="16"/>
        <v>0</v>
      </c>
      <c r="Y107" s="42" t="str">
        <f t="shared" si="15"/>
        <v/>
      </c>
      <c r="Z107" s="42"/>
      <c r="AA107" s="42"/>
      <c r="AB107" s="42"/>
      <c r="AC107" s="42"/>
      <c r="AJ107" s="43"/>
      <c r="AK107" s="43"/>
      <c r="AS107" s="11"/>
      <c r="AT107" s="11"/>
      <c r="AU107" s="11"/>
      <c r="AV107" s="11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</row>
    <row r="108" spans="1:87" ht="24" customHeight="1" x14ac:dyDescent="0.25">
      <c r="A108" s="73"/>
      <c r="B108" s="17"/>
      <c r="C108" s="66" t="str">
        <f>IF($I$2=[1]Tubos!$N$2,IF([1]Tubos!I84="","",[1]Tubos!I84),"")</f>
        <v/>
      </c>
      <c r="D108" s="67" t="str">
        <f>IF(C108="","",IF($I$2=[1]Tubos!$N$2,IF([1]Tubos!J84="","",[1]Tubos!J84),0))</f>
        <v/>
      </c>
      <c r="E108" s="67" t="str">
        <f>IF(C108="","",IF($I$2=[1]Tubos!$N$2,IF([1]Tubos!K84="","",IF([1]Tubos!K84="PE","PE","AÇO")),0))</f>
        <v/>
      </c>
      <c r="F108" s="68" t="str">
        <f>IF(C108="","",IF($I$2=[1]Tubos!$N$2,IF([1]Tubos!L84="","",[1]Tubos!L84),0))</f>
        <v/>
      </c>
      <c r="G108" s="440" t="s">
        <v>194</v>
      </c>
      <c r="H108" s="440"/>
      <c r="I108" s="440"/>
      <c r="J108" s="440" t="str">
        <f>IFERROR(IF(AND(EMPRESA_CONTRATO_AÇO="",EMPRESA_CONTRATO_PE=""),"",IF(AND(EMPRESA_CONTRATO_AÇO="UNIFORTE - PERIODICO",EMPRESA_CONTRATO_PE=""),IF(E108="AÇO",IF(F108&lt;=500,VLOOKUP(W108,'[1]Contrato UNIFORTE'!$S$7:$V$115,2,0)*F108,IF(AND('[1]DADOS DA REDE'!F108&gt;500,'[1]DADOS DA REDE'!F108&lt;=1000),VLOOKUP(W108,'[1]Contrato UNIFORTE'!$S$7:$V$115,3,0)*F108,VLOOKUP(W108,'[1]Contrato UNIFORTE'!$S$7:$V$115,4,0)*F108)),""),       IF(AND(EMPRESA_CONTRATO_AÇO="",EMPRESA_CONTRATO_PE="UNIFORTE - PERIODICO"),IF(AND(E108="PE",N108="LL4"),VLOOKUP(V108,'[1]REDE VAREJO_PEQ_EXT'!$A$5:$F$25,6,0),IF(AND(E108="PE",N108="LL7",D108&gt;=63),VLOOKUP(V108,'[1]REDE VAREJO_PEQ_EXT'!$A$19:$F$25,6,0),"")),IF(AND(EMPRESA_CONTRATO_AÇO="UNIFORTE - PERIODICO",EMPRESA_CONTRATO_PE="UNIFORTE - PERIODICO"),IF(E108="AÇO",IF(F108&lt;=500,VLOOKUP(W108,'[1]Contrato UNIFORTE'!$S$7:$V$115,2,0)*F108,IF(AND('[1]DADOS DA REDE'!F108&gt;500,'[1]DADOS DA REDE'!F108&lt;=1000),VLOOKUP(W108,'[1]Contrato UNIFORTE'!$S$7:$V$115,3,0)*F108,VLOOKUP(W108,'[1]Contrato UNIFORTE'!$S$7:$V$115,4,0)*F108)),IF(AND(E108="PE",N108="LL4"),VLOOKUP(V108,'[1]REDE VAREJO_PEQ_EXT'!$A$5:$F$25,6,0),IF(AND(E108="PE",N108="LL7",D108&gt;=63),VLOOKUP(V108,'[1]REDE VAREJO_PEQ_EXT'!$A$21:$F$25,6,0),""))),IF(AND(EMPRESA_CONTRATO_AÇO="",EMPRESA_CONTRATO_PE&lt;&gt;"",EMPRESA_CONTRATO_PE&lt;&gt;"UNIFORTE - PERIODICO"),IF(TIPO_CONTRATO_PE="","",IF(TIPO_CONTRATO_PE="Pequenas Extensões",VLOOKUP(V108,'[1]REDE VAREJO_PEQ_EXT'!$S$5:$AD$18,HLOOKUP($N$13,'[1]REDE VAREJO_PEQ_EXT'!$T$19:$AD$20,2,0),0),VLOOKUP(V108,'[1]REDE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PERIODICO",EMPRESA_CONTRATO_PE&lt;&gt;""),IF(OR(E108="AÇO"),IF(E108="AÇO",IF(F108&lt;=500,VLOOKUP(W108,'[1]Contrato UNIFORTE'!$S$7:$V$115,2,0)*F108,IF(AND('[1]DADOS DA REDE'!F108&gt;500,'[1]DADOS DA REDE'!F108&lt;=1000),VLOOKUP(W108,'[1]Contrato UNIFORTE'!$S$7:$V$115,3,0)*F108,VLOOKUP(W108,'[1]Contrato UNIFORTE'!$S$7:$V$115,4,0)*F108)),IF(AND(E108="PE",N108="LL7",D108&gt;=63),VLOOKUP(V108,'[1]REDE VAREJO_PEQ_EXT'!$A$21:$F$25,6,0),"")),IF(AND(E108="PE",OR(N108="RIC",N108="LL4"),TIPO_CONTRATO_PE="Pequenas Extensões"),VLOOKUP(V108,'[1]REDE VAREJO_PEQ_EXT'!$S$5:$AD$18,HLOOKUP(EMPRESA_CONTRATO_PE,'[1]REDE VAREJO_PEQ_EXT'!$T$19:$AD$20,2,0),0),VLOOKUP(V108,'[1]REDE VAREJO_PEQ_EXT'!$A$5:$R$18,HLOOKUP('[1]DADOS DA REDE'!$N$13,'[1]REDE VAREJO_PEQ_EXT'!$G$19:$R$20,2,0),0))),"N/A")))))),"")</f>
        <v/>
      </c>
      <c r="K108" s="440"/>
      <c r="L108" s="440"/>
      <c r="M108" s="69"/>
      <c r="N108" s="70" t="str">
        <f>IF(C108="","",IF($I$2=[1]Tubos!$N$2,IF([1]Tubos!P84="","",[1]Tubos!P84),0))</f>
        <v/>
      </c>
      <c r="O108" s="69"/>
      <c r="P108" s="71">
        <f t="shared" si="10"/>
        <v>0</v>
      </c>
      <c r="Q108" s="42" t="str">
        <f t="shared" si="11"/>
        <v/>
      </c>
      <c r="R108" s="42" t="str">
        <f t="shared" si="12"/>
        <v/>
      </c>
      <c r="S108" s="42"/>
      <c r="T108" s="42">
        <f t="shared" si="13"/>
        <v>0</v>
      </c>
      <c r="U108" s="42" t="str">
        <f>IFERROR(VLOOKUP(N108,'[1]VALIDAÇÃO DADOS'!$AC$1:$AD$5,2,0),"")</f>
        <v/>
      </c>
      <c r="V108" s="42" t="str">
        <f t="shared" si="14"/>
        <v/>
      </c>
      <c r="W108" s="42"/>
      <c r="X108" s="42">
        <f t="shared" si="16"/>
        <v>0</v>
      </c>
      <c r="Y108" s="42" t="str">
        <f t="shared" si="15"/>
        <v/>
      </c>
      <c r="Z108" s="42"/>
      <c r="AA108" s="42"/>
      <c r="AB108" s="42"/>
      <c r="AC108" s="42"/>
      <c r="AJ108" s="43"/>
      <c r="AK108" s="43"/>
      <c r="AS108" s="11"/>
      <c r="AT108" s="11"/>
      <c r="AU108" s="11"/>
      <c r="AV108" s="11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</row>
    <row r="109" spans="1:87" ht="24" customHeight="1" x14ac:dyDescent="0.25">
      <c r="A109" s="73"/>
      <c r="B109" s="17"/>
      <c r="C109" s="66" t="str">
        <f>IF($I$2=[1]Tubos!$N$2,IF([1]Tubos!I85="","",[1]Tubos!I85),"")</f>
        <v/>
      </c>
      <c r="D109" s="67" t="str">
        <f>IF(C109="","",IF($I$2=[1]Tubos!$N$2,IF([1]Tubos!J85="","",[1]Tubos!J85),0))</f>
        <v/>
      </c>
      <c r="E109" s="67" t="str">
        <f>IF(C109="","",IF($I$2=[1]Tubos!$N$2,IF([1]Tubos!K85="","",IF([1]Tubos!K85="PE","PE","AÇO")),0))</f>
        <v/>
      </c>
      <c r="F109" s="68" t="str">
        <f>IF(C109="","",IF($I$2=[1]Tubos!$N$2,IF([1]Tubos!L85="","",[1]Tubos!L85),0))</f>
        <v/>
      </c>
      <c r="G109" s="440" t="s">
        <v>194</v>
      </c>
      <c r="H109" s="440"/>
      <c r="I109" s="440"/>
      <c r="J109" s="440" t="str">
        <f>IFERROR(IF(AND(EMPRESA_CONTRATO_AÇO="",EMPRESA_CONTRATO_PE=""),"",IF(AND(EMPRESA_CONTRATO_AÇO="UNIFORTE - PERIODICO",EMPRESA_CONTRATO_PE=""),IF(E109="AÇO",IF(F109&lt;=500,VLOOKUP(W109,'[1]Contrato UNIFORTE'!$S$7:$V$115,2,0)*F109,IF(AND('[1]DADOS DA REDE'!F109&gt;500,'[1]DADOS DA REDE'!F109&lt;=1000),VLOOKUP(W109,'[1]Contrato UNIFORTE'!$S$7:$V$115,3,0)*F109,VLOOKUP(W109,'[1]Contrato UNIFORTE'!$S$7:$V$115,4,0)*F109)),""),       IF(AND(EMPRESA_CONTRATO_AÇO="",EMPRESA_CONTRATO_PE="UNIFORTE - PERIODICO"),IF(AND(E109="PE",N109="LL4"),VLOOKUP(V109,'[1]REDE VAREJO_PEQ_EXT'!$A$5:$F$25,6,0),IF(AND(E109="PE",N109="LL7",D109&gt;=63),VLOOKUP(V109,'[1]REDE VAREJO_PEQ_EXT'!$A$19:$F$25,6,0),"")),IF(AND(EMPRESA_CONTRATO_AÇO="UNIFORTE - PERIODICO",EMPRESA_CONTRATO_PE="UNIFORTE - PERIODICO"),IF(E109="AÇO",IF(F109&lt;=500,VLOOKUP(W109,'[1]Contrato UNIFORTE'!$S$7:$V$115,2,0)*F109,IF(AND('[1]DADOS DA REDE'!F109&gt;500,'[1]DADOS DA REDE'!F109&lt;=1000),VLOOKUP(W109,'[1]Contrato UNIFORTE'!$S$7:$V$115,3,0)*F109,VLOOKUP(W109,'[1]Contrato UNIFORTE'!$S$7:$V$115,4,0)*F109)),IF(AND(E109="PE",N109="LL4"),VLOOKUP(V109,'[1]REDE VAREJO_PEQ_EXT'!$A$5:$F$25,6,0),IF(AND(E109="PE",N109="LL7",D109&gt;=63),VLOOKUP(V109,'[1]REDE VAREJO_PEQ_EXT'!$A$21:$F$25,6,0),""))),IF(AND(EMPRESA_CONTRATO_AÇO="",EMPRESA_CONTRATO_PE&lt;&gt;"",EMPRESA_CONTRATO_PE&lt;&gt;"UNIFORTE - PERIODICO"),IF(TIPO_CONTRATO_PE="","",IF(TIPO_CONTRATO_PE="Pequenas Extensões",VLOOKUP(V109,'[1]REDE VAREJO_PEQ_EXT'!$S$5:$AD$18,HLOOKUP($N$13,'[1]REDE VAREJO_PEQ_EXT'!$T$19:$AD$20,2,0),0),VLOOKUP(V109,'[1]REDE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PERIODICO",EMPRESA_CONTRATO_PE&lt;&gt;""),IF(OR(E109="AÇO"),IF(E109="AÇO",IF(F109&lt;=500,VLOOKUP(W109,'[1]Contrato UNIFORTE'!$S$7:$V$115,2,0)*F109,IF(AND('[1]DADOS DA REDE'!F109&gt;500,'[1]DADOS DA REDE'!F109&lt;=1000),VLOOKUP(W109,'[1]Contrato UNIFORTE'!$S$7:$V$115,3,0)*F109,VLOOKUP(W109,'[1]Contrato UNIFORTE'!$S$7:$V$115,4,0)*F109)),IF(AND(E109="PE",N109="LL7",D109&gt;=63),VLOOKUP(V109,'[1]REDE VAREJO_PEQ_EXT'!$A$21:$F$25,6,0),"")),IF(AND(E109="PE",OR(N109="RIC",N109="LL4"),TIPO_CONTRATO_PE="Pequenas Extensões"),VLOOKUP(V109,'[1]REDE VAREJO_PEQ_EXT'!$S$5:$AD$18,HLOOKUP(EMPRESA_CONTRATO_PE,'[1]REDE VAREJO_PEQ_EXT'!$T$19:$AD$20,2,0),0),VLOOKUP(V109,'[1]REDE VAREJO_PEQ_EXT'!$A$5:$R$18,HLOOKUP('[1]DADOS DA REDE'!$N$13,'[1]REDE VAREJO_PEQ_EXT'!$G$19:$R$20,2,0),0))),"N/A")))))),"")</f>
        <v/>
      </c>
      <c r="K109" s="440"/>
      <c r="L109" s="440"/>
      <c r="M109" s="69"/>
      <c r="N109" s="70" t="str">
        <f>IF(C109="","",IF($I$2=[1]Tubos!$N$2,IF([1]Tubos!P85="","",[1]Tubos!P85),0))</f>
        <v/>
      </c>
      <c r="O109" s="69"/>
      <c r="P109" s="71">
        <f t="shared" si="10"/>
        <v>0</v>
      </c>
      <c r="Q109" s="42" t="str">
        <f t="shared" si="11"/>
        <v/>
      </c>
      <c r="R109" s="42" t="str">
        <f t="shared" si="12"/>
        <v/>
      </c>
      <c r="S109" s="42"/>
      <c r="T109" s="42">
        <f t="shared" si="13"/>
        <v>0</v>
      </c>
      <c r="U109" s="42" t="str">
        <f>IFERROR(VLOOKUP(N109,'[1]VALIDAÇÃO DADOS'!$AC$1:$AD$5,2,0),"")</f>
        <v/>
      </c>
      <c r="V109" s="42" t="str">
        <f t="shared" si="14"/>
        <v/>
      </c>
      <c r="W109" s="42"/>
      <c r="X109" s="42">
        <f t="shared" si="16"/>
        <v>0</v>
      </c>
      <c r="Y109" s="42" t="str">
        <f t="shared" si="15"/>
        <v/>
      </c>
      <c r="Z109" s="42"/>
      <c r="AA109" s="42"/>
      <c r="AB109" s="42"/>
      <c r="AC109" s="42"/>
      <c r="AJ109" s="43"/>
      <c r="AK109" s="43"/>
      <c r="AS109" s="11"/>
      <c r="AT109" s="11"/>
      <c r="AU109" s="11"/>
      <c r="AV109" s="11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</row>
    <row r="110" spans="1:87" ht="24" customHeight="1" x14ac:dyDescent="0.25">
      <c r="A110" s="73"/>
      <c r="B110" s="17"/>
      <c r="C110" s="66" t="str">
        <f>IF($I$2=[1]Tubos!$N$2,IF([1]Tubos!I86="","",[1]Tubos!I86),"")</f>
        <v/>
      </c>
      <c r="D110" s="67" t="str">
        <f>IF(C110="","",IF($I$2=[1]Tubos!$N$2,IF([1]Tubos!J86="","",[1]Tubos!J86),0))</f>
        <v/>
      </c>
      <c r="E110" s="67" t="str">
        <f>IF(C110="","",IF($I$2=[1]Tubos!$N$2,IF([1]Tubos!K86="","",IF([1]Tubos!K86="PE","PE","AÇO")),0))</f>
        <v/>
      </c>
      <c r="F110" s="68" t="str">
        <f>IF(C110="","",IF($I$2=[1]Tubos!$N$2,IF([1]Tubos!L86="","",[1]Tubos!L86),0))</f>
        <v/>
      </c>
      <c r="G110" s="440" t="s">
        <v>194</v>
      </c>
      <c r="H110" s="440"/>
      <c r="I110" s="440"/>
      <c r="J110" s="440" t="str">
        <f>IFERROR(IF(AND(EMPRESA_CONTRATO_AÇO="",EMPRESA_CONTRATO_PE=""),"",IF(AND(EMPRESA_CONTRATO_AÇO="UNIFORTE - PERIODICO",EMPRESA_CONTRATO_PE=""),IF(E110="AÇO",IF(F110&lt;=500,VLOOKUP(W110,'[1]Contrato UNIFORTE'!$S$7:$V$115,2,0)*F110,IF(AND('[1]DADOS DA REDE'!F110&gt;500,'[1]DADOS DA REDE'!F110&lt;=1000),VLOOKUP(W110,'[1]Contrato UNIFORTE'!$S$7:$V$115,3,0)*F110,VLOOKUP(W110,'[1]Contrato UNIFORTE'!$S$7:$V$115,4,0)*F110)),""),       IF(AND(EMPRESA_CONTRATO_AÇO="",EMPRESA_CONTRATO_PE="UNIFORTE - PERIODICO"),IF(AND(E110="PE",N110="LL4"),VLOOKUP(V110,'[1]REDE VAREJO_PEQ_EXT'!$A$5:$F$25,6,0),IF(AND(E110="PE",N110="LL7",D110&gt;=63),VLOOKUP(V110,'[1]REDE VAREJO_PEQ_EXT'!$A$19:$F$25,6,0),"")),IF(AND(EMPRESA_CONTRATO_AÇO="UNIFORTE - PERIODICO",EMPRESA_CONTRATO_PE="UNIFORTE - PERIODICO"),IF(E110="AÇO",IF(F110&lt;=500,VLOOKUP(W110,'[1]Contrato UNIFORTE'!$S$7:$V$115,2,0)*F110,IF(AND('[1]DADOS DA REDE'!F110&gt;500,'[1]DADOS DA REDE'!F110&lt;=1000),VLOOKUP(W110,'[1]Contrato UNIFORTE'!$S$7:$V$115,3,0)*F110,VLOOKUP(W110,'[1]Contrato UNIFORTE'!$S$7:$V$115,4,0)*F110)),IF(AND(E110="PE",N110="LL4"),VLOOKUP(V110,'[1]REDE VAREJO_PEQ_EXT'!$A$5:$F$25,6,0),IF(AND(E110="PE",N110="LL7",D110&gt;=63),VLOOKUP(V110,'[1]REDE VAREJO_PEQ_EXT'!$A$21:$F$25,6,0),""))),IF(AND(EMPRESA_CONTRATO_AÇO="",EMPRESA_CONTRATO_PE&lt;&gt;"",EMPRESA_CONTRATO_PE&lt;&gt;"UNIFORTE - PERIODICO"),IF(TIPO_CONTRATO_PE="","",IF(TIPO_CONTRATO_PE="Pequenas Extensões",VLOOKUP(V110,'[1]REDE VAREJO_PEQ_EXT'!$S$5:$AD$18,HLOOKUP($N$13,'[1]REDE VAREJO_PEQ_EXT'!$T$19:$AD$20,2,0),0),VLOOKUP(V110,'[1]REDE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PERIODICO",EMPRESA_CONTRATO_PE&lt;&gt;""),IF(OR(E110="AÇO"),IF(E110="AÇO",IF(F110&lt;=500,VLOOKUP(W110,'[1]Contrato UNIFORTE'!$S$7:$V$115,2,0)*F110,IF(AND('[1]DADOS DA REDE'!F110&gt;500,'[1]DADOS DA REDE'!F110&lt;=1000),VLOOKUP(W110,'[1]Contrato UNIFORTE'!$S$7:$V$115,3,0)*F110,VLOOKUP(W110,'[1]Contrato UNIFORTE'!$S$7:$V$115,4,0)*F110)),IF(AND(E110="PE",N110="LL7",D110&gt;=63),VLOOKUP(V110,'[1]REDE VAREJO_PEQ_EXT'!$A$21:$F$25,6,0),"")),IF(AND(E110="PE",OR(N110="RIC",N110="LL4"),TIPO_CONTRATO_PE="Pequenas Extensões"),VLOOKUP(V110,'[1]REDE VAREJO_PEQ_EXT'!$S$5:$AD$18,HLOOKUP(EMPRESA_CONTRATO_PE,'[1]REDE VAREJO_PEQ_EXT'!$T$19:$AD$20,2,0),0),VLOOKUP(V110,'[1]REDE VAREJO_PEQ_EXT'!$A$5:$R$18,HLOOKUP('[1]DADOS DA REDE'!$N$13,'[1]REDE VAREJO_PEQ_EXT'!$G$19:$R$20,2,0),0))),"N/A")))))),"")</f>
        <v/>
      </c>
      <c r="K110" s="440"/>
      <c r="L110" s="440"/>
      <c r="M110" s="69"/>
      <c r="N110" s="70" t="str">
        <f>IF(C110="","",IF($I$2=[1]Tubos!$N$2,IF([1]Tubos!P86="","",[1]Tubos!P86),0))</f>
        <v/>
      </c>
      <c r="O110" s="69"/>
      <c r="P110" s="71">
        <f t="shared" si="10"/>
        <v>0</v>
      </c>
      <c r="Q110" s="42" t="str">
        <f t="shared" si="11"/>
        <v/>
      </c>
      <c r="R110" s="42" t="str">
        <f t="shared" si="12"/>
        <v/>
      </c>
      <c r="S110" s="42"/>
      <c r="T110" s="42">
        <f t="shared" si="13"/>
        <v>0</v>
      </c>
      <c r="U110" s="42" t="str">
        <f>IFERROR(VLOOKUP(N110,'[1]VALIDAÇÃO DADOS'!$AC$1:$AD$5,2,0),"")</f>
        <v/>
      </c>
      <c r="V110" s="42" t="str">
        <f t="shared" si="14"/>
        <v/>
      </c>
      <c r="W110" s="42"/>
      <c r="X110" s="42">
        <f t="shared" si="16"/>
        <v>0</v>
      </c>
      <c r="Y110" s="42" t="str">
        <f t="shared" si="15"/>
        <v/>
      </c>
      <c r="Z110" s="42"/>
      <c r="AA110" s="42"/>
      <c r="AB110" s="42"/>
      <c r="AC110" s="42"/>
      <c r="AJ110" s="43"/>
      <c r="AK110" s="43"/>
      <c r="AS110" s="11"/>
      <c r="AT110" s="11"/>
      <c r="AU110" s="11"/>
      <c r="AV110" s="11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</row>
    <row r="111" spans="1:87" ht="24" customHeight="1" x14ac:dyDescent="0.25">
      <c r="A111" s="73"/>
      <c r="B111" s="17"/>
      <c r="C111" s="66" t="str">
        <f>IF($I$2=[1]Tubos!$N$2,IF([1]Tubos!I87="","",[1]Tubos!I87),"")</f>
        <v/>
      </c>
      <c r="D111" s="67" t="str">
        <f>IF(C111="","",IF($I$2=[1]Tubos!$N$2,IF([1]Tubos!J87="","",[1]Tubos!J87),0))</f>
        <v/>
      </c>
      <c r="E111" s="67" t="str">
        <f>IF(C111="","",IF($I$2=[1]Tubos!$N$2,IF([1]Tubos!K87="","",IF([1]Tubos!K87="PE","PE","AÇO")),0))</f>
        <v/>
      </c>
      <c r="F111" s="68" t="str">
        <f>IF(C111="","",IF($I$2=[1]Tubos!$N$2,IF([1]Tubos!L87="","",[1]Tubos!L87),0))</f>
        <v/>
      </c>
      <c r="G111" s="440" t="s">
        <v>194</v>
      </c>
      <c r="H111" s="440"/>
      <c r="I111" s="440"/>
      <c r="J111" s="440" t="str">
        <f>IFERROR(IF(AND(EMPRESA_CONTRATO_AÇO="",EMPRESA_CONTRATO_PE=""),"",IF(AND(EMPRESA_CONTRATO_AÇO="UNIFORTE - PERIODICO",EMPRESA_CONTRATO_PE=""),IF(E111="AÇO",IF(F111&lt;=500,VLOOKUP(W111,'[1]Contrato UNIFORTE'!$S$7:$V$115,2,0)*F111,IF(AND('[1]DADOS DA REDE'!F111&gt;500,'[1]DADOS DA REDE'!F111&lt;=1000),VLOOKUP(W111,'[1]Contrato UNIFORTE'!$S$7:$V$115,3,0)*F111,VLOOKUP(W111,'[1]Contrato UNIFORTE'!$S$7:$V$115,4,0)*F111)),""),       IF(AND(EMPRESA_CONTRATO_AÇO="",EMPRESA_CONTRATO_PE="UNIFORTE - PERIODICO"),IF(AND(E111="PE",N111="LL4"),VLOOKUP(V111,'[1]REDE VAREJO_PEQ_EXT'!$A$5:$F$25,6,0),IF(AND(E111="PE",N111="LL7",D111&gt;=63),VLOOKUP(V111,'[1]REDE VAREJO_PEQ_EXT'!$A$19:$F$25,6,0),"")),IF(AND(EMPRESA_CONTRATO_AÇO="UNIFORTE - PERIODICO",EMPRESA_CONTRATO_PE="UNIFORTE - PERIODICO"),IF(E111="AÇO",IF(F111&lt;=500,VLOOKUP(W111,'[1]Contrato UNIFORTE'!$S$7:$V$115,2,0)*F111,IF(AND('[1]DADOS DA REDE'!F111&gt;500,'[1]DADOS DA REDE'!F111&lt;=1000),VLOOKUP(W111,'[1]Contrato UNIFORTE'!$S$7:$V$115,3,0)*F111,VLOOKUP(W111,'[1]Contrato UNIFORTE'!$S$7:$V$115,4,0)*F111)),IF(AND(E111="PE",N111="LL4"),VLOOKUP(V111,'[1]REDE VAREJO_PEQ_EXT'!$A$5:$F$25,6,0),IF(AND(E111="PE",N111="LL7",D111&gt;=63),VLOOKUP(V111,'[1]REDE VAREJO_PEQ_EXT'!$A$21:$F$25,6,0),""))),IF(AND(EMPRESA_CONTRATO_AÇO="",EMPRESA_CONTRATO_PE&lt;&gt;"",EMPRESA_CONTRATO_PE&lt;&gt;"UNIFORTE - PERIODICO"),IF(TIPO_CONTRATO_PE="","",IF(TIPO_CONTRATO_PE="Pequenas Extensões",VLOOKUP(V111,'[1]REDE VAREJO_PEQ_EXT'!$S$5:$AD$18,HLOOKUP($N$13,'[1]REDE VAREJO_PEQ_EXT'!$T$19:$AD$20,2,0),0),VLOOKUP(V111,'[1]REDE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PERIODICO",EMPRESA_CONTRATO_PE&lt;&gt;""),IF(OR(E111="AÇO"),IF(E111="AÇO",IF(F111&lt;=500,VLOOKUP(W111,'[1]Contrato UNIFORTE'!$S$7:$V$115,2,0)*F111,IF(AND('[1]DADOS DA REDE'!F111&gt;500,'[1]DADOS DA REDE'!F111&lt;=1000),VLOOKUP(W111,'[1]Contrato UNIFORTE'!$S$7:$V$115,3,0)*F111,VLOOKUP(W111,'[1]Contrato UNIFORTE'!$S$7:$V$115,4,0)*F111)),IF(AND(E111="PE",N111="LL7",D111&gt;=63),VLOOKUP(V111,'[1]REDE VAREJO_PEQ_EXT'!$A$21:$F$25,6,0),"")),IF(AND(E111="PE",OR(N111="RIC",N111="LL4"),TIPO_CONTRATO_PE="Pequenas Extensões"),VLOOKUP(V111,'[1]REDE VAREJO_PEQ_EXT'!$S$5:$AD$18,HLOOKUP(EMPRESA_CONTRATO_PE,'[1]REDE VAREJO_PEQ_EXT'!$T$19:$AD$20,2,0),0),VLOOKUP(V111,'[1]REDE VAREJO_PEQ_EXT'!$A$5:$R$18,HLOOKUP('[1]DADOS DA REDE'!$N$13,'[1]REDE VAREJO_PEQ_EXT'!$G$19:$R$20,2,0),0))),"N/A")))))),"")</f>
        <v/>
      </c>
      <c r="K111" s="440"/>
      <c r="L111" s="440"/>
      <c r="M111" s="69"/>
      <c r="N111" s="70" t="str">
        <f>IF(C111="","",IF($I$2=[1]Tubos!$N$2,IF([1]Tubos!P87="","",[1]Tubos!P87),0))</f>
        <v/>
      </c>
      <c r="O111" s="69"/>
      <c r="P111" s="71">
        <f t="shared" si="10"/>
        <v>0</v>
      </c>
      <c r="Q111" s="42" t="str">
        <f t="shared" si="11"/>
        <v/>
      </c>
      <c r="R111" s="42" t="str">
        <f t="shared" si="12"/>
        <v/>
      </c>
      <c r="S111" s="42"/>
      <c r="T111" s="42">
        <f t="shared" si="13"/>
        <v>0</v>
      </c>
      <c r="U111" s="42" t="str">
        <f>IFERROR(VLOOKUP(N111,'[1]VALIDAÇÃO DADOS'!$AC$1:$AD$5,2,0),"")</f>
        <v/>
      </c>
      <c r="V111" s="42" t="str">
        <f t="shared" si="14"/>
        <v/>
      </c>
      <c r="W111" s="42"/>
      <c r="X111" s="42">
        <f t="shared" si="16"/>
        <v>0</v>
      </c>
      <c r="Y111" s="42" t="str">
        <f t="shared" si="15"/>
        <v/>
      </c>
      <c r="Z111" s="42"/>
      <c r="AA111" s="42"/>
      <c r="AB111" s="42"/>
      <c r="AC111" s="42"/>
      <c r="AJ111" s="43"/>
      <c r="AK111" s="43"/>
      <c r="AS111" s="11"/>
      <c r="AT111" s="11"/>
      <c r="AU111" s="11"/>
      <c r="AV111" s="11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</row>
    <row r="112" spans="1:87" ht="24" customHeight="1" x14ac:dyDescent="0.25">
      <c r="A112" s="73"/>
      <c r="B112" s="17"/>
      <c r="C112" s="66" t="str">
        <f>IF($I$2=[1]Tubos!$N$2,IF([1]Tubos!I88="","",[1]Tubos!I88),"")</f>
        <v/>
      </c>
      <c r="D112" s="67" t="str">
        <f>IF(C112="","",IF($I$2=[1]Tubos!$N$2,IF([1]Tubos!J88="","",[1]Tubos!J88),0))</f>
        <v/>
      </c>
      <c r="E112" s="67" t="str">
        <f>IF(C112="","",IF($I$2=[1]Tubos!$N$2,IF([1]Tubos!K88="","",IF([1]Tubos!K88="PE","PE","AÇO")),0))</f>
        <v/>
      </c>
      <c r="F112" s="68" t="str">
        <f>IF(C112="","",IF($I$2=[1]Tubos!$N$2,IF([1]Tubos!L88="","",[1]Tubos!L88),0))</f>
        <v/>
      </c>
      <c r="G112" s="440" t="s">
        <v>194</v>
      </c>
      <c r="H112" s="440"/>
      <c r="I112" s="440"/>
      <c r="J112" s="440" t="str">
        <f>IFERROR(IF(AND(EMPRESA_CONTRATO_AÇO="",EMPRESA_CONTRATO_PE=""),"",IF(AND(EMPRESA_CONTRATO_AÇO="UNIFORTE - PERIODICO",EMPRESA_CONTRATO_PE=""),IF(E112="AÇO",IF(F112&lt;=500,VLOOKUP(W112,'[1]Contrato UNIFORTE'!$S$7:$V$115,2,0)*F112,IF(AND('[1]DADOS DA REDE'!F112&gt;500,'[1]DADOS DA REDE'!F112&lt;=1000),VLOOKUP(W112,'[1]Contrato UNIFORTE'!$S$7:$V$115,3,0)*F112,VLOOKUP(W112,'[1]Contrato UNIFORTE'!$S$7:$V$115,4,0)*F112)),""),       IF(AND(EMPRESA_CONTRATO_AÇO="",EMPRESA_CONTRATO_PE="UNIFORTE - PERIODICO"),IF(AND(E112="PE",N112="LL4"),VLOOKUP(V112,'[1]REDE VAREJO_PEQ_EXT'!$A$5:$F$25,6,0),IF(AND(E112="PE",N112="LL7",D112&gt;=63),VLOOKUP(V112,'[1]REDE VAREJO_PEQ_EXT'!$A$19:$F$25,6,0),"")),IF(AND(EMPRESA_CONTRATO_AÇO="UNIFORTE - PERIODICO",EMPRESA_CONTRATO_PE="UNIFORTE - PERIODICO"),IF(E112="AÇO",IF(F112&lt;=500,VLOOKUP(W112,'[1]Contrato UNIFORTE'!$S$7:$V$115,2,0)*F112,IF(AND('[1]DADOS DA REDE'!F112&gt;500,'[1]DADOS DA REDE'!F112&lt;=1000),VLOOKUP(W112,'[1]Contrato UNIFORTE'!$S$7:$V$115,3,0)*F112,VLOOKUP(W112,'[1]Contrato UNIFORTE'!$S$7:$V$115,4,0)*F112)),IF(AND(E112="PE",N112="LL4"),VLOOKUP(V112,'[1]REDE VAREJO_PEQ_EXT'!$A$5:$F$25,6,0),IF(AND(E112="PE",N112="LL7",D112&gt;=63),VLOOKUP(V112,'[1]REDE VAREJO_PEQ_EXT'!$A$21:$F$25,6,0),""))),IF(AND(EMPRESA_CONTRATO_AÇO="",EMPRESA_CONTRATO_PE&lt;&gt;"",EMPRESA_CONTRATO_PE&lt;&gt;"UNIFORTE - PERIODICO"),IF(TIPO_CONTRATO_PE="","",IF(TIPO_CONTRATO_PE="Pequenas Extensões",VLOOKUP(V112,'[1]REDE VAREJO_PEQ_EXT'!$S$5:$AD$18,HLOOKUP($N$13,'[1]REDE VAREJO_PEQ_EXT'!$T$19:$AD$20,2,0),0),VLOOKUP(V112,'[1]REDE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PERIODICO",EMPRESA_CONTRATO_PE&lt;&gt;""),IF(OR(E112="AÇO"),IF(E112="AÇO",IF(F112&lt;=500,VLOOKUP(W112,'[1]Contrato UNIFORTE'!$S$7:$V$115,2,0)*F112,IF(AND('[1]DADOS DA REDE'!F112&gt;500,'[1]DADOS DA REDE'!F112&lt;=1000),VLOOKUP(W112,'[1]Contrato UNIFORTE'!$S$7:$V$115,3,0)*F112,VLOOKUP(W112,'[1]Contrato UNIFORTE'!$S$7:$V$115,4,0)*F112)),IF(AND(E112="PE",N112="LL7",D112&gt;=63),VLOOKUP(V112,'[1]REDE VAREJO_PEQ_EXT'!$A$21:$F$25,6,0),"")),IF(AND(E112="PE",OR(N112="RIC",N112="LL4"),TIPO_CONTRATO_PE="Pequenas Extensões"),VLOOKUP(V112,'[1]REDE VAREJO_PEQ_EXT'!$S$5:$AD$18,HLOOKUP(EMPRESA_CONTRATO_PE,'[1]REDE VAREJO_PEQ_EXT'!$T$19:$AD$20,2,0),0),VLOOKUP(V112,'[1]REDE VAREJO_PEQ_EXT'!$A$5:$R$18,HLOOKUP('[1]DADOS DA REDE'!$N$13,'[1]REDE VAREJO_PEQ_EXT'!$G$19:$R$20,2,0),0))),"N/A")))))),"")</f>
        <v/>
      </c>
      <c r="K112" s="440"/>
      <c r="L112" s="440"/>
      <c r="M112" s="69"/>
      <c r="N112" s="70" t="str">
        <f>IF(C112="","",IF($I$2=[1]Tubos!$N$2,IF([1]Tubos!P88="","",[1]Tubos!P88),0))</f>
        <v/>
      </c>
      <c r="O112" s="69"/>
      <c r="P112" s="71">
        <f t="shared" si="10"/>
        <v>0</v>
      </c>
      <c r="Q112" s="42" t="str">
        <f t="shared" si="11"/>
        <v/>
      </c>
      <c r="R112" s="42" t="str">
        <f t="shared" si="12"/>
        <v/>
      </c>
      <c r="S112" s="42"/>
      <c r="T112" s="42">
        <f t="shared" si="13"/>
        <v>0</v>
      </c>
      <c r="U112" s="42" t="str">
        <f>IFERROR(VLOOKUP(N112,'[1]VALIDAÇÃO DADOS'!$AC$1:$AD$5,2,0),"")</f>
        <v/>
      </c>
      <c r="V112" s="42" t="str">
        <f t="shared" si="14"/>
        <v/>
      </c>
      <c r="W112" s="42"/>
      <c r="X112" s="42">
        <f t="shared" si="16"/>
        <v>0</v>
      </c>
      <c r="Y112" s="42" t="str">
        <f t="shared" si="15"/>
        <v/>
      </c>
      <c r="Z112" s="42"/>
      <c r="AA112" s="42"/>
      <c r="AB112" s="42"/>
      <c r="AC112" s="42"/>
      <c r="AJ112" s="43"/>
      <c r="AK112" s="43"/>
      <c r="AS112" s="11"/>
      <c r="AT112" s="11"/>
      <c r="AU112" s="11"/>
      <c r="AV112" s="11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</row>
    <row r="113" spans="1:87" ht="24" customHeight="1" x14ac:dyDescent="0.25">
      <c r="A113" s="73"/>
      <c r="B113" s="17"/>
      <c r="C113" s="66" t="str">
        <f>IF($I$2=[1]Tubos!$N$2,IF([1]Tubos!I89="","",[1]Tubos!I89),"")</f>
        <v/>
      </c>
      <c r="D113" s="67" t="str">
        <f>IF(C113="","",IF($I$2=[1]Tubos!$N$2,IF([1]Tubos!J89="","",[1]Tubos!J89),0))</f>
        <v/>
      </c>
      <c r="E113" s="67" t="str">
        <f>IF(C113="","",IF($I$2=[1]Tubos!$N$2,IF([1]Tubos!K89="","",IF([1]Tubos!K89="PE","PE","AÇO")),0))</f>
        <v/>
      </c>
      <c r="F113" s="68" t="str">
        <f>IF(C113="","",IF($I$2=[1]Tubos!$N$2,IF([1]Tubos!L89="","",[1]Tubos!L89),0))</f>
        <v/>
      </c>
      <c r="G113" s="440" t="s">
        <v>194</v>
      </c>
      <c r="H113" s="440"/>
      <c r="I113" s="440"/>
      <c r="J113" s="440" t="str">
        <f>IFERROR(IF(AND(EMPRESA_CONTRATO_AÇO="",EMPRESA_CONTRATO_PE=""),"",IF(AND(EMPRESA_CONTRATO_AÇO="UNIFORTE - PERIODICO",EMPRESA_CONTRATO_PE=""),IF(E113="AÇO",IF(F113&lt;=500,VLOOKUP(W113,'[1]Contrato UNIFORTE'!$S$7:$V$115,2,0)*F113,IF(AND('[1]DADOS DA REDE'!F113&gt;500,'[1]DADOS DA REDE'!F113&lt;=1000),VLOOKUP(W113,'[1]Contrato UNIFORTE'!$S$7:$V$115,3,0)*F113,VLOOKUP(W113,'[1]Contrato UNIFORTE'!$S$7:$V$115,4,0)*F113)),""),       IF(AND(EMPRESA_CONTRATO_AÇO="",EMPRESA_CONTRATO_PE="UNIFORTE - PERIODICO"),IF(AND(E113="PE",N113="LL4"),VLOOKUP(V113,'[1]REDE VAREJO_PEQ_EXT'!$A$5:$F$25,6,0),IF(AND(E113="PE",N113="LL7",D113&gt;=63),VLOOKUP(V113,'[1]REDE VAREJO_PEQ_EXT'!$A$19:$F$25,6,0),"")),IF(AND(EMPRESA_CONTRATO_AÇO="UNIFORTE - PERIODICO",EMPRESA_CONTRATO_PE="UNIFORTE - PERIODICO"),IF(E113="AÇO",IF(F113&lt;=500,VLOOKUP(W113,'[1]Contrato UNIFORTE'!$S$7:$V$115,2,0)*F113,IF(AND('[1]DADOS DA REDE'!F113&gt;500,'[1]DADOS DA REDE'!F113&lt;=1000),VLOOKUP(W113,'[1]Contrato UNIFORTE'!$S$7:$V$115,3,0)*F113,VLOOKUP(W113,'[1]Contrato UNIFORTE'!$S$7:$V$115,4,0)*F113)),IF(AND(E113="PE",N113="LL4"),VLOOKUP(V113,'[1]REDE VAREJO_PEQ_EXT'!$A$5:$F$25,6,0),IF(AND(E113="PE",N113="LL7",D113&gt;=63),VLOOKUP(V113,'[1]REDE VAREJO_PEQ_EXT'!$A$21:$F$25,6,0),""))),IF(AND(EMPRESA_CONTRATO_AÇO="",EMPRESA_CONTRATO_PE&lt;&gt;"",EMPRESA_CONTRATO_PE&lt;&gt;"UNIFORTE - PERIODICO"),IF(TIPO_CONTRATO_PE="","",IF(TIPO_CONTRATO_PE="Pequenas Extensões",VLOOKUP(V113,'[1]REDE VAREJO_PEQ_EXT'!$S$5:$AD$18,HLOOKUP($N$13,'[1]REDE VAREJO_PEQ_EXT'!$T$19:$AD$20,2,0),0),VLOOKUP(V113,'[1]REDE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PERIODICO",EMPRESA_CONTRATO_PE&lt;&gt;""),IF(OR(E113="AÇO"),IF(E113="AÇO",IF(F113&lt;=500,VLOOKUP(W113,'[1]Contrato UNIFORTE'!$S$7:$V$115,2,0)*F113,IF(AND('[1]DADOS DA REDE'!F113&gt;500,'[1]DADOS DA REDE'!F113&lt;=1000),VLOOKUP(W113,'[1]Contrato UNIFORTE'!$S$7:$V$115,3,0)*F113,VLOOKUP(W113,'[1]Contrato UNIFORTE'!$S$7:$V$115,4,0)*F113)),IF(AND(E113="PE",N113="LL7",D113&gt;=63),VLOOKUP(V113,'[1]REDE VAREJO_PEQ_EXT'!$A$21:$F$25,6,0),"")),IF(AND(E113="PE",OR(N113="RIC",N113="LL4"),TIPO_CONTRATO_PE="Pequenas Extensões"),VLOOKUP(V113,'[1]REDE VAREJO_PEQ_EXT'!$S$5:$AD$18,HLOOKUP(EMPRESA_CONTRATO_PE,'[1]REDE VAREJO_PEQ_EXT'!$T$19:$AD$20,2,0),0),VLOOKUP(V113,'[1]REDE VAREJO_PEQ_EXT'!$A$5:$R$18,HLOOKUP('[1]DADOS DA REDE'!$N$13,'[1]REDE VAREJO_PEQ_EXT'!$G$19:$R$20,2,0),0))),"N/A")))))),"")</f>
        <v/>
      </c>
      <c r="K113" s="440"/>
      <c r="L113" s="440"/>
      <c r="M113" s="69"/>
      <c r="N113" s="70" t="str">
        <f>IF(C113="","",IF($I$2=[1]Tubos!$N$2,IF([1]Tubos!P89="","",[1]Tubos!P89),0))</f>
        <v/>
      </c>
      <c r="O113" s="69"/>
      <c r="P113" s="71">
        <f t="shared" si="10"/>
        <v>0</v>
      </c>
      <c r="Q113" s="42" t="str">
        <f t="shared" si="11"/>
        <v/>
      </c>
      <c r="R113" s="42" t="str">
        <f t="shared" si="12"/>
        <v/>
      </c>
      <c r="S113" s="42"/>
      <c r="T113" s="42">
        <f t="shared" si="13"/>
        <v>0</v>
      </c>
      <c r="U113" s="42" t="str">
        <f>IFERROR(VLOOKUP(N113,'[1]VALIDAÇÃO DADOS'!$AC$1:$AD$5,2,0),"")</f>
        <v/>
      </c>
      <c r="V113" s="42" t="str">
        <f t="shared" si="14"/>
        <v/>
      </c>
      <c r="W113" s="42"/>
      <c r="X113" s="42">
        <f t="shared" si="16"/>
        <v>0</v>
      </c>
      <c r="Y113" s="42" t="str">
        <f t="shared" si="15"/>
        <v/>
      </c>
      <c r="Z113" s="42"/>
      <c r="AA113" s="42"/>
      <c r="AB113" s="42"/>
      <c r="AC113" s="42"/>
      <c r="AJ113" s="43"/>
      <c r="AK113" s="43"/>
      <c r="AS113" s="11"/>
      <c r="AT113" s="11"/>
      <c r="AU113" s="11"/>
      <c r="AV113" s="11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</row>
    <row r="114" spans="1:87" ht="24" customHeight="1" x14ac:dyDescent="0.25">
      <c r="A114" s="73"/>
      <c r="B114" s="17"/>
      <c r="C114" s="66" t="str">
        <f>IF($I$2=[1]Tubos!$N$2,IF([1]Tubos!I90="","",[1]Tubos!I90),"")</f>
        <v/>
      </c>
      <c r="D114" s="67" t="str">
        <f>IF(C114="","",IF($I$2=[1]Tubos!$N$2,IF([1]Tubos!J90="","",[1]Tubos!J90),0))</f>
        <v/>
      </c>
      <c r="E114" s="67" t="str">
        <f>IF(C114="","",IF($I$2=[1]Tubos!$N$2,IF([1]Tubos!K90="","",IF([1]Tubos!K90="PE","PE","AÇO")),0))</f>
        <v/>
      </c>
      <c r="F114" s="68" t="str">
        <f>IF(C114="","",IF($I$2=[1]Tubos!$N$2,IF([1]Tubos!L90="","",[1]Tubos!L90),0))</f>
        <v/>
      </c>
      <c r="G114" s="440" t="s">
        <v>194</v>
      </c>
      <c r="H114" s="440"/>
      <c r="I114" s="440"/>
      <c r="J114" s="440" t="str">
        <f>IFERROR(IF(AND(EMPRESA_CONTRATO_AÇO="",EMPRESA_CONTRATO_PE=""),"",IF(AND(EMPRESA_CONTRATO_AÇO="UNIFORTE - PERIODICO",EMPRESA_CONTRATO_PE=""),IF(E114="AÇO",IF(F114&lt;=500,VLOOKUP(W114,'[1]Contrato UNIFORTE'!$S$7:$V$115,2,0)*F114,IF(AND('[1]DADOS DA REDE'!F114&gt;500,'[1]DADOS DA REDE'!F114&lt;=1000),VLOOKUP(W114,'[1]Contrato UNIFORTE'!$S$7:$V$115,3,0)*F114,VLOOKUP(W114,'[1]Contrato UNIFORTE'!$S$7:$V$115,4,0)*F114)),""),       IF(AND(EMPRESA_CONTRATO_AÇO="",EMPRESA_CONTRATO_PE="UNIFORTE - PERIODICO"),IF(AND(E114="PE",N114="LL4"),VLOOKUP(V114,'[1]REDE VAREJO_PEQ_EXT'!$A$5:$F$25,6,0),IF(AND(E114="PE",N114="LL7",D114&gt;=63),VLOOKUP(V114,'[1]REDE VAREJO_PEQ_EXT'!$A$19:$F$25,6,0),"")),IF(AND(EMPRESA_CONTRATO_AÇO="UNIFORTE - PERIODICO",EMPRESA_CONTRATO_PE="UNIFORTE - PERIODICO"),IF(E114="AÇO",IF(F114&lt;=500,VLOOKUP(W114,'[1]Contrato UNIFORTE'!$S$7:$V$115,2,0)*F114,IF(AND('[1]DADOS DA REDE'!F114&gt;500,'[1]DADOS DA REDE'!F114&lt;=1000),VLOOKUP(W114,'[1]Contrato UNIFORTE'!$S$7:$V$115,3,0)*F114,VLOOKUP(W114,'[1]Contrato UNIFORTE'!$S$7:$V$115,4,0)*F114)),IF(AND(E114="PE",N114="LL4"),VLOOKUP(V114,'[1]REDE VAREJO_PEQ_EXT'!$A$5:$F$25,6,0),IF(AND(E114="PE",N114="LL7",D114&gt;=63),VLOOKUP(V114,'[1]REDE VAREJO_PEQ_EXT'!$A$21:$F$25,6,0),""))),IF(AND(EMPRESA_CONTRATO_AÇO="",EMPRESA_CONTRATO_PE&lt;&gt;"",EMPRESA_CONTRATO_PE&lt;&gt;"UNIFORTE - PERIODICO"),IF(TIPO_CONTRATO_PE="","",IF(TIPO_CONTRATO_PE="Pequenas Extensões",VLOOKUP(V114,'[1]REDE VAREJO_PEQ_EXT'!$S$5:$AD$18,HLOOKUP($N$13,'[1]REDE VAREJO_PEQ_EXT'!$T$19:$AD$20,2,0),0),VLOOKUP(V114,'[1]REDE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PERIODICO",EMPRESA_CONTRATO_PE&lt;&gt;""),IF(OR(E114="AÇO"),IF(E114="AÇO",IF(F114&lt;=500,VLOOKUP(W114,'[1]Contrato UNIFORTE'!$S$7:$V$115,2,0)*F114,IF(AND('[1]DADOS DA REDE'!F114&gt;500,'[1]DADOS DA REDE'!F114&lt;=1000),VLOOKUP(W114,'[1]Contrato UNIFORTE'!$S$7:$V$115,3,0)*F114,VLOOKUP(W114,'[1]Contrato UNIFORTE'!$S$7:$V$115,4,0)*F114)),IF(AND(E114="PE",N114="LL7",D114&gt;=63),VLOOKUP(V114,'[1]REDE VAREJO_PEQ_EXT'!$A$21:$F$25,6,0),"")),IF(AND(E114="PE",OR(N114="RIC",N114="LL4"),TIPO_CONTRATO_PE="Pequenas Extensões"),VLOOKUP(V114,'[1]REDE VAREJO_PEQ_EXT'!$S$5:$AD$18,HLOOKUP(EMPRESA_CONTRATO_PE,'[1]REDE VAREJO_PEQ_EXT'!$T$19:$AD$20,2,0),0),VLOOKUP(V114,'[1]REDE VAREJO_PEQ_EXT'!$A$5:$R$18,HLOOKUP('[1]DADOS DA REDE'!$N$13,'[1]REDE VAREJO_PEQ_EXT'!$G$19:$R$20,2,0),0))),"N/A")))))),"")</f>
        <v/>
      </c>
      <c r="K114" s="440"/>
      <c r="L114" s="440"/>
      <c r="M114" s="69"/>
      <c r="N114" s="70" t="str">
        <f>IF(C114="","",IF($I$2=[1]Tubos!$N$2,IF([1]Tubos!P90="","",[1]Tubos!P90),0))</f>
        <v/>
      </c>
      <c r="O114" s="69"/>
      <c r="P114" s="71">
        <f t="shared" si="10"/>
        <v>0</v>
      </c>
      <c r="Q114" s="42" t="str">
        <f t="shared" si="11"/>
        <v/>
      </c>
      <c r="R114" s="42" t="str">
        <f t="shared" si="12"/>
        <v/>
      </c>
      <c r="S114" s="42"/>
      <c r="T114" s="42">
        <f t="shared" si="13"/>
        <v>0</v>
      </c>
      <c r="U114" s="42" t="str">
        <f>IFERROR(VLOOKUP(N114,'[1]VALIDAÇÃO DADOS'!$AC$1:$AD$5,2,0),"")</f>
        <v/>
      </c>
      <c r="V114" s="42" t="str">
        <f t="shared" si="14"/>
        <v/>
      </c>
      <c r="W114" s="42"/>
      <c r="X114" s="42">
        <f t="shared" si="16"/>
        <v>0</v>
      </c>
      <c r="Y114" s="42" t="str">
        <f t="shared" si="15"/>
        <v/>
      </c>
      <c r="Z114" s="42"/>
      <c r="AA114" s="42"/>
      <c r="AB114" s="42"/>
      <c r="AC114" s="42"/>
      <c r="AJ114" s="43"/>
      <c r="AK114" s="43"/>
      <c r="AS114" s="11"/>
      <c r="AT114" s="11"/>
      <c r="AU114" s="11"/>
      <c r="AV114" s="11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</row>
    <row r="115" spans="1:87" ht="24" customHeight="1" x14ac:dyDescent="0.25">
      <c r="A115" s="73"/>
      <c r="B115" s="17"/>
      <c r="C115" s="66" t="str">
        <f>IF($I$2=[1]Tubos!$N$2,IF([1]Tubos!I91="","",[1]Tubos!I91),"")</f>
        <v/>
      </c>
      <c r="D115" s="67" t="str">
        <f>IF(C115="","",IF($I$2=[1]Tubos!$N$2,IF([1]Tubos!J91="","",[1]Tubos!J91),0))</f>
        <v/>
      </c>
      <c r="E115" s="67" t="str">
        <f>IF(C115="","",IF($I$2=[1]Tubos!$N$2,IF([1]Tubos!K91="","",IF([1]Tubos!K91="PE","PE","AÇO")),0))</f>
        <v/>
      </c>
      <c r="F115" s="68" t="str">
        <f>IF(C115="","",IF($I$2=[1]Tubos!$N$2,IF([1]Tubos!L91="","",[1]Tubos!L91),0))</f>
        <v/>
      </c>
      <c r="G115" s="440" t="s">
        <v>194</v>
      </c>
      <c r="H115" s="440"/>
      <c r="I115" s="440"/>
      <c r="J115" s="440" t="str">
        <f>IFERROR(IF(AND(EMPRESA_CONTRATO_AÇO="",EMPRESA_CONTRATO_PE=""),"",IF(AND(EMPRESA_CONTRATO_AÇO="UNIFORTE - PERIODICO",EMPRESA_CONTRATO_PE=""),IF(E115="AÇO",IF(F115&lt;=500,VLOOKUP(W115,'[1]Contrato UNIFORTE'!$S$7:$V$115,2,0)*F115,IF(AND('[1]DADOS DA REDE'!F115&gt;500,'[1]DADOS DA REDE'!F115&lt;=1000),VLOOKUP(W115,'[1]Contrato UNIFORTE'!$S$7:$V$115,3,0)*F115,VLOOKUP(W115,'[1]Contrato UNIFORTE'!$S$7:$V$115,4,0)*F115)),""),       IF(AND(EMPRESA_CONTRATO_AÇO="",EMPRESA_CONTRATO_PE="UNIFORTE - PERIODICO"),IF(AND(E115="PE",N115="LL4"),VLOOKUP(V115,'[1]REDE VAREJO_PEQ_EXT'!$A$5:$F$25,6,0),IF(AND(E115="PE",N115="LL7",D115&gt;=63),VLOOKUP(V115,'[1]REDE VAREJO_PEQ_EXT'!$A$19:$F$25,6,0),"")),IF(AND(EMPRESA_CONTRATO_AÇO="UNIFORTE - PERIODICO",EMPRESA_CONTRATO_PE="UNIFORTE - PERIODICO"),IF(E115="AÇO",IF(F115&lt;=500,VLOOKUP(W115,'[1]Contrato UNIFORTE'!$S$7:$V$115,2,0)*F115,IF(AND('[1]DADOS DA REDE'!F115&gt;500,'[1]DADOS DA REDE'!F115&lt;=1000),VLOOKUP(W115,'[1]Contrato UNIFORTE'!$S$7:$V$115,3,0)*F115,VLOOKUP(W115,'[1]Contrato UNIFORTE'!$S$7:$V$115,4,0)*F115)),IF(AND(E115="PE",N115="LL4"),VLOOKUP(V115,'[1]REDE VAREJO_PEQ_EXT'!$A$5:$F$25,6,0),IF(AND(E115="PE",N115="LL7",D115&gt;=63),VLOOKUP(V115,'[1]REDE VAREJO_PEQ_EXT'!$A$21:$F$25,6,0),""))),IF(AND(EMPRESA_CONTRATO_AÇO="",EMPRESA_CONTRATO_PE&lt;&gt;"",EMPRESA_CONTRATO_PE&lt;&gt;"UNIFORTE - PERIODICO"),IF(TIPO_CONTRATO_PE="","",IF(TIPO_CONTRATO_PE="Pequenas Extensões",VLOOKUP(V115,'[1]REDE VAREJO_PEQ_EXT'!$S$5:$AD$18,HLOOKUP($N$13,'[1]REDE VAREJO_PEQ_EXT'!$T$19:$AD$20,2,0),0),VLOOKUP(V115,'[1]REDE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PERIODICO",EMPRESA_CONTRATO_PE&lt;&gt;""),IF(OR(E115="AÇO"),IF(E115="AÇO",IF(F115&lt;=500,VLOOKUP(W115,'[1]Contrato UNIFORTE'!$S$7:$V$115,2,0)*F115,IF(AND('[1]DADOS DA REDE'!F115&gt;500,'[1]DADOS DA REDE'!F115&lt;=1000),VLOOKUP(W115,'[1]Contrato UNIFORTE'!$S$7:$V$115,3,0)*F115,VLOOKUP(W115,'[1]Contrato UNIFORTE'!$S$7:$V$115,4,0)*F115)),IF(AND(E115="PE",N115="LL7",D115&gt;=63),VLOOKUP(V115,'[1]REDE VAREJO_PEQ_EXT'!$A$21:$F$25,6,0),"")),IF(AND(E115="PE",OR(N115="RIC",N115="LL4"),TIPO_CONTRATO_PE="Pequenas Extensões"),VLOOKUP(V115,'[1]REDE VAREJO_PEQ_EXT'!$S$5:$AD$18,HLOOKUP(EMPRESA_CONTRATO_PE,'[1]REDE VAREJO_PEQ_EXT'!$T$19:$AD$20,2,0),0),VLOOKUP(V115,'[1]REDE VAREJO_PEQ_EXT'!$A$5:$R$18,HLOOKUP('[1]DADOS DA REDE'!$N$13,'[1]REDE VAREJO_PEQ_EXT'!$G$19:$R$20,2,0),0))),"N/A")))))),"")</f>
        <v/>
      </c>
      <c r="K115" s="440"/>
      <c r="L115" s="440"/>
      <c r="M115" s="69"/>
      <c r="N115" s="70" t="str">
        <f>IF(C115="","",IF($I$2=[1]Tubos!$N$2,IF([1]Tubos!P91="","",[1]Tubos!P91),0))</f>
        <v/>
      </c>
      <c r="O115" s="69"/>
      <c r="P115" s="71">
        <f t="shared" si="10"/>
        <v>0</v>
      </c>
      <c r="Q115" s="42" t="str">
        <f t="shared" si="11"/>
        <v/>
      </c>
      <c r="R115" s="42" t="str">
        <f t="shared" si="12"/>
        <v/>
      </c>
      <c r="S115" s="42"/>
      <c r="T115" s="42">
        <f t="shared" si="13"/>
        <v>0</v>
      </c>
      <c r="U115" s="42" t="str">
        <f>IFERROR(VLOOKUP(N115,'[1]VALIDAÇÃO DADOS'!$AC$1:$AD$5,2,0),"")</f>
        <v/>
      </c>
      <c r="V115" s="42" t="str">
        <f t="shared" si="14"/>
        <v/>
      </c>
      <c r="W115" s="42"/>
      <c r="X115" s="42">
        <f t="shared" si="16"/>
        <v>0</v>
      </c>
      <c r="Y115" s="42" t="str">
        <f t="shared" si="15"/>
        <v/>
      </c>
      <c r="Z115" s="42"/>
      <c r="AA115" s="42"/>
      <c r="AB115" s="42"/>
      <c r="AC115" s="42"/>
      <c r="AJ115" s="43"/>
      <c r="AK115" s="43"/>
      <c r="AS115" s="11"/>
      <c r="AT115" s="11"/>
      <c r="AU115" s="11"/>
      <c r="AV115" s="11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</row>
    <row r="116" spans="1:87" ht="24" customHeight="1" x14ac:dyDescent="0.25">
      <c r="A116" s="73"/>
      <c r="B116" s="17"/>
      <c r="C116" s="66" t="str">
        <f>IF($I$2=[1]Tubos!$N$2,IF([1]Tubos!I92="","",[1]Tubos!I92),"")</f>
        <v/>
      </c>
      <c r="D116" s="67" t="str">
        <f>IF(C116="","",IF($I$2=[1]Tubos!$N$2,IF([1]Tubos!J92="","",[1]Tubos!J92),0))</f>
        <v/>
      </c>
      <c r="E116" s="67" t="str">
        <f>IF(C116="","",IF($I$2=[1]Tubos!$N$2,IF([1]Tubos!K92="","",IF([1]Tubos!K92="PE","PE","AÇO")),0))</f>
        <v/>
      </c>
      <c r="F116" s="68" t="str">
        <f>IF(C116="","",IF($I$2=[1]Tubos!$N$2,IF([1]Tubos!L92="","",[1]Tubos!L92),0))</f>
        <v/>
      </c>
      <c r="G116" s="440" t="s">
        <v>194</v>
      </c>
      <c r="H116" s="440"/>
      <c r="I116" s="440"/>
      <c r="J116" s="440" t="str">
        <f>IFERROR(IF(AND(EMPRESA_CONTRATO_AÇO="",EMPRESA_CONTRATO_PE=""),"",IF(AND(EMPRESA_CONTRATO_AÇO="UNIFORTE - PERIODICO",EMPRESA_CONTRATO_PE=""),IF(E116="AÇO",IF(F116&lt;=500,VLOOKUP(W116,'[1]Contrato UNIFORTE'!$S$7:$V$115,2,0)*F116,IF(AND('[1]DADOS DA REDE'!F116&gt;500,'[1]DADOS DA REDE'!F116&lt;=1000),VLOOKUP(W116,'[1]Contrato UNIFORTE'!$S$7:$V$115,3,0)*F116,VLOOKUP(W116,'[1]Contrato UNIFORTE'!$S$7:$V$115,4,0)*F116)),""),       IF(AND(EMPRESA_CONTRATO_AÇO="",EMPRESA_CONTRATO_PE="UNIFORTE - PERIODICO"),IF(AND(E116="PE",N116="LL4"),VLOOKUP(V116,'[1]REDE VAREJO_PEQ_EXT'!$A$5:$F$25,6,0),IF(AND(E116="PE",N116="LL7",D116&gt;=63),VLOOKUP(V116,'[1]REDE VAREJO_PEQ_EXT'!$A$19:$F$25,6,0),"")),IF(AND(EMPRESA_CONTRATO_AÇO="UNIFORTE - PERIODICO",EMPRESA_CONTRATO_PE="UNIFORTE - PERIODICO"),IF(E116="AÇO",IF(F116&lt;=500,VLOOKUP(W116,'[1]Contrato UNIFORTE'!$S$7:$V$115,2,0)*F116,IF(AND('[1]DADOS DA REDE'!F116&gt;500,'[1]DADOS DA REDE'!F116&lt;=1000),VLOOKUP(W116,'[1]Contrato UNIFORTE'!$S$7:$V$115,3,0)*F116,VLOOKUP(W116,'[1]Contrato UNIFORTE'!$S$7:$V$115,4,0)*F116)),IF(AND(E116="PE",N116="LL4"),VLOOKUP(V116,'[1]REDE VAREJO_PEQ_EXT'!$A$5:$F$25,6,0),IF(AND(E116="PE",N116="LL7",D116&gt;=63),VLOOKUP(V116,'[1]REDE VAREJO_PEQ_EXT'!$A$21:$F$25,6,0),""))),IF(AND(EMPRESA_CONTRATO_AÇO="",EMPRESA_CONTRATO_PE&lt;&gt;"",EMPRESA_CONTRATO_PE&lt;&gt;"UNIFORTE - PERIODICO"),IF(TIPO_CONTRATO_PE="","",IF(TIPO_CONTRATO_PE="Pequenas Extensões",VLOOKUP(V116,'[1]REDE VAREJO_PEQ_EXT'!$S$5:$AD$18,HLOOKUP($N$13,'[1]REDE VAREJO_PEQ_EXT'!$T$19:$AD$20,2,0),0),VLOOKUP(V116,'[1]REDE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PERIODICO",EMPRESA_CONTRATO_PE&lt;&gt;""),IF(OR(E116="AÇO"),IF(E116="AÇO",IF(F116&lt;=500,VLOOKUP(W116,'[1]Contrato UNIFORTE'!$S$7:$V$115,2,0)*F116,IF(AND('[1]DADOS DA REDE'!F116&gt;500,'[1]DADOS DA REDE'!F116&lt;=1000),VLOOKUP(W116,'[1]Contrato UNIFORTE'!$S$7:$V$115,3,0)*F116,VLOOKUP(W116,'[1]Contrato UNIFORTE'!$S$7:$V$115,4,0)*F116)),IF(AND(E116="PE",N116="LL7",D116&gt;=63),VLOOKUP(V116,'[1]REDE VAREJO_PEQ_EXT'!$A$21:$F$25,6,0),"")),IF(AND(E116="PE",OR(N116="RIC",N116="LL4"),TIPO_CONTRATO_PE="Pequenas Extensões"),VLOOKUP(V116,'[1]REDE VAREJO_PEQ_EXT'!$S$5:$AD$18,HLOOKUP(EMPRESA_CONTRATO_PE,'[1]REDE VAREJO_PEQ_EXT'!$T$19:$AD$20,2,0),0),VLOOKUP(V116,'[1]REDE VAREJO_PEQ_EXT'!$A$5:$R$18,HLOOKUP('[1]DADOS DA REDE'!$N$13,'[1]REDE VAREJO_PEQ_EXT'!$G$19:$R$20,2,0),0))),"N/A")))))),"")</f>
        <v/>
      </c>
      <c r="K116" s="440"/>
      <c r="L116" s="440"/>
      <c r="M116" s="69"/>
      <c r="N116" s="70" t="str">
        <f>IF(C116="","",IF($I$2=[1]Tubos!$N$2,IF([1]Tubos!P92="","",[1]Tubos!P92),0))</f>
        <v/>
      </c>
      <c r="O116" s="69"/>
      <c r="P116" s="71">
        <f t="shared" si="10"/>
        <v>0</v>
      </c>
      <c r="Q116" s="42" t="str">
        <f t="shared" si="11"/>
        <v/>
      </c>
      <c r="R116" s="42" t="str">
        <f t="shared" si="12"/>
        <v/>
      </c>
      <c r="S116" s="42"/>
      <c r="T116" s="42">
        <f t="shared" si="13"/>
        <v>0</v>
      </c>
      <c r="U116" s="42" t="str">
        <f>IFERROR(VLOOKUP(N116,'[1]VALIDAÇÃO DADOS'!$AC$1:$AD$5,2,0),"")</f>
        <v/>
      </c>
      <c r="V116" s="42" t="str">
        <f t="shared" si="14"/>
        <v/>
      </c>
      <c r="W116" s="42"/>
      <c r="X116" s="42">
        <f t="shared" si="16"/>
        <v>0</v>
      </c>
      <c r="Y116" s="42" t="str">
        <f t="shared" si="15"/>
        <v/>
      </c>
      <c r="Z116" s="42"/>
      <c r="AA116" s="42"/>
      <c r="AB116" s="42"/>
      <c r="AC116" s="42"/>
      <c r="AJ116" s="43"/>
      <c r="AK116" s="43"/>
      <c r="AS116" s="11"/>
      <c r="AT116" s="11"/>
      <c r="AU116" s="11"/>
      <c r="AV116" s="11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</row>
    <row r="117" spans="1:87" ht="24" customHeight="1" x14ac:dyDescent="0.25">
      <c r="A117" s="73"/>
      <c r="B117" s="17"/>
      <c r="C117" s="66" t="str">
        <f>IF($I$2=[1]Tubos!$N$2,IF([1]Tubos!I93="","",[1]Tubos!I93),"")</f>
        <v/>
      </c>
      <c r="D117" s="67" t="str">
        <f>IF(C117="","",IF($I$2=[1]Tubos!$N$2,IF([1]Tubos!J93="","",[1]Tubos!J93),0))</f>
        <v/>
      </c>
      <c r="E117" s="67" t="str">
        <f>IF(C117="","",IF($I$2=[1]Tubos!$N$2,IF([1]Tubos!K93="","",IF([1]Tubos!K93="PE","PE","AÇO")),0))</f>
        <v/>
      </c>
      <c r="F117" s="68" t="str">
        <f>IF(C117="","",IF($I$2=[1]Tubos!$N$2,IF([1]Tubos!L93="","",[1]Tubos!L93),0))</f>
        <v/>
      </c>
      <c r="G117" s="440" t="s">
        <v>194</v>
      </c>
      <c r="H117" s="440"/>
      <c r="I117" s="440"/>
      <c r="J117" s="440" t="str">
        <f>IFERROR(IF(AND(EMPRESA_CONTRATO_AÇO="",EMPRESA_CONTRATO_PE=""),"",IF(AND(EMPRESA_CONTRATO_AÇO="UNIFORTE - PERIODICO",EMPRESA_CONTRATO_PE=""),IF(E117="AÇO",IF(F117&lt;=500,VLOOKUP(W117,'[1]Contrato UNIFORTE'!$S$7:$V$115,2,0)*F117,IF(AND('[1]DADOS DA REDE'!F117&gt;500,'[1]DADOS DA REDE'!F117&lt;=1000),VLOOKUP(W117,'[1]Contrato UNIFORTE'!$S$7:$V$115,3,0)*F117,VLOOKUP(W117,'[1]Contrato UNIFORTE'!$S$7:$V$115,4,0)*F117)),""),       IF(AND(EMPRESA_CONTRATO_AÇO="",EMPRESA_CONTRATO_PE="UNIFORTE - PERIODICO"),IF(AND(E117="PE",N117="LL4"),VLOOKUP(V117,'[1]REDE VAREJO_PEQ_EXT'!$A$5:$F$25,6,0),IF(AND(E117="PE",N117="LL7",D117&gt;=63),VLOOKUP(V117,'[1]REDE VAREJO_PEQ_EXT'!$A$19:$F$25,6,0),"")),IF(AND(EMPRESA_CONTRATO_AÇO="UNIFORTE - PERIODICO",EMPRESA_CONTRATO_PE="UNIFORTE - PERIODICO"),IF(E117="AÇO",IF(F117&lt;=500,VLOOKUP(W117,'[1]Contrato UNIFORTE'!$S$7:$V$115,2,0)*F117,IF(AND('[1]DADOS DA REDE'!F117&gt;500,'[1]DADOS DA REDE'!F117&lt;=1000),VLOOKUP(W117,'[1]Contrato UNIFORTE'!$S$7:$V$115,3,0)*F117,VLOOKUP(W117,'[1]Contrato UNIFORTE'!$S$7:$V$115,4,0)*F117)),IF(AND(E117="PE",N117="LL4"),VLOOKUP(V117,'[1]REDE VAREJO_PEQ_EXT'!$A$5:$F$25,6,0),IF(AND(E117="PE",N117="LL7",D117&gt;=63),VLOOKUP(V117,'[1]REDE VAREJO_PEQ_EXT'!$A$21:$F$25,6,0),""))),IF(AND(EMPRESA_CONTRATO_AÇO="",EMPRESA_CONTRATO_PE&lt;&gt;"",EMPRESA_CONTRATO_PE&lt;&gt;"UNIFORTE - PERIODICO"),IF(TIPO_CONTRATO_PE="","",IF(TIPO_CONTRATO_PE="Pequenas Extensões",VLOOKUP(V117,'[1]REDE VAREJO_PEQ_EXT'!$S$5:$AD$18,HLOOKUP($N$13,'[1]REDE VAREJO_PEQ_EXT'!$T$19:$AD$20,2,0),0),VLOOKUP(V117,'[1]REDE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PERIODICO",EMPRESA_CONTRATO_PE&lt;&gt;""),IF(OR(E117="AÇO"),IF(E117="AÇO",IF(F117&lt;=500,VLOOKUP(W117,'[1]Contrato UNIFORTE'!$S$7:$V$115,2,0)*F117,IF(AND('[1]DADOS DA REDE'!F117&gt;500,'[1]DADOS DA REDE'!F117&lt;=1000),VLOOKUP(W117,'[1]Contrato UNIFORTE'!$S$7:$V$115,3,0)*F117,VLOOKUP(W117,'[1]Contrato UNIFORTE'!$S$7:$V$115,4,0)*F117)),IF(AND(E117="PE",N117="LL7",D117&gt;=63),VLOOKUP(V117,'[1]REDE VAREJO_PEQ_EXT'!$A$21:$F$25,6,0),"")),IF(AND(E117="PE",OR(N117="RIC",N117="LL4"),TIPO_CONTRATO_PE="Pequenas Extensões"),VLOOKUP(V117,'[1]REDE VAREJO_PEQ_EXT'!$S$5:$AD$18,HLOOKUP(EMPRESA_CONTRATO_PE,'[1]REDE VAREJO_PEQ_EXT'!$T$19:$AD$20,2,0),0),VLOOKUP(V117,'[1]REDE VAREJO_PEQ_EXT'!$A$5:$R$18,HLOOKUP('[1]DADOS DA REDE'!$N$13,'[1]REDE VAREJO_PEQ_EXT'!$G$19:$R$20,2,0),0))),"N/A")))))),"")</f>
        <v/>
      </c>
      <c r="K117" s="440"/>
      <c r="L117" s="440"/>
      <c r="M117" s="69"/>
      <c r="N117" s="70" t="str">
        <f>IF(C117="","",IF($I$2=[1]Tubos!$N$2,IF([1]Tubos!P93="","",[1]Tubos!P93),0))</f>
        <v/>
      </c>
      <c r="O117" s="69"/>
      <c r="P117" s="71">
        <f t="shared" si="10"/>
        <v>0</v>
      </c>
      <c r="Q117" s="42" t="str">
        <f t="shared" si="11"/>
        <v/>
      </c>
      <c r="R117" s="42" t="str">
        <f t="shared" si="12"/>
        <v/>
      </c>
      <c r="S117" s="42"/>
      <c r="T117" s="42">
        <f t="shared" si="13"/>
        <v>0</v>
      </c>
      <c r="U117" s="42" t="str">
        <f>IFERROR(VLOOKUP(N117,'[1]VALIDAÇÃO DADOS'!$AC$1:$AD$5,2,0),"")</f>
        <v/>
      </c>
      <c r="V117" s="42" t="str">
        <f t="shared" si="14"/>
        <v/>
      </c>
      <c r="W117" s="42"/>
      <c r="X117" s="42">
        <f t="shared" si="16"/>
        <v>0</v>
      </c>
      <c r="Y117" s="42" t="str">
        <f t="shared" si="15"/>
        <v/>
      </c>
      <c r="Z117" s="42"/>
      <c r="AA117" s="42"/>
      <c r="AB117" s="42"/>
      <c r="AC117" s="42"/>
      <c r="AJ117" s="43"/>
      <c r="AK117" s="43"/>
      <c r="AS117" s="11"/>
      <c r="AT117" s="11"/>
      <c r="AU117" s="11"/>
      <c r="AV117" s="11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</row>
    <row r="118" spans="1:87" ht="24" customHeight="1" x14ac:dyDescent="0.25">
      <c r="A118" s="73"/>
      <c r="B118" s="17"/>
      <c r="C118" s="66" t="str">
        <f>IF($I$2=[1]Tubos!$N$2,IF([1]Tubos!I94="","",[1]Tubos!I94),"")</f>
        <v/>
      </c>
      <c r="D118" s="67" t="str">
        <f>IF(C118="","",IF($I$2=[1]Tubos!$N$2,IF([1]Tubos!J94="","",[1]Tubos!J94),0))</f>
        <v/>
      </c>
      <c r="E118" s="67" t="str">
        <f>IF(C118="","",IF($I$2=[1]Tubos!$N$2,IF([1]Tubos!K94="","",IF([1]Tubos!K94="PE","PE","AÇO")),0))</f>
        <v/>
      </c>
      <c r="F118" s="68" t="str">
        <f>IF(C118="","",IF($I$2=[1]Tubos!$N$2,IF([1]Tubos!L94="","",[1]Tubos!L94),0))</f>
        <v/>
      </c>
      <c r="G118" s="440" t="s">
        <v>194</v>
      </c>
      <c r="H118" s="440"/>
      <c r="I118" s="440"/>
      <c r="J118" s="440" t="str">
        <f>IFERROR(IF(AND(EMPRESA_CONTRATO_AÇO="",EMPRESA_CONTRATO_PE=""),"",IF(AND(EMPRESA_CONTRATO_AÇO="UNIFORTE - PERIODICO",EMPRESA_CONTRATO_PE=""),IF(E118="AÇO",IF(F118&lt;=500,VLOOKUP(W118,'[1]Contrato UNIFORTE'!$S$7:$V$115,2,0)*F118,IF(AND('[1]DADOS DA REDE'!F118&gt;500,'[1]DADOS DA REDE'!F118&lt;=1000),VLOOKUP(W118,'[1]Contrato UNIFORTE'!$S$7:$V$115,3,0)*F118,VLOOKUP(W118,'[1]Contrato UNIFORTE'!$S$7:$V$115,4,0)*F118)),""),       IF(AND(EMPRESA_CONTRATO_AÇO="",EMPRESA_CONTRATO_PE="UNIFORTE - PERIODICO"),IF(AND(E118="PE",N118="LL4"),VLOOKUP(V118,'[1]REDE VAREJO_PEQ_EXT'!$A$5:$F$25,6,0),IF(AND(E118="PE",N118="LL7",D118&gt;=63),VLOOKUP(V118,'[1]REDE VAREJO_PEQ_EXT'!$A$19:$F$25,6,0),"")),IF(AND(EMPRESA_CONTRATO_AÇO="UNIFORTE - PERIODICO",EMPRESA_CONTRATO_PE="UNIFORTE - PERIODICO"),IF(E118="AÇO",IF(F118&lt;=500,VLOOKUP(W118,'[1]Contrato UNIFORTE'!$S$7:$V$115,2,0)*F118,IF(AND('[1]DADOS DA REDE'!F118&gt;500,'[1]DADOS DA REDE'!F118&lt;=1000),VLOOKUP(W118,'[1]Contrato UNIFORTE'!$S$7:$V$115,3,0)*F118,VLOOKUP(W118,'[1]Contrato UNIFORTE'!$S$7:$V$115,4,0)*F118)),IF(AND(E118="PE",N118="LL4"),VLOOKUP(V118,'[1]REDE VAREJO_PEQ_EXT'!$A$5:$F$25,6,0),IF(AND(E118="PE",N118="LL7",D118&gt;=63),VLOOKUP(V118,'[1]REDE VAREJO_PEQ_EXT'!$A$21:$F$25,6,0),""))),IF(AND(EMPRESA_CONTRATO_AÇO="",EMPRESA_CONTRATO_PE&lt;&gt;"",EMPRESA_CONTRATO_PE&lt;&gt;"UNIFORTE - PERIODICO"),IF(TIPO_CONTRATO_PE="","",IF(TIPO_CONTRATO_PE="Pequenas Extensões",VLOOKUP(V118,'[1]REDE VAREJO_PEQ_EXT'!$S$5:$AD$18,HLOOKUP($N$13,'[1]REDE VAREJO_PEQ_EXT'!$T$19:$AD$20,2,0),0),VLOOKUP(V118,'[1]REDE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PERIODICO",EMPRESA_CONTRATO_PE&lt;&gt;""),IF(OR(E118="AÇO"),IF(E118="AÇO",IF(F118&lt;=500,VLOOKUP(W118,'[1]Contrato UNIFORTE'!$S$7:$V$115,2,0)*F118,IF(AND('[1]DADOS DA REDE'!F118&gt;500,'[1]DADOS DA REDE'!F118&lt;=1000),VLOOKUP(W118,'[1]Contrato UNIFORTE'!$S$7:$V$115,3,0)*F118,VLOOKUP(W118,'[1]Contrato UNIFORTE'!$S$7:$V$115,4,0)*F118)),IF(AND(E118="PE",N118="LL7",D118&gt;=63),VLOOKUP(V118,'[1]REDE VAREJO_PEQ_EXT'!$A$21:$F$25,6,0),"")),IF(AND(E118="PE",OR(N118="RIC",N118="LL4"),TIPO_CONTRATO_PE="Pequenas Extensões"),VLOOKUP(V118,'[1]REDE VAREJO_PEQ_EXT'!$S$5:$AD$18,HLOOKUP(EMPRESA_CONTRATO_PE,'[1]REDE VAREJO_PEQ_EXT'!$T$19:$AD$20,2,0),0),VLOOKUP(V118,'[1]REDE VAREJO_PEQ_EXT'!$A$5:$R$18,HLOOKUP('[1]DADOS DA REDE'!$N$13,'[1]REDE VAREJO_PEQ_EXT'!$G$19:$R$20,2,0),0))),"N/A")))))),"")</f>
        <v/>
      </c>
      <c r="K118" s="440"/>
      <c r="L118" s="440"/>
      <c r="M118" s="69"/>
      <c r="N118" s="70" t="str">
        <f>IF(C118="","",IF($I$2=[1]Tubos!$N$2,IF([1]Tubos!P94="","",[1]Tubos!P94),0))</f>
        <v/>
      </c>
      <c r="O118" s="69"/>
      <c r="P118" s="71">
        <f t="shared" si="10"/>
        <v>0</v>
      </c>
      <c r="Q118" s="42" t="str">
        <f t="shared" si="11"/>
        <v/>
      </c>
      <c r="R118" s="42" t="str">
        <f t="shared" si="12"/>
        <v/>
      </c>
      <c r="S118" s="42"/>
      <c r="T118" s="42">
        <f t="shared" si="13"/>
        <v>0</v>
      </c>
      <c r="U118" s="42" t="str">
        <f>IFERROR(VLOOKUP(N118,'[1]VALIDAÇÃO DADOS'!$AC$1:$AD$5,2,0),"")</f>
        <v/>
      </c>
      <c r="V118" s="42" t="str">
        <f t="shared" si="14"/>
        <v/>
      </c>
      <c r="W118" s="42"/>
      <c r="X118" s="42">
        <f t="shared" si="16"/>
        <v>0</v>
      </c>
      <c r="Y118" s="42" t="str">
        <f t="shared" si="15"/>
        <v/>
      </c>
      <c r="Z118" s="42"/>
      <c r="AA118" s="42"/>
      <c r="AB118" s="42"/>
      <c r="AC118" s="42"/>
      <c r="AJ118" s="43"/>
      <c r="AK118" s="43"/>
      <c r="AS118" s="11"/>
      <c r="AT118" s="11"/>
      <c r="AU118" s="11"/>
      <c r="AV118" s="11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</row>
    <row r="119" spans="1:87" ht="24" customHeight="1" x14ac:dyDescent="0.25">
      <c r="A119" s="73"/>
      <c r="B119" s="17"/>
      <c r="C119" s="66" t="str">
        <f>IF($I$2=[1]Tubos!$N$2,IF([1]Tubos!I95="","",[1]Tubos!I95),"")</f>
        <v/>
      </c>
      <c r="D119" s="67" t="str">
        <f>IF(C119="","",IF($I$2=[1]Tubos!$N$2,IF([1]Tubos!J95="","",[1]Tubos!J95),0))</f>
        <v/>
      </c>
      <c r="E119" s="67" t="str">
        <f>IF(C119="","",IF($I$2=[1]Tubos!$N$2,IF([1]Tubos!K95="","",IF([1]Tubos!K95="PE","PE","AÇO")),0))</f>
        <v/>
      </c>
      <c r="F119" s="68" t="str">
        <f>IF(C119="","",IF($I$2=[1]Tubos!$N$2,IF([1]Tubos!L95="","",[1]Tubos!L95),0))</f>
        <v/>
      </c>
      <c r="G119" s="440" t="s">
        <v>194</v>
      </c>
      <c r="H119" s="440"/>
      <c r="I119" s="440"/>
      <c r="J119" s="440" t="str">
        <f>IFERROR(IF(AND(EMPRESA_CONTRATO_AÇO="",EMPRESA_CONTRATO_PE=""),"",IF(AND(EMPRESA_CONTRATO_AÇO="UNIFORTE - PERIODICO",EMPRESA_CONTRATO_PE=""),IF(E119="AÇO",IF(F119&lt;=500,VLOOKUP(W119,'[1]Contrato UNIFORTE'!$S$7:$V$115,2,0)*F119,IF(AND('[1]DADOS DA REDE'!F119&gt;500,'[1]DADOS DA REDE'!F119&lt;=1000),VLOOKUP(W119,'[1]Contrato UNIFORTE'!$S$7:$V$115,3,0)*F119,VLOOKUP(W119,'[1]Contrato UNIFORTE'!$S$7:$V$115,4,0)*F119)),""),       IF(AND(EMPRESA_CONTRATO_AÇO="",EMPRESA_CONTRATO_PE="UNIFORTE - PERIODICO"),IF(AND(E119="PE",N119="LL4"),VLOOKUP(V119,'[1]REDE VAREJO_PEQ_EXT'!$A$5:$F$25,6,0),IF(AND(E119="PE",N119="LL7",D119&gt;=63),VLOOKUP(V119,'[1]REDE VAREJO_PEQ_EXT'!$A$19:$F$25,6,0),"")),IF(AND(EMPRESA_CONTRATO_AÇO="UNIFORTE - PERIODICO",EMPRESA_CONTRATO_PE="UNIFORTE - PERIODICO"),IF(E119="AÇO",IF(F119&lt;=500,VLOOKUP(W119,'[1]Contrato UNIFORTE'!$S$7:$V$115,2,0)*F119,IF(AND('[1]DADOS DA REDE'!F119&gt;500,'[1]DADOS DA REDE'!F119&lt;=1000),VLOOKUP(W119,'[1]Contrato UNIFORTE'!$S$7:$V$115,3,0)*F119,VLOOKUP(W119,'[1]Contrato UNIFORTE'!$S$7:$V$115,4,0)*F119)),IF(AND(E119="PE",N119="LL4"),VLOOKUP(V119,'[1]REDE VAREJO_PEQ_EXT'!$A$5:$F$25,6,0),IF(AND(E119="PE",N119="LL7",D119&gt;=63),VLOOKUP(V119,'[1]REDE VAREJO_PEQ_EXT'!$A$21:$F$25,6,0),""))),IF(AND(EMPRESA_CONTRATO_AÇO="",EMPRESA_CONTRATO_PE&lt;&gt;"",EMPRESA_CONTRATO_PE&lt;&gt;"UNIFORTE - PERIODICO"),IF(TIPO_CONTRATO_PE="","",IF(TIPO_CONTRATO_PE="Pequenas Extensões",VLOOKUP(V119,'[1]REDE VAREJO_PEQ_EXT'!$S$5:$AD$18,HLOOKUP($N$13,'[1]REDE VAREJO_PEQ_EXT'!$T$19:$AD$20,2,0),0),VLOOKUP(V119,'[1]REDE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PERIODICO",EMPRESA_CONTRATO_PE&lt;&gt;""),IF(OR(E119="AÇO"),IF(E119="AÇO",IF(F119&lt;=500,VLOOKUP(W119,'[1]Contrato UNIFORTE'!$S$7:$V$115,2,0)*F119,IF(AND('[1]DADOS DA REDE'!F119&gt;500,'[1]DADOS DA REDE'!F119&lt;=1000),VLOOKUP(W119,'[1]Contrato UNIFORTE'!$S$7:$V$115,3,0)*F119,VLOOKUP(W119,'[1]Contrato UNIFORTE'!$S$7:$V$115,4,0)*F119)),IF(AND(E119="PE",N119="LL7",D119&gt;=63),VLOOKUP(V119,'[1]REDE VAREJO_PEQ_EXT'!$A$21:$F$25,6,0),"")),IF(AND(E119="PE",OR(N119="RIC",N119="LL4"),TIPO_CONTRATO_PE="Pequenas Extensões"),VLOOKUP(V119,'[1]REDE VAREJO_PEQ_EXT'!$S$5:$AD$18,HLOOKUP(EMPRESA_CONTRATO_PE,'[1]REDE VAREJO_PEQ_EXT'!$T$19:$AD$20,2,0),0),VLOOKUP(V119,'[1]REDE VAREJO_PEQ_EXT'!$A$5:$R$18,HLOOKUP('[1]DADOS DA REDE'!$N$13,'[1]REDE VAREJO_PEQ_EXT'!$G$19:$R$20,2,0),0))),"N/A")))))),"")</f>
        <v/>
      </c>
      <c r="K119" s="440"/>
      <c r="L119" s="440"/>
      <c r="M119" s="69"/>
      <c r="N119" s="70" t="str">
        <f>IF(C119="","",IF($I$2=[1]Tubos!$N$2,IF([1]Tubos!P95="","",[1]Tubos!P95),0))</f>
        <v/>
      </c>
      <c r="O119" s="69"/>
      <c r="P119" s="71">
        <f t="shared" si="10"/>
        <v>0</v>
      </c>
      <c r="Q119" s="42" t="str">
        <f t="shared" si="11"/>
        <v/>
      </c>
      <c r="R119" s="42" t="str">
        <f t="shared" si="12"/>
        <v/>
      </c>
      <c r="S119" s="42"/>
      <c r="T119" s="42">
        <f t="shared" si="13"/>
        <v>0</v>
      </c>
      <c r="U119" s="42" t="str">
        <f>IFERROR(VLOOKUP(N119,'[1]VALIDAÇÃO DADOS'!$AC$1:$AD$5,2,0),"")</f>
        <v/>
      </c>
      <c r="V119" s="42" t="str">
        <f t="shared" si="14"/>
        <v/>
      </c>
      <c r="W119" s="42"/>
      <c r="X119" s="42">
        <f t="shared" si="16"/>
        <v>0</v>
      </c>
      <c r="Y119" s="42" t="str">
        <f t="shared" si="15"/>
        <v/>
      </c>
      <c r="Z119" s="42"/>
      <c r="AA119" s="42"/>
      <c r="AB119" s="42"/>
      <c r="AC119" s="42"/>
      <c r="AJ119" s="43"/>
      <c r="AK119" s="43"/>
      <c r="AS119" s="11"/>
      <c r="AT119" s="11"/>
      <c r="AU119" s="11"/>
      <c r="AV119" s="11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</row>
    <row r="120" spans="1:87" ht="24" customHeight="1" x14ac:dyDescent="0.25">
      <c r="A120" s="73"/>
      <c r="B120" s="17"/>
      <c r="C120" s="66" t="str">
        <f>IF($I$2=[1]Tubos!$N$2,IF([1]Tubos!I96="","",[1]Tubos!I96),"")</f>
        <v/>
      </c>
      <c r="D120" s="67" t="str">
        <f>IF(C120="","",IF($I$2=[1]Tubos!$N$2,IF([1]Tubos!J96="","",[1]Tubos!J96),0))</f>
        <v/>
      </c>
      <c r="E120" s="67" t="str">
        <f>IF(C120="","",IF($I$2=[1]Tubos!$N$2,IF([1]Tubos!K96="","",IF([1]Tubos!K96="PE","PE","AÇO")),0))</f>
        <v/>
      </c>
      <c r="F120" s="68" t="str">
        <f>IF(C120="","",IF($I$2=[1]Tubos!$N$2,IF([1]Tubos!L96="","",[1]Tubos!L96),0))</f>
        <v/>
      </c>
      <c r="G120" s="440" t="s">
        <v>194</v>
      </c>
      <c r="H120" s="440"/>
      <c r="I120" s="440"/>
      <c r="J120" s="440" t="str">
        <f>IFERROR(IF(AND(EMPRESA_CONTRATO_AÇO="",EMPRESA_CONTRATO_PE=""),"",IF(AND(EMPRESA_CONTRATO_AÇO="UNIFORTE - PERIODICO",EMPRESA_CONTRATO_PE=""),IF(E120="AÇO",IF(F120&lt;=500,VLOOKUP(W120,'[1]Contrato UNIFORTE'!$S$7:$V$115,2,0)*F120,IF(AND('[1]DADOS DA REDE'!F120&gt;500,'[1]DADOS DA REDE'!F120&lt;=1000),VLOOKUP(W120,'[1]Contrato UNIFORTE'!$S$7:$V$115,3,0)*F120,VLOOKUP(W120,'[1]Contrato UNIFORTE'!$S$7:$V$115,4,0)*F120)),""),       IF(AND(EMPRESA_CONTRATO_AÇO="",EMPRESA_CONTRATO_PE="UNIFORTE - PERIODICO"),IF(AND(E120="PE",N120="LL4"),VLOOKUP(V120,'[1]REDE VAREJO_PEQ_EXT'!$A$5:$F$25,6,0),IF(AND(E120="PE",N120="LL7",D120&gt;=63),VLOOKUP(V120,'[1]REDE VAREJO_PEQ_EXT'!$A$19:$F$25,6,0),"")),IF(AND(EMPRESA_CONTRATO_AÇO="UNIFORTE - PERIODICO",EMPRESA_CONTRATO_PE="UNIFORTE - PERIODICO"),IF(E120="AÇO",IF(F120&lt;=500,VLOOKUP(W120,'[1]Contrato UNIFORTE'!$S$7:$V$115,2,0)*F120,IF(AND('[1]DADOS DA REDE'!F120&gt;500,'[1]DADOS DA REDE'!F120&lt;=1000),VLOOKUP(W120,'[1]Contrato UNIFORTE'!$S$7:$V$115,3,0)*F120,VLOOKUP(W120,'[1]Contrato UNIFORTE'!$S$7:$V$115,4,0)*F120)),IF(AND(E120="PE",N120="LL4"),VLOOKUP(V120,'[1]REDE VAREJO_PEQ_EXT'!$A$5:$F$25,6,0),IF(AND(E120="PE",N120="LL7",D120&gt;=63),VLOOKUP(V120,'[1]REDE VAREJO_PEQ_EXT'!$A$21:$F$25,6,0),""))),IF(AND(EMPRESA_CONTRATO_AÇO="",EMPRESA_CONTRATO_PE&lt;&gt;"",EMPRESA_CONTRATO_PE&lt;&gt;"UNIFORTE - PERIODICO"),IF(TIPO_CONTRATO_PE="","",IF(TIPO_CONTRATO_PE="Pequenas Extensões",VLOOKUP(V120,'[1]REDE VAREJO_PEQ_EXT'!$S$5:$AD$18,HLOOKUP($N$13,'[1]REDE VAREJO_PEQ_EXT'!$T$19:$AD$20,2,0),0),VLOOKUP(V120,'[1]REDE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PERIODICO",EMPRESA_CONTRATO_PE&lt;&gt;""),IF(OR(E120="AÇO"),IF(E120="AÇO",IF(F120&lt;=500,VLOOKUP(W120,'[1]Contrato UNIFORTE'!$S$7:$V$115,2,0)*F120,IF(AND('[1]DADOS DA REDE'!F120&gt;500,'[1]DADOS DA REDE'!F120&lt;=1000),VLOOKUP(W120,'[1]Contrato UNIFORTE'!$S$7:$V$115,3,0)*F120,VLOOKUP(W120,'[1]Contrato UNIFORTE'!$S$7:$V$115,4,0)*F120)),IF(AND(E120="PE",N120="LL7",D120&gt;=63),VLOOKUP(V120,'[1]REDE VAREJO_PEQ_EXT'!$A$21:$F$25,6,0),"")),IF(AND(E120="PE",OR(N120="RIC",N120="LL4"),TIPO_CONTRATO_PE="Pequenas Extensões"),VLOOKUP(V120,'[1]REDE VAREJO_PEQ_EXT'!$S$5:$AD$18,HLOOKUP(EMPRESA_CONTRATO_PE,'[1]REDE VAREJO_PEQ_EXT'!$T$19:$AD$20,2,0),0),VLOOKUP(V120,'[1]REDE VAREJO_PEQ_EXT'!$A$5:$R$18,HLOOKUP('[1]DADOS DA REDE'!$N$13,'[1]REDE VAREJO_PEQ_EXT'!$G$19:$R$20,2,0),0))),"N/A")))))),"")</f>
        <v/>
      </c>
      <c r="K120" s="440"/>
      <c r="L120" s="440"/>
      <c r="M120" s="69"/>
      <c r="N120" s="70" t="str">
        <f>IF(C120="","",IF($I$2=[1]Tubos!$N$2,IF([1]Tubos!P96="","",[1]Tubos!P96),0))</f>
        <v/>
      </c>
      <c r="O120" s="69"/>
      <c r="P120" s="71">
        <f t="shared" si="10"/>
        <v>0</v>
      </c>
      <c r="Q120" s="42" t="str">
        <f t="shared" si="11"/>
        <v/>
      </c>
      <c r="R120" s="42" t="str">
        <f t="shared" si="12"/>
        <v/>
      </c>
      <c r="S120" s="42"/>
      <c r="T120" s="42">
        <f t="shared" si="13"/>
        <v>0</v>
      </c>
      <c r="U120" s="42" t="str">
        <f>IFERROR(VLOOKUP(N120,'[1]VALIDAÇÃO DADOS'!$AC$1:$AD$5,2,0),"")</f>
        <v/>
      </c>
      <c r="V120" s="42" t="str">
        <f t="shared" si="14"/>
        <v/>
      </c>
      <c r="W120" s="42"/>
      <c r="X120" s="42">
        <f t="shared" si="16"/>
        <v>0</v>
      </c>
      <c r="Y120" s="42" t="str">
        <f t="shared" si="15"/>
        <v/>
      </c>
      <c r="Z120" s="42"/>
      <c r="AA120" s="42"/>
      <c r="AB120" s="42"/>
      <c r="AC120" s="42"/>
      <c r="AJ120" s="43"/>
      <c r="AK120" s="43"/>
      <c r="AS120" s="11"/>
      <c r="AT120" s="11"/>
      <c r="AU120" s="11"/>
      <c r="AV120" s="11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</row>
    <row r="121" spans="1:87" ht="24" customHeight="1" x14ac:dyDescent="0.25">
      <c r="A121" s="73"/>
      <c r="B121" s="17"/>
      <c r="C121" s="66" t="str">
        <f>IF($I$2=[1]Tubos!$N$2,IF([1]Tubos!I97="","",[1]Tubos!I97),"")</f>
        <v/>
      </c>
      <c r="D121" s="67" t="str">
        <f>IF(C121="","",IF($I$2=[1]Tubos!$N$2,IF([1]Tubos!J97="","",[1]Tubos!J97),0))</f>
        <v/>
      </c>
      <c r="E121" s="67" t="str">
        <f>IF(C121="","",IF($I$2=[1]Tubos!$N$2,IF([1]Tubos!K97="","",IF([1]Tubos!K97="PE","PE","AÇO")),0))</f>
        <v/>
      </c>
      <c r="F121" s="68" t="str">
        <f>IF(C121="","",IF($I$2=[1]Tubos!$N$2,IF([1]Tubos!L97="","",[1]Tubos!L97),0))</f>
        <v/>
      </c>
      <c r="G121" s="440" t="s">
        <v>194</v>
      </c>
      <c r="H121" s="440"/>
      <c r="I121" s="440"/>
      <c r="J121" s="440" t="str">
        <f>IFERROR(IF(AND(EMPRESA_CONTRATO_AÇO="",EMPRESA_CONTRATO_PE=""),"",IF(AND(EMPRESA_CONTRATO_AÇO="UNIFORTE - PERIODICO",EMPRESA_CONTRATO_PE=""),IF(E121="AÇO",IF(F121&lt;=500,VLOOKUP(W121,'[1]Contrato UNIFORTE'!$S$7:$V$115,2,0)*F121,IF(AND('[1]DADOS DA REDE'!F121&gt;500,'[1]DADOS DA REDE'!F121&lt;=1000),VLOOKUP(W121,'[1]Contrato UNIFORTE'!$S$7:$V$115,3,0)*F121,VLOOKUP(W121,'[1]Contrato UNIFORTE'!$S$7:$V$115,4,0)*F121)),""),       IF(AND(EMPRESA_CONTRATO_AÇO="",EMPRESA_CONTRATO_PE="UNIFORTE - PERIODICO"),IF(AND(E121="PE",N121="LL4"),VLOOKUP(V121,'[1]REDE VAREJO_PEQ_EXT'!$A$5:$F$25,6,0),IF(AND(E121="PE",N121="LL7",D121&gt;=63),VLOOKUP(V121,'[1]REDE VAREJO_PEQ_EXT'!$A$19:$F$25,6,0),"")),IF(AND(EMPRESA_CONTRATO_AÇO="UNIFORTE - PERIODICO",EMPRESA_CONTRATO_PE="UNIFORTE - PERIODICO"),IF(E121="AÇO",IF(F121&lt;=500,VLOOKUP(W121,'[1]Contrato UNIFORTE'!$S$7:$V$115,2,0)*F121,IF(AND('[1]DADOS DA REDE'!F121&gt;500,'[1]DADOS DA REDE'!F121&lt;=1000),VLOOKUP(W121,'[1]Contrato UNIFORTE'!$S$7:$V$115,3,0)*F121,VLOOKUP(W121,'[1]Contrato UNIFORTE'!$S$7:$V$115,4,0)*F121)),IF(AND(E121="PE",N121="LL4"),VLOOKUP(V121,'[1]REDE VAREJO_PEQ_EXT'!$A$5:$F$25,6,0),IF(AND(E121="PE",N121="LL7",D121&gt;=63),VLOOKUP(V121,'[1]REDE VAREJO_PEQ_EXT'!$A$21:$F$25,6,0),""))),IF(AND(EMPRESA_CONTRATO_AÇO="",EMPRESA_CONTRATO_PE&lt;&gt;"",EMPRESA_CONTRATO_PE&lt;&gt;"UNIFORTE - PERIODICO"),IF(TIPO_CONTRATO_PE="","",IF(TIPO_CONTRATO_PE="Pequenas Extensões",VLOOKUP(V121,'[1]REDE VAREJO_PEQ_EXT'!$S$5:$AD$18,HLOOKUP($N$13,'[1]REDE VAREJO_PEQ_EXT'!$T$19:$AD$20,2,0),0),VLOOKUP(V121,'[1]REDE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PERIODICO",EMPRESA_CONTRATO_PE&lt;&gt;""),IF(OR(E121="AÇO"),IF(E121="AÇO",IF(F121&lt;=500,VLOOKUP(W121,'[1]Contrato UNIFORTE'!$S$7:$V$115,2,0)*F121,IF(AND('[1]DADOS DA REDE'!F121&gt;500,'[1]DADOS DA REDE'!F121&lt;=1000),VLOOKUP(W121,'[1]Contrato UNIFORTE'!$S$7:$V$115,3,0)*F121,VLOOKUP(W121,'[1]Contrato UNIFORTE'!$S$7:$V$115,4,0)*F121)),IF(AND(E121="PE",N121="LL7",D121&gt;=63),VLOOKUP(V121,'[1]REDE VAREJO_PEQ_EXT'!$A$21:$F$25,6,0),"")),IF(AND(E121="PE",OR(N121="RIC",N121="LL4"),TIPO_CONTRATO_PE="Pequenas Extensões"),VLOOKUP(V121,'[1]REDE VAREJO_PEQ_EXT'!$S$5:$AD$18,HLOOKUP(EMPRESA_CONTRATO_PE,'[1]REDE VAREJO_PEQ_EXT'!$T$19:$AD$20,2,0),0),VLOOKUP(V121,'[1]REDE VAREJO_PEQ_EXT'!$A$5:$R$18,HLOOKUP('[1]DADOS DA REDE'!$N$13,'[1]REDE VAREJO_PEQ_EXT'!$G$19:$R$20,2,0),0))),"N/A")))))),"")</f>
        <v/>
      </c>
      <c r="K121" s="440"/>
      <c r="L121" s="440"/>
      <c r="M121" s="69"/>
      <c r="N121" s="70" t="str">
        <f>IF(C121="","",IF($I$2=[1]Tubos!$N$2,IF([1]Tubos!P97="","",[1]Tubos!P97),0))</f>
        <v/>
      </c>
      <c r="O121" s="69"/>
      <c r="P121" s="71">
        <f t="shared" si="10"/>
        <v>0</v>
      </c>
      <c r="Q121" s="42" t="str">
        <f t="shared" si="11"/>
        <v/>
      </c>
      <c r="R121" s="42" t="str">
        <f t="shared" si="12"/>
        <v/>
      </c>
      <c r="S121" s="42"/>
      <c r="T121" s="42">
        <f t="shared" si="13"/>
        <v>0</v>
      </c>
      <c r="U121" s="42" t="str">
        <f>IFERROR(VLOOKUP(N121,'[1]VALIDAÇÃO DADOS'!$AC$1:$AD$5,2,0),"")</f>
        <v/>
      </c>
      <c r="V121" s="42" t="str">
        <f t="shared" si="14"/>
        <v/>
      </c>
      <c r="W121" s="42"/>
      <c r="X121" s="42">
        <f t="shared" si="16"/>
        <v>0</v>
      </c>
      <c r="Y121" s="42" t="str">
        <f t="shared" si="15"/>
        <v/>
      </c>
      <c r="Z121" s="42"/>
      <c r="AA121" s="42"/>
      <c r="AB121" s="42"/>
      <c r="AC121" s="42"/>
      <c r="AJ121" s="43"/>
      <c r="AK121" s="43"/>
      <c r="AS121" s="11"/>
      <c r="AT121" s="11"/>
      <c r="AU121" s="11"/>
      <c r="AV121" s="11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</row>
    <row r="122" spans="1:87" ht="24" customHeight="1" x14ac:dyDescent="0.25">
      <c r="A122" s="73"/>
      <c r="B122" s="17"/>
      <c r="C122" s="66" t="str">
        <f>IF($I$2=[1]Tubos!$N$2,IF([1]Tubos!I98="","",[1]Tubos!I98),"")</f>
        <v/>
      </c>
      <c r="D122" s="67" t="str">
        <f>IF(C122="","",IF($I$2=[1]Tubos!$N$2,IF([1]Tubos!J98="","",[1]Tubos!J98),0))</f>
        <v/>
      </c>
      <c r="E122" s="67" t="str">
        <f>IF(C122="","",IF($I$2=[1]Tubos!$N$2,IF([1]Tubos!K98="","",IF([1]Tubos!K98="PE","PE","AÇO")),0))</f>
        <v/>
      </c>
      <c r="F122" s="68" t="str">
        <f>IF(C122="","",IF($I$2=[1]Tubos!$N$2,IF([1]Tubos!L98="","",[1]Tubos!L98),0))</f>
        <v/>
      </c>
      <c r="G122" s="440" t="s">
        <v>194</v>
      </c>
      <c r="H122" s="440"/>
      <c r="I122" s="440"/>
      <c r="J122" s="440" t="str">
        <f>IFERROR(IF(AND(EMPRESA_CONTRATO_AÇO="",EMPRESA_CONTRATO_PE=""),"",IF(AND(EMPRESA_CONTRATO_AÇO="UNIFORTE - PERIODICO",EMPRESA_CONTRATO_PE=""),IF(E122="AÇO",IF(F122&lt;=500,VLOOKUP(W122,'[1]Contrato UNIFORTE'!$S$7:$V$115,2,0)*F122,IF(AND('[1]DADOS DA REDE'!F122&gt;500,'[1]DADOS DA REDE'!F122&lt;=1000),VLOOKUP(W122,'[1]Contrato UNIFORTE'!$S$7:$V$115,3,0)*F122,VLOOKUP(W122,'[1]Contrato UNIFORTE'!$S$7:$V$115,4,0)*F122)),""),       IF(AND(EMPRESA_CONTRATO_AÇO="",EMPRESA_CONTRATO_PE="UNIFORTE - PERIODICO"),IF(AND(E122="PE",N122="LL4"),VLOOKUP(V122,'[1]REDE VAREJO_PEQ_EXT'!$A$5:$F$25,6,0),IF(AND(E122="PE",N122="LL7",D122&gt;=63),VLOOKUP(V122,'[1]REDE VAREJO_PEQ_EXT'!$A$19:$F$25,6,0),"")),IF(AND(EMPRESA_CONTRATO_AÇO="UNIFORTE - PERIODICO",EMPRESA_CONTRATO_PE="UNIFORTE - PERIODICO"),IF(E122="AÇO",IF(F122&lt;=500,VLOOKUP(W122,'[1]Contrato UNIFORTE'!$S$7:$V$115,2,0)*F122,IF(AND('[1]DADOS DA REDE'!F122&gt;500,'[1]DADOS DA REDE'!F122&lt;=1000),VLOOKUP(W122,'[1]Contrato UNIFORTE'!$S$7:$V$115,3,0)*F122,VLOOKUP(W122,'[1]Contrato UNIFORTE'!$S$7:$V$115,4,0)*F122)),IF(AND(E122="PE",N122="LL4"),VLOOKUP(V122,'[1]REDE VAREJO_PEQ_EXT'!$A$5:$F$25,6,0),IF(AND(E122="PE",N122="LL7",D122&gt;=63),VLOOKUP(V122,'[1]REDE VAREJO_PEQ_EXT'!$A$21:$F$25,6,0),""))),IF(AND(EMPRESA_CONTRATO_AÇO="",EMPRESA_CONTRATO_PE&lt;&gt;"",EMPRESA_CONTRATO_PE&lt;&gt;"UNIFORTE - PERIODICO"),IF(TIPO_CONTRATO_PE="","",IF(TIPO_CONTRATO_PE="Pequenas Extensões",VLOOKUP(V122,'[1]REDE VAREJO_PEQ_EXT'!$S$5:$AD$18,HLOOKUP($N$13,'[1]REDE VAREJO_PEQ_EXT'!$T$19:$AD$20,2,0),0),VLOOKUP(V122,'[1]REDE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PERIODICO",EMPRESA_CONTRATO_PE&lt;&gt;""),IF(OR(E122="AÇO"),IF(E122="AÇO",IF(F122&lt;=500,VLOOKUP(W122,'[1]Contrato UNIFORTE'!$S$7:$V$115,2,0)*F122,IF(AND('[1]DADOS DA REDE'!F122&gt;500,'[1]DADOS DA REDE'!F122&lt;=1000),VLOOKUP(W122,'[1]Contrato UNIFORTE'!$S$7:$V$115,3,0)*F122,VLOOKUP(W122,'[1]Contrato UNIFORTE'!$S$7:$V$115,4,0)*F122)),IF(AND(E122="PE",N122="LL7",D122&gt;=63),VLOOKUP(V122,'[1]REDE VAREJO_PEQ_EXT'!$A$21:$F$25,6,0),"")),IF(AND(E122="PE",OR(N122="RIC",N122="LL4"),TIPO_CONTRATO_PE="Pequenas Extensões"),VLOOKUP(V122,'[1]REDE VAREJO_PEQ_EXT'!$S$5:$AD$18,HLOOKUP(EMPRESA_CONTRATO_PE,'[1]REDE VAREJO_PEQ_EXT'!$T$19:$AD$20,2,0),0),VLOOKUP(V122,'[1]REDE VAREJO_PEQ_EXT'!$A$5:$R$18,HLOOKUP('[1]DADOS DA REDE'!$N$13,'[1]REDE VAREJO_PEQ_EXT'!$G$19:$R$20,2,0),0))),"N/A")))))),"")</f>
        <v/>
      </c>
      <c r="K122" s="440"/>
      <c r="L122" s="440"/>
      <c r="M122" s="69"/>
      <c r="N122" s="70" t="str">
        <f>IF(C122="","",IF($I$2=[1]Tubos!$N$2,IF([1]Tubos!P98="","",[1]Tubos!P98),0))</f>
        <v/>
      </c>
      <c r="O122" s="69"/>
      <c r="P122" s="71">
        <f t="shared" si="10"/>
        <v>0</v>
      </c>
      <c r="Q122" s="42" t="str">
        <f t="shared" si="11"/>
        <v/>
      </c>
      <c r="R122" s="42" t="str">
        <f t="shared" si="12"/>
        <v/>
      </c>
      <c r="S122" s="42"/>
      <c r="T122" s="42">
        <f t="shared" si="13"/>
        <v>0</v>
      </c>
      <c r="U122" s="42" t="str">
        <f>IFERROR(VLOOKUP(N122,'[1]VALIDAÇÃO DADOS'!$AC$1:$AD$5,2,0),"")</f>
        <v/>
      </c>
      <c r="V122" s="42" t="str">
        <f t="shared" si="14"/>
        <v/>
      </c>
      <c r="W122" s="42"/>
      <c r="X122" s="42">
        <f t="shared" si="16"/>
        <v>0</v>
      </c>
      <c r="Y122" s="42" t="str">
        <f t="shared" si="15"/>
        <v/>
      </c>
      <c r="Z122" s="42"/>
      <c r="AA122" s="42"/>
      <c r="AB122" s="42"/>
      <c r="AC122" s="42"/>
      <c r="AJ122" s="43"/>
      <c r="AK122" s="43"/>
      <c r="AS122" s="11"/>
      <c r="AT122" s="11"/>
      <c r="AU122" s="11"/>
      <c r="AV122" s="11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</row>
    <row r="123" spans="1:87" ht="24" customHeight="1" x14ac:dyDescent="0.25">
      <c r="A123" s="73"/>
      <c r="B123" s="17"/>
      <c r="C123" s="66" t="str">
        <f>IF($I$2=[1]Tubos!$N$2,IF([1]Tubos!I99="","",[1]Tubos!I99),"")</f>
        <v/>
      </c>
      <c r="D123" s="67" t="str">
        <f>IF(C123="","",IF($I$2=[1]Tubos!$N$2,IF([1]Tubos!J99="","",[1]Tubos!J99),0))</f>
        <v/>
      </c>
      <c r="E123" s="67" t="str">
        <f>IF(C123="","",IF($I$2=[1]Tubos!$N$2,IF([1]Tubos!K99="","",IF([1]Tubos!K99="PE","PE","AÇO")),0))</f>
        <v/>
      </c>
      <c r="F123" s="68" t="str">
        <f>IF(C123="","",IF($I$2=[1]Tubos!$N$2,IF([1]Tubos!L99="","",[1]Tubos!L99),0))</f>
        <v/>
      </c>
      <c r="G123" s="440" t="s">
        <v>194</v>
      </c>
      <c r="H123" s="440"/>
      <c r="I123" s="440"/>
      <c r="J123" s="440" t="str">
        <f>IFERROR(IF(AND(EMPRESA_CONTRATO_AÇO="",EMPRESA_CONTRATO_PE=""),"",IF(AND(EMPRESA_CONTRATO_AÇO="UNIFORTE - PERIODICO",EMPRESA_CONTRATO_PE=""),IF(E123="AÇO",IF(F123&lt;=500,VLOOKUP(W123,'[1]Contrato UNIFORTE'!$S$7:$V$115,2,0)*F123,IF(AND('[1]DADOS DA REDE'!F123&gt;500,'[1]DADOS DA REDE'!F123&lt;=1000),VLOOKUP(W123,'[1]Contrato UNIFORTE'!$S$7:$V$115,3,0)*F123,VLOOKUP(W123,'[1]Contrato UNIFORTE'!$S$7:$V$115,4,0)*F123)),""),       IF(AND(EMPRESA_CONTRATO_AÇO="",EMPRESA_CONTRATO_PE="UNIFORTE - PERIODICO"),IF(AND(E123="PE",N123="LL4"),VLOOKUP(V123,'[1]REDE VAREJO_PEQ_EXT'!$A$5:$F$25,6,0),IF(AND(E123="PE",N123="LL7",D123&gt;=63),VLOOKUP(V123,'[1]REDE VAREJO_PEQ_EXT'!$A$19:$F$25,6,0),"")),IF(AND(EMPRESA_CONTRATO_AÇO="UNIFORTE - PERIODICO",EMPRESA_CONTRATO_PE="UNIFORTE - PERIODICO"),IF(E123="AÇO",IF(F123&lt;=500,VLOOKUP(W123,'[1]Contrato UNIFORTE'!$S$7:$V$115,2,0)*F123,IF(AND('[1]DADOS DA REDE'!F123&gt;500,'[1]DADOS DA REDE'!F123&lt;=1000),VLOOKUP(W123,'[1]Contrato UNIFORTE'!$S$7:$V$115,3,0)*F123,VLOOKUP(W123,'[1]Contrato UNIFORTE'!$S$7:$V$115,4,0)*F123)),IF(AND(E123="PE",N123="LL4"),VLOOKUP(V123,'[1]REDE VAREJO_PEQ_EXT'!$A$5:$F$25,6,0),IF(AND(E123="PE",N123="LL7",D123&gt;=63),VLOOKUP(V123,'[1]REDE VAREJO_PEQ_EXT'!$A$21:$F$25,6,0),""))),IF(AND(EMPRESA_CONTRATO_AÇO="",EMPRESA_CONTRATO_PE&lt;&gt;"",EMPRESA_CONTRATO_PE&lt;&gt;"UNIFORTE - PERIODICO"),IF(TIPO_CONTRATO_PE="","",IF(TIPO_CONTRATO_PE="Pequenas Extensões",VLOOKUP(V123,'[1]REDE VAREJO_PEQ_EXT'!$S$5:$AD$18,HLOOKUP($N$13,'[1]REDE VAREJO_PEQ_EXT'!$T$19:$AD$20,2,0),0),VLOOKUP(V123,'[1]REDE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PERIODICO",EMPRESA_CONTRATO_PE&lt;&gt;""),IF(OR(E123="AÇO"),IF(E123="AÇO",IF(F123&lt;=500,VLOOKUP(W123,'[1]Contrato UNIFORTE'!$S$7:$V$115,2,0)*F123,IF(AND('[1]DADOS DA REDE'!F123&gt;500,'[1]DADOS DA REDE'!F123&lt;=1000),VLOOKUP(W123,'[1]Contrato UNIFORTE'!$S$7:$V$115,3,0)*F123,VLOOKUP(W123,'[1]Contrato UNIFORTE'!$S$7:$V$115,4,0)*F123)),IF(AND(E123="PE",N123="LL7",D123&gt;=63),VLOOKUP(V123,'[1]REDE VAREJO_PEQ_EXT'!$A$21:$F$25,6,0),"")),IF(AND(E123="PE",OR(N123="RIC",N123="LL4"),TIPO_CONTRATO_PE="Pequenas Extensões"),VLOOKUP(V123,'[1]REDE VAREJO_PEQ_EXT'!$S$5:$AD$18,HLOOKUP(EMPRESA_CONTRATO_PE,'[1]REDE VAREJO_PEQ_EXT'!$T$19:$AD$20,2,0),0),VLOOKUP(V123,'[1]REDE VAREJO_PEQ_EXT'!$A$5:$R$18,HLOOKUP('[1]DADOS DA REDE'!$N$13,'[1]REDE VAREJO_PEQ_EXT'!$G$19:$R$20,2,0),0))),"N/A")))))),"")</f>
        <v/>
      </c>
      <c r="K123" s="440"/>
      <c r="L123" s="440"/>
      <c r="M123" s="69"/>
      <c r="N123" s="70" t="str">
        <f>IF(C123="","",IF($I$2=[1]Tubos!$N$2,IF([1]Tubos!P99="","",[1]Tubos!P99),0))</f>
        <v/>
      </c>
      <c r="O123" s="69"/>
      <c r="P123" s="71">
        <f t="shared" si="10"/>
        <v>0</v>
      </c>
      <c r="Q123" s="42" t="str">
        <f t="shared" si="11"/>
        <v/>
      </c>
      <c r="R123" s="42" t="str">
        <f t="shared" si="12"/>
        <v/>
      </c>
      <c r="S123" s="42"/>
      <c r="T123" s="42">
        <f t="shared" si="13"/>
        <v>0</v>
      </c>
      <c r="U123" s="42" t="str">
        <f>IFERROR(VLOOKUP(N123,'[1]VALIDAÇÃO DADOS'!$AC$1:$AD$5,2,0),"")</f>
        <v/>
      </c>
      <c r="V123" s="42" t="str">
        <f t="shared" si="14"/>
        <v/>
      </c>
      <c r="W123" s="42"/>
      <c r="X123" s="42">
        <f t="shared" si="16"/>
        <v>0</v>
      </c>
      <c r="Y123" s="42" t="str">
        <f t="shared" si="15"/>
        <v/>
      </c>
      <c r="Z123" s="42"/>
      <c r="AA123" s="42"/>
      <c r="AB123" s="42"/>
      <c r="AC123" s="42"/>
      <c r="AJ123" s="43"/>
      <c r="AK123" s="43"/>
      <c r="AS123" s="11"/>
      <c r="AT123" s="11"/>
      <c r="AU123" s="11"/>
      <c r="AV123" s="11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</row>
    <row r="124" spans="1:87" ht="24" customHeight="1" x14ac:dyDescent="0.25">
      <c r="A124" s="73"/>
      <c r="B124" s="17"/>
      <c r="C124" s="66" t="str">
        <f>IF($I$2=[1]Tubos!$N$2,IF([1]Tubos!I100="","",[1]Tubos!I100),"")</f>
        <v/>
      </c>
      <c r="D124" s="67" t="str">
        <f>IF(C124="","",IF($I$2=[1]Tubos!$N$2,IF([1]Tubos!J100="","",[1]Tubos!J100),0))</f>
        <v/>
      </c>
      <c r="E124" s="67" t="str">
        <f>IF(C124="","",IF($I$2=[1]Tubos!$N$2,IF([1]Tubos!K100="","",IF([1]Tubos!K100="PE","PE","AÇO")),0))</f>
        <v/>
      </c>
      <c r="F124" s="68" t="str">
        <f>IF(C124="","",IF($I$2=[1]Tubos!$N$2,IF([1]Tubos!L100="","",[1]Tubos!L100),0))</f>
        <v/>
      </c>
      <c r="G124" s="440" t="s">
        <v>194</v>
      </c>
      <c r="H124" s="440"/>
      <c r="I124" s="440"/>
      <c r="J124" s="440" t="str">
        <f>IFERROR(IF(AND(EMPRESA_CONTRATO_AÇO="",EMPRESA_CONTRATO_PE=""),"",IF(AND(EMPRESA_CONTRATO_AÇO="UNIFORTE - PERIODICO",EMPRESA_CONTRATO_PE=""),IF(E124="AÇO",IF(F124&lt;=500,VLOOKUP(W124,'[1]Contrato UNIFORTE'!$S$7:$V$115,2,0)*F124,IF(AND('[1]DADOS DA REDE'!F124&gt;500,'[1]DADOS DA REDE'!F124&lt;=1000),VLOOKUP(W124,'[1]Contrato UNIFORTE'!$S$7:$V$115,3,0)*F124,VLOOKUP(W124,'[1]Contrato UNIFORTE'!$S$7:$V$115,4,0)*F124)),""),       IF(AND(EMPRESA_CONTRATO_AÇO="",EMPRESA_CONTRATO_PE="UNIFORTE - PERIODICO"),IF(AND(E124="PE",N124="LL4"),VLOOKUP(V124,'[1]REDE VAREJO_PEQ_EXT'!$A$5:$F$25,6,0),IF(AND(E124="PE",N124="LL7",D124&gt;=63),VLOOKUP(V124,'[1]REDE VAREJO_PEQ_EXT'!$A$19:$F$25,6,0),"")),IF(AND(EMPRESA_CONTRATO_AÇO="UNIFORTE - PERIODICO",EMPRESA_CONTRATO_PE="UNIFORTE - PERIODICO"),IF(E124="AÇO",IF(F124&lt;=500,VLOOKUP(W124,'[1]Contrato UNIFORTE'!$S$7:$V$115,2,0)*F124,IF(AND('[1]DADOS DA REDE'!F124&gt;500,'[1]DADOS DA REDE'!F124&lt;=1000),VLOOKUP(W124,'[1]Contrato UNIFORTE'!$S$7:$V$115,3,0)*F124,VLOOKUP(W124,'[1]Contrato UNIFORTE'!$S$7:$V$115,4,0)*F124)),IF(AND(E124="PE",N124="LL4"),VLOOKUP(V124,'[1]REDE VAREJO_PEQ_EXT'!$A$5:$F$25,6,0),IF(AND(E124="PE",N124="LL7",D124&gt;=63),VLOOKUP(V124,'[1]REDE VAREJO_PEQ_EXT'!$A$21:$F$25,6,0),""))),IF(AND(EMPRESA_CONTRATO_AÇO="",EMPRESA_CONTRATO_PE&lt;&gt;"",EMPRESA_CONTRATO_PE&lt;&gt;"UNIFORTE - PERIODICO"),IF(TIPO_CONTRATO_PE="","",IF(TIPO_CONTRATO_PE="Pequenas Extensões",VLOOKUP(V124,'[1]REDE VAREJO_PEQ_EXT'!$S$5:$AD$18,HLOOKUP($N$13,'[1]REDE VAREJO_PEQ_EXT'!$T$19:$AD$20,2,0),0),VLOOKUP(V124,'[1]REDE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PERIODICO",EMPRESA_CONTRATO_PE&lt;&gt;""),IF(OR(E124="AÇO"),IF(E124="AÇO",IF(F124&lt;=500,VLOOKUP(W124,'[1]Contrato UNIFORTE'!$S$7:$V$115,2,0)*F124,IF(AND('[1]DADOS DA REDE'!F124&gt;500,'[1]DADOS DA REDE'!F124&lt;=1000),VLOOKUP(W124,'[1]Contrato UNIFORTE'!$S$7:$V$115,3,0)*F124,VLOOKUP(W124,'[1]Contrato UNIFORTE'!$S$7:$V$115,4,0)*F124)),IF(AND(E124="PE",N124="LL7",D124&gt;=63),VLOOKUP(V124,'[1]REDE VAREJO_PEQ_EXT'!$A$21:$F$25,6,0),"")),IF(AND(E124="PE",OR(N124="RIC",N124="LL4"),TIPO_CONTRATO_PE="Pequenas Extensões"),VLOOKUP(V124,'[1]REDE VAREJO_PEQ_EXT'!$S$5:$AD$18,HLOOKUP(EMPRESA_CONTRATO_PE,'[1]REDE VAREJO_PEQ_EXT'!$T$19:$AD$20,2,0),0),VLOOKUP(V124,'[1]REDE VAREJO_PEQ_EXT'!$A$5:$R$18,HLOOKUP('[1]DADOS DA REDE'!$N$13,'[1]REDE VAREJO_PEQ_EXT'!$G$19:$R$20,2,0),0))),"N/A")))))),"")</f>
        <v/>
      </c>
      <c r="K124" s="440"/>
      <c r="L124" s="440"/>
      <c r="M124" s="69"/>
      <c r="N124" s="70" t="str">
        <f>IF(C124="","",IF($I$2=[1]Tubos!$N$2,IF([1]Tubos!P100="","",[1]Tubos!P100),0))</f>
        <v/>
      </c>
      <c r="O124" s="69"/>
      <c r="P124" s="71">
        <f t="shared" si="10"/>
        <v>0</v>
      </c>
      <c r="Q124" s="42" t="str">
        <f t="shared" si="11"/>
        <v/>
      </c>
      <c r="R124" s="42" t="str">
        <f t="shared" si="12"/>
        <v/>
      </c>
      <c r="S124" s="42"/>
      <c r="T124" s="42">
        <f t="shared" si="13"/>
        <v>0</v>
      </c>
      <c r="U124" s="42" t="str">
        <f>IFERROR(VLOOKUP(N124,'[1]VALIDAÇÃO DADOS'!$AC$1:$AD$5,2,0),"")</f>
        <v/>
      </c>
      <c r="V124" s="42" t="str">
        <f t="shared" si="14"/>
        <v/>
      </c>
      <c r="W124" s="42"/>
      <c r="X124" s="42">
        <f t="shared" si="16"/>
        <v>0</v>
      </c>
      <c r="Y124" s="42" t="str">
        <f t="shared" si="15"/>
        <v/>
      </c>
      <c r="Z124" s="42"/>
      <c r="AA124" s="42"/>
      <c r="AB124" s="42"/>
      <c r="AC124" s="42"/>
      <c r="AJ124" s="43"/>
      <c r="AK124" s="43"/>
      <c r="AS124" s="11"/>
      <c r="AT124" s="11"/>
      <c r="AU124" s="11"/>
      <c r="AV124" s="11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</row>
    <row r="125" spans="1:87" ht="24" customHeight="1" x14ac:dyDescent="0.25">
      <c r="A125" s="73"/>
      <c r="B125" s="17"/>
      <c r="C125" s="66" t="str">
        <f>IF($I$2=[1]Tubos!$N$2,IF([1]Tubos!I101="","",[1]Tubos!I101),"")</f>
        <v/>
      </c>
      <c r="D125" s="67" t="str">
        <f>IF(C125="","",IF($I$2=[1]Tubos!$N$2,IF([1]Tubos!J101="","",[1]Tubos!J101),0))</f>
        <v/>
      </c>
      <c r="E125" s="67" t="str">
        <f>IF(C125="","",IF($I$2=[1]Tubos!$N$2,IF([1]Tubos!K101="","",IF([1]Tubos!K101="PE","PE","AÇO")),0))</f>
        <v/>
      </c>
      <c r="F125" s="68" t="str">
        <f>IF(C125="","",IF($I$2=[1]Tubos!$N$2,IF([1]Tubos!L101="","",[1]Tubos!L101),0))</f>
        <v/>
      </c>
      <c r="G125" s="440" t="s">
        <v>194</v>
      </c>
      <c r="H125" s="440"/>
      <c r="I125" s="440"/>
      <c r="J125" s="440" t="str">
        <f>IFERROR(IF(AND(EMPRESA_CONTRATO_AÇO="",EMPRESA_CONTRATO_PE=""),"",IF(AND(EMPRESA_CONTRATO_AÇO="UNIFORTE - PERIODICO",EMPRESA_CONTRATO_PE=""),IF(E125="AÇO",IF(F125&lt;=500,VLOOKUP(W125,'[1]Contrato UNIFORTE'!$S$7:$V$115,2,0)*F125,IF(AND('[1]DADOS DA REDE'!F125&gt;500,'[1]DADOS DA REDE'!F125&lt;=1000),VLOOKUP(W125,'[1]Contrato UNIFORTE'!$S$7:$V$115,3,0)*F125,VLOOKUP(W125,'[1]Contrato UNIFORTE'!$S$7:$V$115,4,0)*F125)),""),       IF(AND(EMPRESA_CONTRATO_AÇO="",EMPRESA_CONTRATO_PE="UNIFORTE - PERIODICO"),IF(AND(E125="PE",N125="LL4"),VLOOKUP(V125,'[1]REDE VAREJO_PEQ_EXT'!$A$5:$F$25,6,0),IF(AND(E125="PE",N125="LL7",D125&gt;=63),VLOOKUP(V125,'[1]REDE VAREJO_PEQ_EXT'!$A$19:$F$25,6,0),"")),IF(AND(EMPRESA_CONTRATO_AÇO="UNIFORTE - PERIODICO",EMPRESA_CONTRATO_PE="UNIFORTE - PERIODICO"),IF(E125="AÇO",IF(F125&lt;=500,VLOOKUP(W125,'[1]Contrato UNIFORTE'!$S$7:$V$115,2,0)*F125,IF(AND('[1]DADOS DA REDE'!F125&gt;500,'[1]DADOS DA REDE'!F125&lt;=1000),VLOOKUP(W125,'[1]Contrato UNIFORTE'!$S$7:$V$115,3,0)*F125,VLOOKUP(W125,'[1]Contrato UNIFORTE'!$S$7:$V$115,4,0)*F125)),IF(AND(E125="PE",N125="LL4"),VLOOKUP(V125,'[1]REDE VAREJO_PEQ_EXT'!$A$5:$F$25,6,0),IF(AND(E125="PE",N125="LL7",D125&gt;=63),VLOOKUP(V125,'[1]REDE VAREJO_PEQ_EXT'!$A$21:$F$25,6,0),""))),IF(AND(EMPRESA_CONTRATO_AÇO="",EMPRESA_CONTRATO_PE&lt;&gt;"",EMPRESA_CONTRATO_PE&lt;&gt;"UNIFORTE - PERIODICO"),IF(TIPO_CONTRATO_PE="","",IF(TIPO_CONTRATO_PE="Pequenas Extensões",VLOOKUP(V125,'[1]REDE VAREJO_PEQ_EXT'!$S$5:$AD$18,HLOOKUP($N$13,'[1]REDE VAREJO_PEQ_EXT'!$T$19:$AD$20,2,0),0),VLOOKUP(V125,'[1]REDE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PERIODICO",EMPRESA_CONTRATO_PE&lt;&gt;""),IF(OR(E125="AÇO"),IF(E125="AÇO",IF(F125&lt;=500,VLOOKUP(W125,'[1]Contrato UNIFORTE'!$S$7:$V$115,2,0)*F125,IF(AND('[1]DADOS DA REDE'!F125&gt;500,'[1]DADOS DA REDE'!F125&lt;=1000),VLOOKUP(W125,'[1]Contrato UNIFORTE'!$S$7:$V$115,3,0)*F125,VLOOKUP(W125,'[1]Contrato UNIFORTE'!$S$7:$V$115,4,0)*F125)),IF(AND(E125="PE",N125="LL7",D125&gt;=63),VLOOKUP(V125,'[1]REDE VAREJO_PEQ_EXT'!$A$21:$F$25,6,0),"")),IF(AND(E125="PE",OR(N125="RIC",N125="LL4"),TIPO_CONTRATO_PE="Pequenas Extensões"),VLOOKUP(V125,'[1]REDE VAREJO_PEQ_EXT'!$S$5:$AD$18,HLOOKUP(EMPRESA_CONTRATO_PE,'[1]REDE VAREJO_PEQ_EXT'!$T$19:$AD$20,2,0),0),VLOOKUP(V125,'[1]REDE VAREJO_PEQ_EXT'!$A$5:$R$18,HLOOKUP('[1]DADOS DA REDE'!$N$13,'[1]REDE VAREJO_PEQ_EXT'!$G$19:$R$20,2,0),0))),"N/A")))))),"")</f>
        <v/>
      </c>
      <c r="K125" s="440"/>
      <c r="L125" s="440"/>
      <c r="M125" s="69"/>
      <c r="N125" s="70" t="str">
        <f>IF(C125="","",IF($I$2=[1]Tubos!$N$2,IF([1]Tubos!P101="","",[1]Tubos!P101),0))</f>
        <v/>
      </c>
      <c r="O125" s="69"/>
      <c r="P125" s="71">
        <f t="shared" si="10"/>
        <v>0</v>
      </c>
      <c r="Q125" s="42" t="str">
        <f t="shared" si="11"/>
        <v/>
      </c>
      <c r="R125" s="42" t="str">
        <f t="shared" si="12"/>
        <v/>
      </c>
      <c r="S125" s="42"/>
      <c r="T125" s="42">
        <f t="shared" si="13"/>
        <v>0</v>
      </c>
      <c r="U125" s="42" t="str">
        <f>IFERROR(VLOOKUP(N125,'[1]VALIDAÇÃO DADOS'!$AC$1:$AD$5,2,0),"")</f>
        <v/>
      </c>
      <c r="V125" s="42" t="str">
        <f t="shared" si="14"/>
        <v/>
      </c>
      <c r="W125" s="42"/>
      <c r="X125" s="42">
        <f t="shared" si="16"/>
        <v>0</v>
      </c>
      <c r="Y125" s="42" t="str">
        <f t="shared" si="15"/>
        <v/>
      </c>
      <c r="Z125" s="42"/>
      <c r="AA125" s="42"/>
      <c r="AB125" s="42"/>
      <c r="AC125" s="42"/>
      <c r="AJ125" s="43"/>
      <c r="AK125" s="43"/>
      <c r="AS125" s="11"/>
      <c r="AT125" s="11"/>
      <c r="AU125" s="11"/>
      <c r="AV125" s="11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</row>
    <row r="126" spans="1:87" ht="24" customHeight="1" x14ac:dyDescent="0.25">
      <c r="A126" s="73"/>
      <c r="B126" s="17"/>
      <c r="C126" s="66" t="str">
        <f>IF($I$2=[1]Tubos!$N$2,IF([1]Tubos!I102="","",[1]Tubos!I102),"")</f>
        <v/>
      </c>
      <c r="D126" s="67" t="str">
        <f>IF(C126="","",IF($I$2=[1]Tubos!$N$2,IF([1]Tubos!J102="","",[1]Tubos!J102),0))</f>
        <v/>
      </c>
      <c r="E126" s="67" t="str">
        <f>IF(C126="","",IF($I$2=[1]Tubos!$N$2,IF([1]Tubos!K102="","",IF([1]Tubos!K102="PE","PE","AÇO")),0))</f>
        <v/>
      </c>
      <c r="F126" s="68" t="str">
        <f>IF(C126="","",IF($I$2=[1]Tubos!$N$2,IF([1]Tubos!L102="","",[1]Tubos!L102),0))</f>
        <v/>
      </c>
      <c r="G126" s="440" t="s">
        <v>194</v>
      </c>
      <c r="H126" s="440"/>
      <c r="I126" s="440"/>
      <c r="J126" s="440" t="str">
        <f>IFERROR(IF(AND(EMPRESA_CONTRATO_AÇO="",EMPRESA_CONTRATO_PE=""),"",IF(AND(EMPRESA_CONTRATO_AÇO="UNIFORTE - PERIODICO",EMPRESA_CONTRATO_PE=""),IF(E126="AÇO",IF(F126&lt;=500,VLOOKUP(W126,'[1]Contrato UNIFORTE'!$S$7:$V$115,2,0)*F126,IF(AND('[1]DADOS DA REDE'!F126&gt;500,'[1]DADOS DA REDE'!F126&lt;=1000),VLOOKUP(W126,'[1]Contrato UNIFORTE'!$S$7:$V$115,3,0)*F126,VLOOKUP(W126,'[1]Contrato UNIFORTE'!$S$7:$V$115,4,0)*F126)),""),       IF(AND(EMPRESA_CONTRATO_AÇO="",EMPRESA_CONTRATO_PE="UNIFORTE - PERIODICO"),IF(AND(E126="PE",N126="LL4"),VLOOKUP(V126,'[1]REDE VAREJO_PEQ_EXT'!$A$5:$F$25,6,0),IF(AND(E126="PE",N126="LL7",D126&gt;=63),VLOOKUP(V126,'[1]REDE VAREJO_PEQ_EXT'!$A$19:$F$25,6,0),"")),IF(AND(EMPRESA_CONTRATO_AÇO="UNIFORTE - PERIODICO",EMPRESA_CONTRATO_PE="UNIFORTE - PERIODICO"),IF(E126="AÇO",IF(F126&lt;=500,VLOOKUP(W126,'[1]Contrato UNIFORTE'!$S$7:$V$115,2,0)*F126,IF(AND('[1]DADOS DA REDE'!F126&gt;500,'[1]DADOS DA REDE'!F126&lt;=1000),VLOOKUP(W126,'[1]Contrato UNIFORTE'!$S$7:$V$115,3,0)*F126,VLOOKUP(W126,'[1]Contrato UNIFORTE'!$S$7:$V$115,4,0)*F126)),IF(AND(E126="PE",N126="LL4"),VLOOKUP(V126,'[1]REDE VAREJO_PEQ_EXT'!$A$5:$F$25,6,0),IF(AND(E126="PE",N126="LL7",D126&gt;=63),VLOOKUP(V126,'[1]REDE VAREJO_PEQ_EXT'!$A$21:$F$25,6,0),""))),IF(AND(EMPRESA_CONTRATO_AÇO="",EMPRESA_CONTRATO_PE&lt;&gt;"",EMPRESA_CONTRATO_PE&lt;&gt;"UNIFORTE - PERIODICO"),IF(TIPO_CONTRATO_PE="","",IF(TIPO_CONTRATO_PE="Pequenas Extensões",VLOOKUP(V126,'[1]REDE VAREJO_PEQ_EXT'!$S$5:$AD$18,HLOOKUP($N$13,'[1]REDE VAREJO_PEQ_EXT'!$T$19:$AD$20,2,0),0),VLOOKUP(V126,'[1]REDE VAREJO_PEQ_EXT'!$A$5:$R$18,HLOOKUP($N$13,'[1]REDE VAREJO_PEQ_EXT'!$G$19:$R$20,2,0),0))),IF(AND(EMPRESA_CONTRATO_AÇO="UNIFORTE - PERIODICO",EMPRESA_CONTRATO_PE&lt;&gt;"UNIFORTE - PERIODICO",EMPRESA_CONTRATO_PE&lt;&gt;"UNIFORTE - PERIODICO",EMPRESA_CONTRATO_PE&lt;&gt;""),IF(OR(E126="AÇO"),IF(E126="AÇO",IF(F126&lt;=500,VLOOKUP(W126,'[1]Contrato UNIFORTE'!$S$7:$V$115,2,0)*F126,IF(AND('[1]DADOS DA REDE'!F126&gt;500,'[1]DADOS DA REDE'!F126&lt;=1000),VLOOKUP(W126,'[1]Contrato UNIFORTE'!$S$7:$V$115,3,0)*F126,VLOOKUP(W126,'[1]Contrato UNIFORTE'!$S$7:$V$115,4,0)*F126)),IF(AND(E126="PE",N126="LL7",D126&gt;=63),VLOOKUP(V126,'[1]REDE VAREJO_PEQ_EXT'!$A$21:$F$25,6,0),"")),IF(AND(E126="PE",OR(N126="RIC",N126="LL4"),TIPO_CONTRATO_PE="Pequenas Extensões"),VLOOKUP(V126,'[1]REDE VAREJO_PEQ_EXT'!$S$5:$AD$18,HLOOKUP(EMPRESA_CONTRATO_PE,'[1]REDE VAREJO_PEQ_EXT'!$T$19:$AD$20,2,0),0),VLOOKUP(V126,'[1]REDE VAREJO_PEQ_EXT'!$A$5:$R$18,HLOOKUP('[1]DADOS DA REDE'!$N$13,'[1]REDE VAREJO_PEQ_EXT'!$G$19:$R$20,2,0),0))),"N/A")))))),"")</f>
        <v/>
      </c>
      <c r="K126" s="440"/>
      <c r="L126" s="440"/>
      <c r="M126" s="69"/>
      <c r="N126" s="70" t="str">
        <f>IF(C126="","",IF($I$2=[1]Tubos!$N$2,IF([1]Tubos!P102="","",[1]Tubos!P102),0))</f>
        <v/>
      </c>
      <c r="O126" s="69"/>
      <c r="P126" s="71">
        <f t="shared" si="10"/>
        <v>0</v>
      </c>
      <c r="Q126" s="42" t="str">
        <f t="shared" si="11"/>
        <v/>
      </c>
      <c r="R126" s="42" t="str">
        <f t="shared" si="12"/>
        <v/>
      </c>
      <c r="S126" s="42"/>
      <c r="T126" s="42">
        <f t="shared" si="13"/>
        <v>0</v>
      </c>
      <c r="U126" s="42" t="str">
        <f>IFERROR(VLOOKUP(N126,'[1]VALIDAÇÃO DADOS'!$AC$1:$AD$5,2,0),"")</f>
        <v/>
      </c>
      <c r="V126" s="42" t="str">
        <f t="shared" si="14"/>
        <v/>
      </c>
      <c r="W126" s="42"/>
      <c r="X126" s="42">
        <f t="shared" si="16"/>
        <v>0</v>
      </c>
      <c r="Y126" s="42" t="str">
        <f t="shared" si="15"/>
        <v/>
      </c>
      <c r="Z126" s="42"/>
      <c r="AA126" s="42"/>
      <c r="AB126" s="42"/>
      <c r="AC126" s="42"/>
      <c r="AJ126" s="43"/>
      <c r="AK126" s="43"/>
      <c r="AS126" s="11"/>
      <c r="AT126" s="11"/>
      <c r="AU126" s="11"/>
      <c r="AV126" s="11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</row>
    <row r="127" spans="1:87" ht="13.5" thickBot="1" x14ac:dyDescent="0.3">
      <c r="C127" s="430" t="str">
        <f>IF($I$2=[1]Tubos!$N$2,IF([1]Tubos!I2003="","",[1]Tubos!I2003),"")</f>
        <v/>
      </c>
      <c r="D127" s="431"/>
      <c r="E127" s="432"/>
      <c r="F127" s="76">
        <f>SUM(F26:F126)</f>
        <v>0</v>
      </c>
      <c r="G127" s="433">
        <f>SUM(G26:I126)</f>
        <v>0</v>
      </c>
      <c r="H127" s="434"/>
      <c r="I127" s="435"/>
      <c r="J127" s="433">
        <f>SUM(J26:L126)</f>
        <v>0</v>
      </c>
      <c r="K127" s="434"/>
      <c r="L127" s="435"/>
      <c r="M127" s="436"/>
      <c r="N127" s="437"/>
      <c r="O127" s="438"/>
      <c r="P127" s="77">
        <f>SUM(P26:P126)</f>
        <v>0</v>
      </c>
      <c r="Q127" s="42"/>
      <c r="R127" s="42">
        <f t="shared" si="12"/>
        <v>0</v>
      </c>
      <c r="S127" s="42"/>
      <c r="T127" s="42"/>
      <c r="U127" s="42"/>
      <c r="V127" s="42"/>
      <c r="W127" s="42"/>
      <c r="X127" s="42"/>
      <c r="Y127" s="42">
        <f t="shared" si="15"/>
        <v>0</v>
      </c>
      <c r="Z127" s="42"/>
      <c r="AA127" s="42"/>
      <c r="AB127" s="42"/>
      <c r="AC127" s="42"/>
      <c r="AJ127" s="43"/>
      <c r="AK127" s="43"/>
    </row>
    <row r="128" spans="1:87" ht="15.75" customHeight="1" x14ac:dyDescent="0.25"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6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J128" s="392"/>
      <c r="AK128" s="392"/>
      <c r="AL128" s="41"/>
      <c r="AM128" s="41"/>
      <c r="AN128" s="41"/>
      <c r="AO128" s="41"/>
      <c r="AP128" s="41"/>
      <c r="AQ128" s="41"/>
      <c r="AR128" s="41"/>
      <c r="AS128" s="41"/>
      <c r="AT128" s="41"/>
      <c r="AY128" s="78"/>
      <c r="AZ128" s="78"/>
      <c r="BA128" s="78"/>
      <c r="BB128" s="79"/>
      <c r="BC128" s="44"/>
      <c r="BD128" s="80"/>
      <c r="BE128" s="80"/>
      <c r="BF128" s="12"/>
    </row>
    <row r="129" spans="1:303" x14ac:dyDescent="0.25">
      <c r="C129" s="26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30"/>
      <c r="R129" s="81"/>
      <c r="S129" s="81"/>
      <c r="T129" s="81"/>
      <c r="AJ129" s="392"/>
      <c r="AK129" s="392"/>
      <c r="AL129" s="41"/>
      <c r="AM129" s="41"/>
      <c r="AN129" s="41"/>
      <c r="AO129" s="41"/>
      <c r="AP129" s="41"/>
      <c r="AQ129" s="41"/>
      <c r="AR129" s="41"/>
      <c r="AS129" s="41"/>
      <c r="AT129" s="41"/>
      <c r="AY129" s="78"/>
      <c r="AZ129" s="78"/>
      <c r="BA129" s="78"/>
      <c r="BB129" s="79"/>
      <c r="BC129" s="44"/>
      <c r="BD129" s="80"/>
      <c r="BE129" s="80"/>
      <c r="BF129" s="12"/>
    </row>
    <row r="130" spans="1:303" ht="29.25" customHeight="1" x14ac:dyDescent="0.25">
      <c r="C130" s="439" t="s">
        <v>37</v>
      </c>
      <c r="D130" s="439"/>
      <c r="E130" s="439"/>
      <c r="F130" s="439"/>
      <c r="G130" s="439"/>
      <c r="H130" s="439"/>
      <c r="I130" s="439"/>
      <c r="J130" s="439"/>
      <c r="K130" s="82" t="s">
        <v>25</v>
      </c>
      <c r="L130" s="82" t="s">
        <v>38</v>
      </c>
      <c r="M130" s="82" t="s">
        <v>39</v>
      </c>
      <c r="N130" s="82" t="s">
        <v>40</v>
      </c>
      <c r="O130" s="82" t="s">
        <v>41</v>
      </c>
      <c r="P130" s="82" t="s">
        <v>42</v>
      </c>
      <c r="R130" s="81"/>
      <c r="S130" s="81"/>
      <c r="T130" s="81"/>
      <c r="AJ130" s="10"/>
      <c r="AK130" s="10"/>
      <c r="AL130" s="41"/>
      <c r="AM130" s="41"/>
      <c r="AN130" s="41"/>
      <c r="AO130" s="41"/>
      <c r="AP130" s="41"/>
      <c r="AQ130" s="41"/>
      <c r="AR130" s="41"/>
      <c r="AS130" s="41"/>
      <c r="AT130" s="41"/>
      <c r="AY130" s="78"/>
      <c r="AZ130" s="78"/>
      <c r="BA130" s="78"/>
      <c r="BB130" s="79"/>
      <c r="BC130" s="44"/>
      <c r="BD130" s="80"/>
      <c r="BE130" s="80"/>
      <c r="BF130" s="12"/>
    </row>
    <row r="131" spans="1:303" x14ac:dyDescent="0.25">
      <c r="C131" s="83"/>
      <c r="D131" s="84"/>
      <c r="E131" s="84"/>
      <c r="F131" s="84"/>
      <c r="G131" s="84"/>
      <c r="H131" s="84"/>
      <c r="I131" s="84"/>
      <c r="J131" s="84"/>
      <c r="K131" s="85">
        <v>2</v>
      </c>
      <c r="L131" s="86" t="s">
        <v>194</v>
      </c>
      <c r="M131" s="86" t="str">
        <f>IF(L131="","",ROUNDUP(((SUMIF($D$26:$D$126,K131,$F$26:$F$126)/12)+1)*0.2,0)*VLOOKUP(K131,'[1]Contrato UNIFORTE'!$N$359:$O$367,2,0))</f>
        <v/>
      </c>
      <c r="N131" s="86" t="s">
        <v>194</v>
      </c>
      <c r="O131" s="86" t="s">
        <v>194</v>
      </c>
      <c r="P131" s="87">
        <f>SUM(L131:O131)</f>
        <v>0</v>
      </c>
      <c r="R131" s="81"/>
      <c r="S131" s="81"/>
      <c r="T131" s="81"/>
      <c r="AJ131" s="10"/>
      <c r="AK131" s="10"/>
      <c r="AL131" s="41"/>
      <c r="AM131" s="41"/>
      <c r="AN131" s="41"/>
      <c r="AO131" s="41"/>
      <c r="AP131" s="41"/>
      <c r="AQ131" s="41"/>
      <c r="AR131" s="41"/>
      <c r="AS131" s="41"/>
      <c r="AT131" s="41"/>
      <c r="AY131" s="78"/>
      <c r="AZ131" s="78"/>
      <c r="BA131" s="78"/>
      <c r="BB131" s="79"/>
      <c r="BC131" s="44"/>
      <c r="BD131" s="80"/>
      <c r="BE131" s="80"/>
      <c r="BF131" s="12"/>
    </row>
    <row r="132" spans="1:303" x14ac:dyDescent="0.25">
      <c r="C132" s="429" t="s">
        <v>43</v>
      </c>
      <c r="D132" s="429"/>
      <c r="E132" s="429"/>
      <c r="F132" s="429"/>
      <c r="G132" s="88" t="s">
        <v>44</v>
      </c>
      <c r="H132" s="429" t="s">
        <v>45</v>
      </c>
      <c r="I132" s="429"/>
      <c r="J132" s="84"/>
      <c r="K132" s="85">
        <v>4</v>
      </c>
      <c r="L132" s="86" t="s">
        <v>194</v>
      </c>
      <c r="M132" s="86" t="str">
        <f>IF(L132="","",ROUNDUP(((SUMIF($D$26:$D$126,K132,$F$26:$F$126)/12)+1)*0.2,0)*VLOOKUP(K132,'[1]Contrato UNIFORTE'!$N$359:$O$367,2,0))</f>
        <v/>
      </c>
      <c r="N132" s="86" t="s">
        <v>194</v>
      </c>
      <c r="O132" s="86" t="s">
        <v>194</v>
      </c>
      <c r="P132" s="87">
        <f t="shared" ref="P132:P139" si="17">SUM(L132:O132)</f>
        <v>0</v>
      </c>
      <c r="R132" s="81"/>
      <c r="S132" s="81"/>
      <c r="T132" s="81"/>
      <c r="AJ132" s="10"/>
      <c r="AK132" s="10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4"/>
      <c r="AX132" s="79"/>
      <c r="AY132" s="78"/>
      <c r="AZ132" s="78"/>
      <c r="BA132" s="78"/>
      <c r="BB132" s="79"/>
      <c r="BC132" s="44"/>
      <c r="BE132" s="80"/>
      <c r="BF132" s="12"/>
    </row>
    <row r="133" spans="1:303" s="100" customFormat="1" ht="15.75" x14ac:dyDescent="0.25">
      <c r="A133" s="89"/>
      <c r="B133" s="90"/>
      <c r="C133" s="426" t="s">
        <v>46</v>
      </c>
      <c r="D133" s="426"/>
      <c r="E133" s="426"/>
      <c r="F133" s="426"/>
      <c r="G133" s="91"/>
      <c r="H133" s="427">
        <f>IFERROR(VLOOKUP(C133,[1]PROJETOS!$E$219:$F$225,2,FALSE)*G133,0)</f>
        <v>0</v>
      </c>
      <c r="I133" s="427"/>
      <c r="J133" s="84"/>
      <c r="K133" s="85">
        <v>6</v>
      </c>
      <c r="L133" s="86" t="s">
        <v>194</v>
      </c>
      <c r="M133" s="86" t="str">
        <f>IF(L133="","",ROUNDUP(((SUMIF($D$26:$D$126,K133,$F$26:$F$126)/12)+1)*0.2,0)*VLOOKUP(K133,'[1]Contrato UNIFORTE'!$N$359:$O$367,2,0))</f>
        <v/>
      </c>
      <c r="N133" s="86" t="s">
        <v>194</v>
      </c>
      <c r="O133" s="86" t="s">
        <v>194</v>
      </c>
      <c r="P133" s="87">
        <f t="shared" si="17"/>
        <v>0</v>
      </c>
      <c r="Q133" s="92"/>
      <c r="R133" s="81"/>
      <c r="S133" s="81"/>
      <c r="T133" s="81"/>
      <c r="U133" s="92"/>
      <c r="V133" s="93"/>
      <c r="W133" s="94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5"/>
      <c r="AJ133" s="96"/>
      <c r="AK133" s="96"/>
      <c r="AL133" s="96"/>
      <c r="AM133" s="96"/>
      <c r="AN133" s="96"/>
      <c r="AO133" s="96"/>
      <c r="AP133" s="96"/>
      <c r="AQ133" s="96"/>
      <c r="AR133" s="96"/>
      <c r="AS133" s="96"/>
      <c r="AT133" s="96"/>
      <c r="AU133" s="96"/>
      <c r="AV133" s="97"/>
      <c r="AW133" s="98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  <c r="CK133" s="99"/>
      <c r="CL133" s="99"/>
      <c r="CM133" s="99"/>
      <c r="CN133" s="99"/>
      <c r="CO133" s="99"/>
      <c r="CP133" s="99"/>
      <c r="CQ133" s="99"/>
      <c r="CR133" s="99"/>
      <c r="CS133" s="99"/>
      <c r="CT133" s="99"/>
      <c r="CU133" s="99"/>
      <c r="CV133" s="99"/>
      <c r="CW133" s="99"/>
      <c r="CX133" s="99"/>
      <c r="CY133" s="99"/>
      <c r="CZ133" s="99"/>
      <c r="DA133" s="99"/>
      <c r="DB133" s="99"/>
      <c r="DC133" s="99"/>
      <c r="DD133" s="99"/>
      <c r="DE133" s="99"/>
      <c r="DF133" s="99"/>
      <c r="DG133" s="99"/>
      <c r="DH133" s="99"/>
      <c r="DI133" s="99"/>
      <c r="DJ133" s="99"/>
      <c r="DK133" s="99"/>
      <c r="DL133" s="99"/>
      <c r="DM133" s="99"/>
      <c r="DN133" s="99"/>
      <c r="DO133" s="99"/>
      <c r="DP133" s="99"/>
      <c r="DQ133" s="99"/>
      <c r="DR133" s="99"/>
      <c r="DS133" s="99"/>
      <c r="DT133" s="99"/>
      <c r="DU133" s="99"/>
      <c r="DV133" s="99"/>
      <c r="DW133" s="99"/>
      <c r="DX133" s="99"/>
      <c r="DY133" s="99"/>
      <c r="DZ133" s="99"/>
      <c r="EA133" s="99"/>
      <c r="EB133" s="99"/>
      <c r="EC133" s="99"/>
      <c r="ED133" s="99"/>
      <c r="EE133" s="99"/>
      <c r="EF133" s="99"/>
      <c r="EG133" s="99"/>
      <c r="EH133" s="99"/>
      <c r="EI133" s="99"/>
      <c r="EJ133" s="99"/>
      <c r="EK133" s="99"/>
      <c r="EL133" s="99"/>
      <c r="EM133" s="99"/>
      <c r="EN133" s="99"/>
      <c r="EO133" s="99"/>
      <c r="EP133" s="99"/>
      <c r="EQ133" s="99"/>
      <c r="ER133" s="99"/>
      <c r="ES133" s="99"/>
      <c r="ET133" s="99"/>
      <c r="EU133" s="99"/>
      <c r="EV133" s="99"/>
      <c r="EW133" s="99"/>
      <c r="EX133" s="99"/>
      <c r="EY133" s="99"/>
      <c r="EZ133" s="99"/>
      <c r="FA133" s="99"/>
      <c r="FB133" s="99"/>
      <c r="FC133" s="99"/>
      <c r="FD133" s="99"/>
      <c r="FE133" s="99"/>
      <c r="FF133" s="99"/>
      <c r="FG133" s="99"/>
      <c r="FH133" s="99"/>
      <c r="FI133" s="99"/>
      <c r="FJ133" s="99"/>
      <c r="FK133" s="99"/>
      <c r="FL133" s="99"/>
      <c r="FM133" s="99"/>
      <c r="FN133" s="99"/>
      <c r="FO133" s="99"/>
      <c r="FP133" s="99"/>
      <c r="FQ133" s="99"/>
      <c r="FR133" s="99"/>
      <c r="FS133" s="99"/>
      <c r="FT133" s="99"/>
      <c r="FU133" s="99"/>
      <c r="FV133" s="99"/>
      <c r="FW133" s="99"/>
      <c r="FX133" s="99"/>
      <c r="FY133" s="99"/>
      <c r="FZ133" s="99"/>
      <c r="GA133" s="99"/>
      <c r="GB133" s="99"/>
      <c r="GC133" s="99"/>
      <c r="GD133" s="99"/>
      <c r="GE133" s="99"/>
      <c r="GF133" s="99"/>
      <c r="GG133" s="99"/>
      <c r="GH133" s="99"/>
      <c r="GI133" s="99"/>
      <c r="GJ133" s="99"/>
      <c r="GK133" s="99"/>
      <c r="GL133" s="99"/>
      <c r="GM133" s="99"/>
      <c r="GN133" s="99"/>
      <c r="GO133" s="99"/>
      <c r="GP133" s="99"/>
      <c r="GQ133" s="99"/>
      <c r="GR133" s="99"/>
      <c r="GS133" s="99"/>
      <c r="GT133" s="99"/>
      <c r="GU133" s="99"/>
      <c r="GV133" s="99"/>
      <c r="GW133" s="99"/>
      <c r="GX133" s="99"/>
      <c r="GY133" s="99"/>
      <c r="GZ133" s="99"/>
      <c r="HA133" s="99"/>
      <c r="HB133" s="99"/>
      <c r="HC133" s="99"/>
      <c r="HD133" s="99"/>
      <c r="HE133" s="99"/>
      <c r="HF133" s="99"/>
      <c r="HG133" s="99"/>
      <c r="HH133" s="99"/>
      <c r="HI133" s="99"/>
      <c r="HJ133" s="99"/>
      <c r="HK133" s="99"/>
      <c r="HL133" s="99"/>
      <c r="HM133" s="99"/>
      <c r="HN133" s="99"/>
      <c r="HO133" s="99"/>
      <c r="HP133" s="99"/>
      <c r="HQ133" s="99"/>
      <c r="HR133" s="99"/>
      <c r="HS133" s="99"/>
      <c r="HT133" s="99"/>
      <c r="HU133" s="99"/>
      <c r="HV133" s="99"/>
      <c r="HW133" s="99"/>
      <c r="HX133" s="99"/>
      <c r="HY133" s="99"/>
      <c r="HZ133" s="99"/>
      <c r="IA133" s="99"/>
      <c r="IB133" s="99"/>
      <c r="IC133" s="99"/>
      <c r="ID133" s="99"/>
      <c r="IE133" s="99"/>
      <c r="IF133" s="99"/>
      <c r="IG133" s="99"/>
      <c r="IH133" s="99"/>
      <c r="II133" s="99"/>
      <c r="IJ133" s="99"/>
      <c r="IK133" s="99"/>
      <c r="IL133" s="99"/>
      <c r="IM133" s="99"/>
      <c r="IN133" s="99"/>
      <c r="IO133" s="99"/>
      <c r="IP133" s="99"/>
      <c r="IQ133" s="99"/>
      <c r="IR133" s="99"/>
      <c r="IS133" s="99"/>
      <c r="IT133" s="99"/>
      <c r="IU133" s="99"/>
      <c r="IV133" s="99"/>
      <c r="IW133" s="99"/>
      <c r="IX133" s="99"/>
      <c r="IY133" s="99"/>
      <c r="IZ133" s="99"/>
      <c r="JA133" s="99"/>
      <c r="JB133" s="99"/>
      <c r="JC133" s="99"/>
      <c r="JD133" s="99"/>
      <c r="JE133" s="99"/>
      <c r="JF133" s="99"/>
      <c r="JG133" s="99"/>
      <c r="JH133" s="99"/>
      <c r="JI133" s="99"/>
      <c r="JJ133" s="99"/>
      <c r="JK133" s="99"/>
      <c r="JL133" s="99"/>
      <c r="JM133" s="99"/>
      <c r="JN133" s="99"/>
      <c r="JO133" s="99"/>
      <c r="JP133" s="99"/>
      <c r="JQ133" s="99"/>
      <c r="JR133" s="99"/>
      <c r="JS133" s="99"/>
      <c r="JT133" s="99"/>
      <c r="JU133" s="99"/>
      <c r="JV133" s="99"/>
      <c r="JW133" s="99"/>
      <c r="JX133" s="99"/>
      <c r="JY133" s="99"/>
      <c r="JZ133" s="99"/>
      <c r="KA133" s="99"/>
      <c r="KB133" s="99"/>
      <c r="KC133" s="99"/>
      <c r="KD133" s="99"/>
      <c r="KE133" s="99"/>
      <c r="KF133" s="99"/>
      <c r="KG133" s="99"/>
      <c r="KH133" s="99"/>
      <c r="KI133" s="99"/>
      <c r="KJ133" s="99"/>
      <c r="KK133" s="99"/>
      <c r="KL133" s="99"/>
      <c r="KM133" s="99"/>
      <c r="KN133" s="99"/>
      <c r="KO133" s="99"/>
      <c r="KP133" s="99"/>
      <c r="KQ133" s="99"/>
    </row>
    <row r="134" spans="1:303" s="100" customFormat="1" ht="15.75" x14ac:dyDescent="0.25">
      <c r="A134" s="89"/>
      <c r="B134" s="90"/>
      <c r="C134" s="426" t="s">
        <v>47</v>
      </c>
      <c r="D134" s="426"/>
      <c r="E134" s="426"/>
      <c r="F134" s="426"/>
      <c r="G134" s="91"/>
      <c r="H134" s="427">
        <f>IFERROR(VLOOKUP(C134,[1]PROJETOS!$E$219:$F$225,2,FALSE)*G134,0)</f>
        <v>0</v>
      </c>
      <c r="I134" s="427"/>
      <c r="J134" s="84"/>
      <c r="K134" s="85">
        <v>8</v>
      </c>
      <c r="L134" s="86" t="s">
        <v>194</v>
      </c>
      <c r="M134" s="86" t="str">
        <f>IF(L134="","",ROUNDUP(((SUMIF($D$26:$D$126,K134,$F$26:$F$126)/12)+1)*0.2,0)*VLOOKUP(K134,'[1]Contrato UNIFORTE'!$N$359:$O$367,2,0))</f>
        <v/>
      </c>
      <c r="N134" s="86" t="s">
        <v>194</v>
      </c>
      <c r="O134" s="86" t="s">
        <v>194</v>
      </c>
      <c r="P134" s="87">
        <f t="shared" si="17"/>
        <v>0</v>
      </c>
      <c r="Q134" s="92"/>
      <c r="R134" s="81"/>
      <c r="S134" s="81"/>
      <c r="T134" s="81"/>
      <c r="U134" s="92"/>
      <c r="V134" s="93"/>
      <c r="W134" s="94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5"/>
      <c r="AJ134" s="96"/>
      <c r="AK134" s="96"/>
      <c r="AL134" s="96"/>
      <c r="AM134" s="96"/>
      <c r="AN134" s="96"/>
      <c r="AO134" s="96"/>
      <c r="AP134" s="96"/>
      <c r="AQ134" s="96"/>
      <c r="AR134" s="96"/>
      <c r="AS134" s="96"/>
      <c r="AT134" s="96"/>
      <c r="AU134" s="96"/>
      <c r="AV134" s="101"/>
      <c r="AW134" s="102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  <c r="CK134" s="99"/>
      <c r="CL134" s="99"/>
      <c r="CM134" s="99"/>
      <c r="CN134" s="99"/>
      <c r="CO134" s="99"/>
      <c r="CP134" s="99"/>
      <c r="CQ134" s="99"/>
      <c r="CR134" s="99"/>
      <c r="CS134" s="99"/>
      <c r="CT134" s="99"/>
      <c r="CU134" s="99"/>
      <c r="CV134" s="99"/>
      <c r="CW134" s="99"/>
      <c r="CX134" s="99"/>
      <c r="CY134" s="99"/>
      <c r="CZ134" s="99"/>
      <c r="DA134" s="99"/>
      <c r="DB134" s="99"/>
      <c r="DC134" s="99"/>
      <c r="DD134" s="99"/>
      <c r="DE134" s="99"/>
      <c r="DF134" s="99"/>
      <c r="DG134" s="99"/>
      <c r="DH134" s="99"/>
      <c r="DI134" s="99"/>
      <c r="DJ134" s="99"/>
      <c r="DK134" s="99"/>
      <c r="DL134" s="99"/>
      <c r="DM134" s="99"/>
      <c r="DN134" s="99"/>
      <c r="DO134" s="99"/>
      <c r="DP134" s="99"/>
      <c r="DQ134" s="99"/>
      <c r="DR134" s="99"/>
      <c r="DS134" s="99"/>
      <c r="DT134" s="99"/>
      <c r="DU134" s="99"/>
      <c r="DV134" s="99"/>
      <c r="DW134" s="99"/>
      <c r="DX134" s="99"/>
      <c r="DY134" s="99"/>
      <c r="DZ134" s="99"/>
      <c r="EA134" s="99"/>
      <c r="EB134" s="99"/>
      <c r="EC134" s="99"/>
      <c r="ED134" s="99"/>
      <c r="EE134" s="99"/>
      <c r="EF134" s="99"/>
      <c r="EG134" s="99"/>
      <c r="EH134" s="99"/>
      <c r="EI134" s="99"/>
      <c r="EJ134" s="99"/>
      <c r="EK134" s="99"/>
      <c r="EL134" s="99"/>
      <c r="EM134" s="99"/>
      <c r="EN134" s="99"/>
      <c r="EO134" s="99"/>
      <c r="EP134" s="99"/>
      <c r="EQ134" s="99"/>
      <c r="ER134" s="99"/>
      <c r="ES134" s="99"/>
      <c r="ET134" s="99"/>
      <c r="EU134" s="99"/>
      <c r="EV134" s="99"/>
      <c r="EW134" s="99"/>
      <c r="EX134" s="99"/>
      <c r="EY134" s="99"/>
      <c r="EZ134" s="99"/>
      <c r="FA134" s="99"/>
      <c r="FB134" s="99"/>
      <c r="FC134" s="99"/>
      <c r="FD134" s="99"/>
      <c r="FE134" s="99"/>
      <c r="FF134" s="99"/>
      <c r="FG134" s="99"/>
      <c r="FH134" s="99"/>
      <c r="FI134" s="99"/>
      <c r="FJ134" s="99"/>
      <c r="FK134" s="99"/>
      <c r="FL134" s="99"/>
      <c r="FM134" s="99"/>
      <c r="FN134" s="99"/>
      <c r="FO134" s="99"/>
      <c r="FP134" s="99"/>
      <c r="FQ134" s="99"/>
      <c r="FR134" s="99"/>
      <c r="FS134" s="99"/>
      <c r="FT134" s="99"/>
      <c r="FU134" s="99"/>
      <c r="FV134" s="99"/>
      <c r="FW134" s="99"/>
      <c r="FX134" s="99"/>
      <c r="FY134" s="99"/>
      <c r="FZ134" s="99"/>
      <c r="GA134" s="99"/>
      <c r="GB134" s="99"/>
      <c r="GC134" s="99"/>
      <c r="GD134" s="99"/>
      <c r="GE134" s="99"/>
      <c r="GF134" s="99"/>
      <c r="GG134" s="99"/>
      <c r="GH134" s="99"/>
      <c r="GI134" s="99"/>
      <c r="GJ134" s="99"/>
      <c r="GK134" s="99"/>
      <c r="GL134" s="99"/>
      <c r="GM134" s="99"/>
      <c r="GN134" s="99"/>
      <c r="GO134" s="99"/>
      <c r="GP134" s="99"/>
      <c r="GQ134" s="99"/>
      <c r="GR134" s="99"/>
      <c r="GS134" s="99"/>
      <c r="GT134" s="99"/>
      <c r="GU134" s="99"/>
      <c r="GV134" s="99"/>
      <c r="GW134" s="99"/>
      <c r="GX134" s="99"/>
      <c r="GY134" s="99"/>
      <c r="GZ134" s="99"/>
      <c r="HA134" s="99"/>
      <c r="HB134" s="99"/>
      <c r="HC134" s="99"/>
      <c r="HD134" s="99"/>
      <c r="HE134" s="99"/>
      <c r="HF134" s="99"/>
      <c r="HG134" s="99"/>
      <c r="HH134" s="99"/>
      <c r="HI134" s="99"/>
      <c r="HJ134" s="99"/>
      <c r="HK134" s="99"/>
      <c r="HL134" s="99"/>
      <c r="HM134" s="99"/>
      <c r="HN134" s="99"/>
      <c r="HO134" s="99"/>
      <c r="HP134" s="99"/>
      <c r="HQ134" s="99"/>
      <c r="HR134" s="99"/>
      <c r="HS134" s="99"/>
      <c r="HT134" s="99"/>
      <c r="HU134" s="99"/>
      <c r="HV134" s="99"/>
      <c r="HW134" s="99"/>
      <c r="HX134" s="99"/>
      <c r="HY134" s="99"/>
      <c r="HZ134" s="99"/>
      <c r="IA134" s="99"/>
      <c r="IB134" s="99"/>
      <c r="IC134" s="99"/>
      <c r="ID134" s="99"/>
      <c r="IE134" s="99"/>
      <c r="IF134" s="99"/>
      <c r="IG134" s="99"/>
      <c r="IH134" s="99"/>
      <c r="II134" s="99"/>
      <c r="IJ134" s="99"/>
      <c r="IK134" s="99"/>
      <c r="IL134" s="99"/>
      <c r="IM134" s="99"/>
      <c r="IN134" s="99"/>
      <c r="IO134" s="99"/>
      <c r="IP134" s="99"/>
      <c r="IQ134" s="99"/>
      <c r="IR134" s="99"/>
      <c r="IS134" s="99"/>
      <c r="IT134" s="99"/>
      <c r="IU134" s="99"/>
      <c r="IV134" s="99"/>
      <c r="IW134" s="99"/>
      <c r="IX134" s="99"/>
      <c r="IY134" s="99"/>
      <c r="IZ134" s="99"/>
      <c r="JA134" s="99"/>
      <c r="JB134" s="99"/>
      <c r="JC134" s="99"/>
      <c r="JD134" s="99"/>
      <c r="JE134" s="99"/>
      <c r="JF134" s="99"/>
      <c r="JG134" s="99"/>
      <c r="JH134" s="99"/>
      <c r="JI134" s="99"/>
      <c r="JJ134" s="99"/>
      <c r="JK134" s="99"/>
      <c r="JL134" s="99"/>
      <c r="JM134" s="99"/>
      <c r="JN134" s="99"/>
      <c r="JO134" s="99"/>
      <c r="JP134" s="99"/>
      <c r="JQ134" s="99"/>
      <c r="JR134" s="99"/>
      <c r="JS134" s="99"/>
      <c r="JT134" s="99"/>
      <c r="JU134" s="99"/>
      <c r="JV134" s="99"/>
      <c r="JW134" s="99"/>
      <c r="JX134" s="99"/>
      <c r="JY134" s="99"/>
      <c r="JZ134" s="99"/>
      <c r="KA134" s="99"/>
      <c r="KB134" s="99"/>
      <c r="KC134" s="99"/>
      <c r="KD134" s="99"/>
      <c r="KE134" s="99"/>
      <c r="KF134" s="99"/>
      <c r="KG134" s="99"/>
      <c r="KH134" s="99"/>
      <c r="KI134" s="99"/>
      <c r="KJ134" s="99"/>
      <c r="KK134" s="99"/>
      <c r="KL134" s="99"/>
      <c r="KM134" s="99"/>
      <c r="KN134" s="99"/>
      <c r="KO134" s="99"/>
      <c r="KP134" s="99"/>
      <c r="KQ134" s="99"/>
    </row>
    <row r="135" spans="1:303" s="100" customFormat="1" ht="15.75" x14ac:dyDescent="0.25">
      <c r="A135" s="89">
        <v>1</v>
      </c>
      <c r="B135" s="90"/>
      <c r="C135" s="426" t="s">
        <v>48</v>
      </c>
      <c r="D135" s="426"/>
      <c r="E135" s="426"/>
      <c r="F135" s="426"/>
      <c r="G135" s="91"/>
      <c r="H135" s="427">
        <f>IFERROR(VLOOKUP(C135,[1]PROJETOS!$E$219:$F$225,2,FALSE)*G135,0)</f>
        <v>0</v>
      </c>
      <c r="I135" s="427"/>
      <c r="J135" s="84"/>
      <c r="K135" s="85">
        <v>10</v>
      </c>
      <c r="L135" s="86" t="s">
        <v>194</v>
      </c>
      <c r="M135" s="86" t="str">
        <f>IF(L135="","",ROUNDUP(((SUMIF($D$26:$D$126,K135,$F$26:$F$126)/12)+1)*0.2,0)*VLOOKUP(K135,'[1]Contrato UNIFORTE'!$N$359:$O$367,2,0))</f>
        <v/>
      </c>
      <c r="N135" s="86" t="s">
        <v>194</v>
      </c>
      <c r="O135" s="86" t="s">
        <v>194</v>
      </c>
      <c r="P135" s="87">
        <f t="shared" si="17"/>
        <v>0</v>
      </c>
      <c r="Q135" s="92"/>
      <c r="R135" s="81"/>
      <c r="S135" s="81"/>
      <c r="T135" s="81"/>
      <c r="U135" s="92"/>
      <c r="V135" s="93"/>
      <c r="W135" s="94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5"/>
      <c r="AJ135" s="96"/>
      <c r="AK135" s="96"/>
      <c r="AL135" s="96"/>
      <c r="AM135" s="96"/>
      <c r="AN135" s="96"/>
      <c r="AO135" s="96"/>
      <c r="AP135" s="96"/>
      <c r="AQ135" s="96"/>
      <c r="AR135" s="96"/>
      <c r="AS135" s="96"/>
      <c r="AT135" s="96"/>
      <c r="AU135" s="96"/>
      <c r="AV135" s="96"/>
      <c r="AW135" s="103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  <c r="CK135" s="99"/>
      <c r="CL135" s="99"/>
      <c r="CM135" s="99"/>
      <c r="CN135" s="99"/>
      <c r="CO135" s="99"/>
      <c r="CP135" s="99"/>
      <c r="CQ135" s="99"/>
      <c r="CR135" s="99"/>
      <c r="CS135" s="99"/>
      <c r="CT135" s="99"/>
      <c r="CU135" s="99"/>
      <c r="CV135" s="99"/>
      <c r="CW135" s="99"/>
      <c r="CX135" s="99"/>
      <c r="CY135" s="99"/>
      <c r="CZ135" s="99"/>
      <c r="DA135" s="99"/>
      <c r="DB135" s="99"/>
      <c r="DC135" s="99"/>
      <c r="DD135" s="99"/>
      <c r="DE135" s="99"/>
      <c r="DF135" s="99"/>
      <c r="DG135" s="99"/>
      <c r="DH135" s="99"/>
      <c r="DI135" s="99"/>
      <c r="DJ135" s="99"/>
      <c r="DK135" s="99"/>
      <c r="DL135" s="99"/>
      <c r="DM135" s="99"/>
      <c r="DN135" s="99"/>
      <c r="DO135" s="99"/>
      <c r="DP135" s="99"/>
      <c r="DQ135" s="99"/>
      <c r="DR135" s="99"/>
      <c r="DS135" s="99"/>
      <c r="DT135" s="99"/>
      <c r="DU135" s="99"/>
      <c r="DV135" s="99"/>
      <c r="DW135" s="99"/>
      <c r="DX135" s="99"/>
      <c r="DY135" s="99"/>
      <c r="DZ135" s="99"/>
      <c r="EA135" s="99"/>
      <c r="EB135" s="99"/>
      <c r="EC135" s="99"/>
      <c r="ED135" s="99"/>
      <c r="EE135" s="99"/>
      <c r="EF135" s="99"/>
      <c r="EG135" s="99"/>
      <c r="EH135" s="99"/>
      <c r="EI135" s="99"/>
      <c r="EJ135" s="99"/>
      <c r="EK135" s="99"/>
      <c r="EL135" s="99"/>
      <c r="EM135" s="99"/>
      <c r="EN135" s="99"/>
      <c r="EO135" s="99"/>
      <c r="EP135" s="99"/>
      <c r="EQ135" s="99"/>
      <c r="ER135" s="99"/>
      <c r="ES135" s="99"/>
      <c r="ET135" s="99"/>
      <c r="EU135" s="99"/>
      <c r="EV135" s="99"/>
      <c r="EW135" s="99"/>
      <c r="EX135" s="99"/>
      <c r="EY135" s="99"/>
      <c r="EZ135" s="99"/>
      <c r="FA135" s="99"/>
      <c r="FB135" s="99"/>
      <c r="FC135" s="99"/>
      <c r="FD135" s="99"/>
      <c r="FE135" s="99"/>
      <c r="FF135" s="99"/>
      <c r="FG135" s="99"/>
      <c r="FH135" s="99"/>
      <c r="FI135" s="99"/>
      <c r="FJ135" s="99"/>
      <c r="FK135" s="99"/>
      <c r="FL135" s="99"/>
      <c r="FM135" s="99"/>
      <c r="FN135" s="99"/>
      <c r="FO135" s="99"/>
      <c r="FP135" s="99"/>
      <c r="FQ135" s="99"/>
      <c r="FR135" s="99"/>
      <c r="FS135" s="99"/>
      <c r="FT135" s="99"/>
      <c r="FU135" s="99"/>
      <c r="FV135" s="99"/>
      <c r="FW135" s="99"/>
      <c r="FX135" s="99"/>
      <c r="FY135" s="99"/>
      <c r="FZ135" s="99"/>
      <c r="GA135" s="99"/>
      <c r="GB135" s="99"/>
      <c r="GC135" s="99"/>
      <c r="GD135" s="99"/>
      <c r="GE135" s="99"/>
      <c r="GF135" s="99"/>
      <c r="GG135" s="99"/>
      <c r="GH135" s="99"/>
      <c r="GI135" s="99"/>
      <c r="GJ135" s="99"/>
      <c r="GK135" s="99"/>
      <c r="GL135" s="99"/>
      <c r="GM135" s="99"/>
      <c r="GN135" s="99"/>
      <c r="GO135" s="99"/>
      <c r="GP135" s="99"/>
      <c r="GQ135" s="99"/>
      <c r="GR135" s="99"/>
      <c r="GS135" s="99"/>
      <c r="GT135" s="99"/>
      <c r="GU135" s="99"/>
      <c r="GV135" s="99"/>
      <c r="GW135" s="99"/>
      <c r="GX135" s="99"/>
      <c r="GY135" s="99"/>
      <c r="GZ135" s="99"/>
      <c r="HA135" s="99"/>
      <c r="HB135" s="99"/>
      <c r="HC135" s="99"/>
      <c r="HD135" s="99"/>
      <c r="HE135" s="99"/>
      <c r="HF135" s="99"/>
      <c r="HG135" s="99"/>
      <c r="HH135" s="99"/>
      <c r="HI135" s="99"/>
      <c r="HJ135" s="99"/>
      <c r="HK135" s="99"/>
      <c r="HL135" s="99"/>
      <c r="HM135" s="99"/>
      <c r="HN135" s="99"/>
      <c r="HO135" s="99"/>
      <c r="HP135" s="99"/>
      <c r="HQ135" s="99"/>
      <c r="HR135" s="99"/>
      <c r="HS135" s="99"/>
      <c r="HT135" s="99"/>
      <c r="HU135" s="99"/>
      <c r="HV135" s="99"/>
      <c r="HW135" s="99"/>
      <c r="HX135" s="99"/>
      <c r="HY135" s="99"/>
      <c r="HZ135" s="99"/>
      <c r="IA135" s="99"/>
      <c r="IB135" s="99"/>
      <c r="IC135" s="99"/>
      <c r="ID135" s="99"/>
      <c r="IE135" s="99"/>
      <c r="IF135" s="99"/>
      <c r="IG135" s="99"/>
      <c r="IH135" s="99"/>
      <c r="II135" s="99"/>
      <c r="IJ135" s="99"/>
      <c r="IK135" s="99"/>
      <c r="IL135" s="99"/>
      <c r="IM135" s="99"/>
      <c r="IN135" s="99"/>
      <c r="IO135" s="99"/>
      <c r="IP135" s="99"/>
      <c r="IQ135" s="99"/>
      <c r="IR135" s="99"/>
      <c r="IS135" s="99"/>
      <c r="IT135" s="99"/>
      <c r="IU135" s="99"/>
      <c r="IV135" s="99"/>
      <c r="IW135" s="99"/>
      <c r="IX135" s="99"/>
      <c r="IY135" s="99"/>
      <c r="IZ135" s="99"/>
      <c r="JA135" s="99"/>
      <c r="JB135" s="99"/>
      <c r="JC135" s="99"/>
      <c r="JD135" s="99"/>
      <c r="JE135" s="99"/>
      <c r="JF135" s="99"/>
      <c r="JG135" s="99"/>
      <c r="JH135" s="99"/>
      <c r="JI135" s="99"/>
      <c r="JJ135" s="99"/>
      <c r="JK135" s="99"/>
      <c r="JL135" s="99"/>
      <c r="JM135" s="99"/>
      <c r="JN135" s="99"/>
      <c r="JO135" s="99"/>
      <c r="JP135" s="99"/>
      <c r="JQ135" s="99"/>
      <c r="JR135" s="99"/>
      <c r="JS135" s="99"/>
      <c r="JT135" s="99"/>
      <c r="JU135" s="99"/>
      <c r="JV135" s="99"/>
      <c r="JW135" s="99"/>
      <c r="JX135" s="99"/>
      <c r="JY135" s="99"/>
      <c r="JZ135" s="99"/>
      <c r="KA135" s="99"/>
      <c r="KB135" s="99"/>
      <c r="KC135" s="99"/>
      <c r="KD135" s="99"/>
      <c r="KE135" s="99"/>
      <c r="KF135" s="99"/>
      <c r="KG135" s="99"/>
      <c r="KH135" s="99"/>
      <c r="KI135" s="99"/>
      <c r="KJ135" s="99"/>
      <c r="KK135" s="99"/>
      <c r="KL135" s="99"/>
      <c r="KM135" s="99"/>
      <c r="KN135" s="99"/>
      <c r="KO135" s="99"/>
      <c r="KP135" s="99"/>
      <c r="KQ135" s="99"/>
    </row>
    <row r="136" spans="1:303" s="100" customFormat="1" ht="15.75" x14ac:dyDescent="0.25">
      <c r="A136" s="89">
        <v>2</v>
      </c>
      <c r="B136" s="90"/>
      <c r="C136" s="426" t="s">
        <v>49</v>
      </c>
      <c r="D136" s="426"/>
      <c r="E136" s="426"/>
      <c r="F136" s="426"/>
      <c r="G136" s="91"/>
      <c r="H136" s="427">
        <f>IFERROR(VLOOKUP(C136,[1]PROJETOS!$E$219:$F$225,2,FALSE)*G136,0)</f>
        <v>0</v>
      </c>
      <c r="I136" s="427"/>
      <c r="J136" s="84"/>
      <c r="K136" s="85">
        <v>12</v>
      </c>
      <c r="L136" s="86" t="s">
        <v>194</v>
      </c>
      <c r="M136" s="86" t="str">
        <f>IF(L136="","",ROUNDUP(((SUMIF($D$26:$D$126,K136,$F$26:$F$126)/12)+1)*0.2,0)*VLOOKUP(K136,'[1]Contrato UNIFORTE'!$N$359:$O$367,2,0))</f>
        <v/>
      </c>
      <c r="N136" s="86" t="s">
        <v>194</v>
      </c>
      <c r="O136" s="86" t="s">
        <v>194</v>
      </c>
      <c r="P136" s="87">
        <f t="shared" si="17"/>
        <v>0</v>
      </c>
      <c r="Q136" s="92"/>
      <c r="R136" s="81"/>
      <c r="S136" s="81"/>
      <c r="T136" s="81"/>
      <c r="U136" s="92"/>
      <c r="V136" s="93"/>
      <c r="W136" s="94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5"/>
      <c r="AJ136" s="96"/>
      <c r="AK136" s="96"/>
      <c r="AL136" s="96"/>
      <c r="AM136" s="96"/>
      <c r="AN136" s="96"/>
      <c r="AO136" s="96"/>
      <c r="AP136" s="96"/>
      <c r="AQ136" s="96"/>
      <c r="AR136" s="96"/>
      <c r="AS136" s="96"/>
      <c r="AT136" s="96"/>
      <c r="AU136" s="96"/>
      <c r="AV136" s="96"/>
      <c r="AW136" s="103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  <c r="CJ136" s="99"/>
      <c r="CK136" s="99"/>
      <c r="CL136" s="99"/>
      <c r="CM136" s="99"/>
      <c r="CN136" s="99"/>
      <c r="CO136" s="99"/>
      <c r="CP136" s="99"/>
      <c r="CQ136" s="99"/>
      <c r="CR136" s="99"/>
      <c r="CS136" s="99"/>
      <c r="CT136" s="99"/>
      <c r="CU136" s="99"/>
      <c r="CV136" s="99"/>
      <c r="CW136" s="99"/>
      <c r="CX136" s="99"/>
      <c r="CY136" s="99"/>
      <c r="CZ136" s="99"/>
      <c r="DA136" s="99"/>
      <c r="DB136" s="99"/>
      <c r="DC136" s="99"/>
      <c r="DD136" s="99"/>
      <c r="DE136" s="99"/>
      <c r="DF136" s="99"/>
      <c r="DG136" s="99"/>
      <c r="DH136" s="99"/>
      <c r="DI136" s="99"/>
      <c r="DJ136" s="99"/>
      <c r="DK136" s="99"/>
      <c r="DL136" s="99"/>
      <c r="DM136" s="99"/>
      <c r="DN136" s="99"/>
      <c r="DO136" s="99"/>
      <c r="DP136" s="99"/>
      <c r="DQ136" s="99"/>
      <c r="DR136" s="99"/>
      <c r="DS136" s="99"/>
      <c r="DT136" s="99"/>
      <c r="DU136" s="99"/>
      <c r="DV136" s="99"/>
      <c r="DW136" s="99"/>
      <c r="DX136" s="99"/>
      <c r="DY136" s="99"/>
      <c r="DZ136" s="99"/>
      <c r="EA136" s="99"/>
      <c r="EB136" s="99"/>
      <c r="EC136" s="99"/>
      <c r="ED136" s="99"/>
      <c r="EE136" s="99"/>
      <c r="EF136" s="99"/>
      <c r="EG136" s="99"/>
      <c r="EH136" s="99"/>
      <c r="EI136" s="99"/>
      <c r="EJ136" s="99"/>
      <c r="EK136" s="99"/>
      <c r="EL136" s="99"/>
      <c r="EM136" s="99"/>
      <c r="EN136" s="99"/>
      <c r="EO136" s="99"/>
      <c r="EP136" s="99"/>
      <c r="EQ136" s="99"/>
      <c r="ER136" s="99"/>
      <c r="ES136" s="99"/>
      <c r="ET136" s="99"/>
      <c r="EU136" s="99"/>
      <c r="EV136" s="99"/>
      <c r="EW136" s="99"/>
      <c r="EX136" s="99"/>
      <c r="EY136" s="99"/>
      <c r="EZ136" s="99"/>
      <c r="FA136" s="99"/>
      <c r="FB136" s="99"/>
      <c r="FC136" s="99"/>
      <c r="FD136" s="99"/>
      <c r="FE136" s="99"/>
      <c r="FF136" s="99"/>
      <c r="FG136" s="99"/>
      <c r="FH136" s="99"/>
      <c r="FI136" s="99"/>
      <c r="FJ136" s="99"/>
      <c r="FK136" s="99"/>
      <c r="FL136" s="99"/>
      <c r="FM136" s="99"/>
      <c r="FN136" s="99"/>
      <c r="FO136" s="99"/>
      <c r="FP136" s="99"/>
      <c r="FQ136" s="99"/>
      <c r="FR136" s="99"/>
      <c r="FS136" s="99"/>
      <c r="FT136" s="99"/>
      <c r="FU136" s="99"/>
      <c r="FV136" s="99"/>
      <c r="FW136" s="99"/>
      <c r="FX136" s="99"/>
      <c r="FY136" s="99"/>
      <c r="FZ136" s="99"/>
      <c r="GA136" s="99"/>
      <c r="GB136" s="99"/>
      <c r="GC136" s="99"/>
      <c r="GD136" s="99"/>
      <c r="GE136" s="99"/>
      <c r="GF136" s="99"/>
      <c r="GG136" s="99"/>
      <c r="GH136" s="99"/>
      <c r="GI136" s="99"/>
      <c r="GJ136" s="99"/>
      <c r="GK136" s="99"/>
      <c r="GL136" s="99"/>
      <c r="GM136" s="99"/>
      <c r="GN136" s="99"/>
      <c r="GO136" s="99"/>
      <c r="GP136" s="99"/>
      <c r="GQ136" s="99"/>
      <c r="GR136" s="99"/>
      <c r="GS136" s="99"/>
      <c r="GT136" s="99"/>
      <c r="GU136" s="99"/>
      <c r="GV136" s="99"/>
      <c r="GW136" s="99"/>
      <c r="GX136" s="99"/>
      <c r="GY136" s="99"/>
      <c r="GZ136" s="99"/>
      <c r="HA136" s="99"/>
      <c r="HB136" s="99"/>
      <c r="HC136" s="99"/>
      <c r="HD136" s="99"/>
      <c r="HE136" s="99"/>
      <c r="HF136" s="99"/>
      <c r="HG136" s="99"/>
      <c r="HH136" s="99"/>
      <c r="HI136" s="99"/>
      <c r="HJ136" s="99"/>
      <c r="HK136" s="99"/>
      <c r="HL136" s="99"/>
      <c r="HM136" s="99"/>
      <c r="HN136" s="99"/>
      <c r="HO136" s="99"/>
      <c r="HP136" s="99"/>
      <c r="HQ136" s="99"/>
      <c r="HR136" s="99"/>
      <c r="HS136" s="99"/>
      <c r="HT136" s="99"/>
      <c r="HU136" s="99"/>
      <c r="HV136" s="99"/>
      <c r="HW136" s="99"/>
      <c r="HX136" s="99"/>
      <c r="HY136" s="99"/>
      <c r="HZ136" s="99"/>
      <c r="IA136" s="99"/>
      <c r="IB136" s="99"/>
      <c r="IC136" s="99"/>
      <c r="ID136" s="99"/>
      <c r="IE136" s="99"/>
      <c r="IF136" s="99"/>
      <c r="IG136" s="99"/>
      <c r="IH136" s="99"/>
      <c r="II136" s="99"/>
      <c r="IJ136" s="99"/>
      <c r="IK136" s="99"/>
      <c r="IL136" s="99"/>
      <c r="IM136" s="99"/>
      <c r="IN136" s="99"/>
      <c r="IO136" s="99"/>
      <c r="IP136" s="99"/>
      <c r="IQ136" s="99"/>
      <c r="IR136" s="99"/>
      <c r="IS136" s="99"/>
      <c r="IT136" s="99"/>
      <c r="IU136" s="99"/>
      <c r="IV136" s="99"/>
      <c r="IW136" s="99"/>
      <c r="IX136" s="99"/>
      <c r="IY136" s="99"/>
      <c r="IZ136" s="99"/>
      <c r="JA136" s="99"/>
      <c r="JB136" s="99"/>
      <c r="JC136" s="99"/>
      <c r="JD136" s="99"/>
      <c r="JE136" s="99"/>
      <c r="JF136" s="99"/>
      <c r="JG136" s="99"/>
      <c r="JH136" s="99"/>
      <c r="JI136" s="99"/>
      <c r="JJ136" s="99"/>
      <c r="JK136" s="99"/>
      <c r="JL136" s="99"/>
      <c r="JM136" s="99"/>
      <c r="JN136" s="99"/>
      <c r="JO136" s="99"/>
      <c r="JP136" s="99"/>
      <c r="JQ136" s="99"/>
      <c r="JR136" s="99"/>
      <c r="JS136" s="99"/>
      <c r="JT136" s="99"/>
      <c r="JU136" s="99"/>
      <c r="JV136" s="99"/>
      <c r="JW136" s="99"/>
      <c r="JX136" s="99"/>
      <c r="JY136" s="99"/>
      <c r="JZ136" s="99"/>
      <c r="KA136" s="99"/>
      <c r="KB136" s="99"/>
      <c r="KC136" s="99"/>
      <c r="KD136" s="99"/>
      <c r="KE136" s="99"/>
      <c r="KF136" s="99"/>
      <c r="KG136" s="99"/>
      <c r="KH136" s="99"/>
      <c r="KI136" s="99"/>
      <c r="KJ136" s="99"/>
      <c r="KK136" s="99"/>
      <c r="KL136" s="99"/>
      <c r="KM136" s="99"/>
      <c r="KN136" s="99"/>
      <c r="KO136" s="99"/>
      <c r="KP136" s="99"/>
      <c r="KQ136" s="99"/>
    </row>
    <row r="137" spans="1:303" s="100" customFormat="1" ht="15.75" x14ac:dyDescent="0.25">
      <c r="A137" s="89">
        <v>3</v>
      </c>
      <c r="B137" s="90"/>
      <c r="C137" s="426" t="s">
        <v>50</v>
      </c>
      <c r="D137" s="426"/>
      <c r="E137" s="426"/>
      <c r="F137" s="426"/>
      <c r="G137" s="91"/>
      <c r="H137" s="427">
        <f>IFERROR(VLOOKUP(C137,[1]PROJETOS!$E$219:$F$225,2,FALSE)*G137,0)</f>
        <v>0</v>
      </c>
      <c r="I137" s="427"/>
      <c r="J137" s="84"/>
      <c r="K137" s="85">
        <v>14</v>
      </c>
      <c r="L137" s="86" t="s">
        <v>194</v>
      </c>
      <c r="M137" s="86" t="str">
        <f>IF(L137="","",ROUNDUP(((SUMIF($D$26:$D$126,K137,$F$26:$F$126)/12)+1)*0.2,0)*VLOOKUP(K137,'[1]Contrato UNIFORTE'!$N$359:$O$367,2,0))</f>
        <v/>
      </c>
      <c r="N137" s="86" t="s">
        <v>194</v>
      </c>
      <c r="O137" s="86" t="s">
        <v>194</v>
      </c>
      <c r="P137" s="87">
        <f t="shared" si="17"/>
        <v>0</v>
      </c>
      <c r="Q137" s="92"/>
      <c r="R137" s="81"/>
      <c r="S137" s="81"/>
      <c r="T137" s="81"/>
      <c r="U137" s="92"/>
      <c r="V137" s="93"/>
      <c r="W137" s="94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5"/>
      <c r="AJ137" s="96"/>
      <c r="AK137" s="96"/>
      <c r="AL137" s="96"/>
      <c r="AM137" s="96"/>
      <c r="AN137" s="96"/>
      <c r="AO137" s="96"/>
      <c r="AP137" s="96"/>
      <c r="AQ137" s="96"/>
      <c r="AR137" s="96"/>
      <c r="AS137" s="96"/>
      <c r="AT137" s="96"/>
      <c r="AU137" s="96"/>
      <c r="AV137" s="96"/>
      <c r="AW137" s="103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  <c r="CJ137" s="99"/>
      <c r="CK137" s="99"/>
      <c r="CL137" s="99"/>
      <c r="CM137" s="99"/>
      <c r="CN137" s="99"/>
      <c r="CO137" s="99"/>
      <c r="CP137" s="99"/>
      <c r="CQ137" s="99"/>
      <c r="CR137" s="99"/>
      <c r="CS137" s="99"/>
      <c r="CT137" s="99"/>
      <c r="CU137" s="99"/>
      <c r="CV137" s="99"/>
      <c r="CW137" s="99"/>
      <c r="CX137" s="99"/>
      <c r="CY137" s="99"/>
      <c r="CZ137" s="99"/>
      <c r="DA137" s="99"/>
      <c r="DB137" s="99"/>
      <c r="DC137" s="99"/>
      <c r="DD137" s="99"/>
      <c r="DE137" s="99"/>
      <c r="DF137" s="99"/>
      <c r="DG137" s="99"/>
      <c r="DH137" s="99"/>
      <c r="DI137" s="99"/>
      <c r="DJ137" s="99"/>
      <c r="DK137" s="99"/>
      <c r="DL137" s="99"/>
      <c r="DM137" s="99"/>
      <c r="DN137" s="99"/>
      <c r="DO137" s="99"/>
      <c r="DP137" s="99"/>
      <c r="DQ137" s="99"/>
      <c r="DR137" s="99"/>
      <c r="DS137" s="99"/>
      <c r="DT137" s="99"/>
      <c r="DU137" s="99"/>
      <c r="DV137" s="99"/>
      <c r="DW137" s="99"/>
      <c r="DX137" s="99"/>
      <c r="DY137" s="99"/>
      <c r="DZ137" s="99"/>
      <c r="EA137" s="99"/>
      <c r="EB137" s="99"/>
      <c r="EC137" s="99"/>
      <c r="ED137" s="99"/>
      <c r="EE137" s="99"/>
      <c r="EF137" s="99"/>
      <c r="EG137" s="99"/>
      <c r="EH137" s="99"/>
      <c r="EI137" s="99"/>
      <c r="EJ137" s="99"/>
      <c r="EK137" s="99"/>
      <c r="EL137" s="99"/>
      <c r="EM137" s="99"/>
      <c r="EN137" s="99"/>
      <c r="EO137" s="99"/>
      <c r="EP137" s="99"/>
      <c r="EQ137" s="99"/>
      <c r="ER137" s="99"/>
      <c r="ES137" s="99"/>
      <c r="ET137" s="99"/>
      <c r="EU137" s="99"/>
      <c r="EV137" s="99"/>
      <c r="EW137" s="99"/>
      <c r="EX137" s="99"/>
      <c r="EY137" s="99"/>
      <c r="EZ137" s="99"/>
      <c r="FA137" s="99"/>
      <c r="FB137" s="99"/>
      <c r="FC137" s="99"/>
      <c r="FD137" s="99"/>
      <c r="FE137" s="99"/>
      <c r="FF137" s="99"/>
      <c r="FG137" s="99"/>
      <c r="FH137" s="99"/>
      <c r="FI137" s="99"/>
      <c r="FJ137" s="99"/>
      <c r="FK137" s="99"/>
      <c r="FL137" s="99"/>
      <c r="FM137" s="99"/>
      <c r="FN137" s="99"/>
      <c r="FO137" s="99"/>
      <c r="FP137" s="99"/>
      <c r="FQ137" s="99"/>
      <c r="FR137" s="99"/>
      <c r="FS137" s="99"/>
      <c r="FT137" s="99"/>
      <c r="FU137" s="99"/>
      <c r="FV137" s="99"/>
      <c r="FW137" s="99"/>
      <c r="FX137" s="99"/>
      <c r="FY137" s="99"/>
      <c r="FZ137" s="99"/>
      <c r="GA137" s="99"/>
      <c r="GB137" s="99"/>
      <c r="GC137" s="99"/>
      <c r="GD137" s="99"/>
      <c r="GE137" s="99"/>
      <c r="GF137" s="99"/>
      <c r="GG137" s="99"/>
      <c r="GH137" s="99"/>
      <c r="GI137" s="99"/>
      <c r="GJ137" s="99"/>
      <c r="GK137" s="99"/>
      <c r="GL137" s="99"/>
      <c r="GM137" s="99"/>
      <c r="GN137" s="99"/>
      <c r="GO137" s="99"/>
      <c r="GP137" s="99"/>
      <c r="GQ137" s="99"/>
      <c r="GR137" s="99"/>
      <c r="GS137" s="99"/>
      <c r="GT137" s="99"/>
      <c r="GU137" s="99"/>
      <c r="GV137" s="99"/>
      <c r="GW137" s="99"/>
      <c r="GX137" s="99"/>
      <c r="GY137" s="99"/>
      <c r="GZ137" s="99"/>
      <c r="HA137" s="99"/>
      <c r="HB137" s="99"/>
      <c r="HC137" s="99"/>
      <c r="HD137" s="99"/>
      <c r="HE137" s="99"/>
      <c r="HF137" s="99"/>
      <c r="HG137" s="99"/>
      <c r="HH137" s="99"/>
      <c r="HI137" s="99"/>
      <c r="HJ137" s="99"/>
      <c r="HK137" s="99"/>
      <c r="HL137" s="99"/>
      <c r="HM137" s="99"/>
      <c r="HN137" s="99"/>
      <c r="HO137" s="99"/>
      <c r="HP137" s="99"/>
      <c r="HQ137" s="99"/>
      <c r="HR137" s="99"/>
      <c r="HS137" s="99"/>
      <c r="HT137" s="99"/>
      <c r="HU137" s="99"/>
      <c r="HV137" s="99"/>
      <c r="HW137" s="99"/>
      <c r="HX137" s="99"/>
      <c r="HY137" s="99"/>
      <c r="HZ137" s="99"/>
      <c r="IA137" s="99"/>
      <c r="IB137" s="99"/>
      <c r="IC137" s="99"/>
      <c r="ID137" s="99"/>
      <c r="IE137" s="99"/>
      <c r="IF137" s="99"/>
      <c r="IG137" s="99"/>
      <c r="IH137" s="99"/>
      <c r="II137" s="99"/>
      <c r="IJ137" s="99"/>
      <c r="IK137" s="99"/>
      <c r="IL137" s="99"/>
      <c r="IM137" s="99"/>
      <c r="IN137" s="99"/>
      <c r="IO137" s="99"/>
      <c r="IP137" s="99"/>
      <c r="IQ137" s="99"/>
      <c r="IR137" s="99"/>
      <c r="IS137" s="99"/>
      <c r="IT137" s="99"/>
      <c r="IU137" s="99"/>
      <c r="IV137" s="99"/>
      <c r="IW137" s="99"/>
      <c r="IX137" s="99"/>
      <c r="IY137" s="99"/>
      <c r="IZ137" s="99"/>
      <c r="JA137" s="99"/>
      <c r="JB137" s="99"/>
      <c r="JC137" s="99"/>
      <c r="JD137" s="99"/>
      <c r="JE137" s="99"/>
      <c r="JF137" s="99"/>
      <c r="JG137" s="99"/>
      <c r="JH137" s="99"/>
      <c r="JI137" s="99"/>
      <c r="JJ137" s="99"/>
      <c r="JK137" s="99"/>
      <c r="JL137" s="99"/>
      <c r="JM137" s="99"/>
      <c r="JN137" s="99"/>
      <c r="JO137" s="99"/>
      <c r="JP137" s="99"/>
      <c r="JQ137" s="99"/>
      <c r="JR137" s="99"/>
      <c r="JS137" s="99"/>
      <c r="JT137" s="99"/>
      <c r="JU137" s="99"/>
      <c r="JV137" s="99"/>
      <c r="JW137" s="99"/>
      <c r="JX137" s="99"/>
      <c r="JY137" s="99"/>
      <c r="JZ137" s="99"/>
      <c r="KA137" s="99"/>
      <c r="KB137" s="99"/>
      <c r="KC137" s="99"/>
      <c r="KD137" s="99"/>
      <c r="KE137" s="99"/>
      <c r="KF137" s="99"/>
      <c r="KG137" s="99"/>
      <c r="KH137" s="99"/>
      <c r="KI137" s="99"/>
      <c r="KJ137" s="99"/>
      <c r="KK137" s="99"/>
      <c r="KL137" s="99"/>
      <c r="KM137" s="99"/>
      <c r="KN137" s="99"/>
      <c r="KO137" s="99"/>
      <c r="KP137" s="99"/>
      <c r="KQ137" s="99"/>
    </row>
    <row r="138" spans="1:303" s="100" customFormat="1" ht="15.75" x14ac:dyDescent="0.25">
      <c r="A138" s="89">
        <v>4</v>
      </c>
      <c r="B138" s="90"/>
      <c r="C138" s="426" t="s">
        <v>51</v>
      </c>
      <c r="D138" s="426"/>
      <c r="E138" s="426"/>
      <c r="F138" s="426"/>
      <c r="G138" s="91"/>
      <c r="H138" s="427">
        <f>IFERROR(VLOOKUP(C138,[1]PROJETOS!$E$219:$F$225,2,FALSE)*G138,0)</f>
        <v>0</v>
      </c>
      <c r="I138" s="427"/>
      <c r="J138" s="84"/>
      <c r="K138" s="85">
        <v>16</v>
      </c>
      <c r="L138" s="86" t="s">
        <v>194</v>
      </c>
      <c r="M138" s="86" t="str">
        <f>IF(L138="","",ROUNDUP(((SUMIF($D$26:$D$126,K138,$F$26:$F$126)/12)+1)*0.2,0)*VLOOKUP(K138,'[1]Contrato UNIFORTE'!$N$359:$O$367,2,0))</f>
        <v/>
      </c>
      <c r="N138" s="86" t="s">
        <v>194</v>
      </c>
      <c r="O138" s="86" t="s">
        <v>194</v>
      </c>
      <c r="P138" s="87">
        <f t="shared" si="17"/>
        <v>0</v>
      </c>
      <c r="Q138" s="92"/>
      <c r="R138" s="81"/>
      <c r="S138" s="81"/>
      <c r="T138" s="81"/>
      <c r="U138" s="92"/>
      <c r="V138" s="93"/>
      <c r="W138" s="94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5"/>
      <c r="AJ138" s="96"/>
      <c r="AK138" s="96"/>
      <c r="AL138" s="96"/>
      <c r="AM138" s="96"/>
      <c r="AN138" s="96"/>
      <c r="AO138" s="96"/>
      <c r="AP138" s="96"/>
      <c r="AQ138" s="96"/>
      <c r="AR138" s="96"/>
      <c r="AS138" s="96"/>
      <c r="AT138" s="96"/>
      <c r="AU138" s="96"/>
      <c r="AV138" s="96"/>
      <c r="AW138" s="104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  <c r="CJ138" s="99"/>
      <c r="CK138" s="99"/>
      <c r="CL138" s="99"/>
      <c r="CM138" s="99"/>
      <c r="CN138" s="99"/>
      <c r="CO138" s="99"/>
      <c r="CP138" s="99"/>
      <c r="CQ138" s="99"/>
      <c r="CR138" s="99"/>
      <c r="CS138" s="99"/>
      <c r="CT138" s="99"/>
      <c r="CU138" s="99"/>
      <c r="CV138" s="99"/>
      <c r="CW138" s="99"/>
      <c r="CX138" s="99"/>
      <c r="CY138" s="99"/>
      <c r="CZ138" s="99"/>
      <c r="DA138" s="99"/>
      <c r="DB138" s="99"/>
      <c r="DC138" s="99"/>
      <c r="DD138" s="99"/>
      <c r="DE138" s="99"/>
      <c r="DF138" s="99"/>
      <c r="DG138" s="99"/>
      <c r="DH138" s="99"/>
      <c r="DI138" s="99"/>
      <c r="DJ138" s="99"/>
      <c r="DK138" s="99"/>
      <c r="DL138" s="99"/>
      <c r="DM138" s="99"/>
      <c r="DN138" s="99"/>
      <c r="DO138" s="99"/>
      <c r="DP138" s="99"/>
      <c r="DQ138" s="99"/>
      <c r="DR138" s="99"/>
      <c r="DS138" s="99"/>
      <c r="DT138" s="99"/>
      <c r="DU138" s="99"/>
      <c r="DV138" s="99"/>
      <c r="DW138" s="99"/>
      <c r="DX138" s="99"/>
      <c r="DY138" s="99"/>
      <c r="DZ138" s="99"/>
      <c r="EA138" s="99"/>
      <c r="EB138" s="99"/>
      <c r="EC138" s="99"/>
      <c r="ED138" s="99"/>
      <c r="EE138" s="99"/>
      <c r="EF138" s="99"/>
      <c r="EG138" s="99"/>
      <c r="EH138" s="99"/>
      <c r="EI138" s="99"/>
      <c r="EJ138" s="99"/>
      <c r="EK138" s="99"/>
      <c r="EL138" s="99"/>
      <c r="EM138" s="99"/>
      <c r="EN138" s="99"/>
      <c r="EO138" s="99"/>
      <c r="EP138" s="99"/>
      <c r="EQ138" s="99"/>
      <c r="ER138" s="99"/>
      <c r="ES138" s="99"/>
      <c r="ET138" s="99"/>
      <c r="EU138" s="99"/>
      <c r="EV138" s="99"/>
      <c r="EW138" s="99"/>
      <c r="EX138" s="99"/>
      <c r="EY138" s="99"/>
      <c r="EZ138" s="99"/>
      <c r="FA138" s="99"/>
      <c r="FB138" s="99"/>
      <c r="FC138" s="99"/>
      <c r="FD138" s="99"/>
      <c r="FE138" s="99"/>
      <c r="FF138" s="99"/>
      <c r="FG138" s="99"/>
      <c r="FH138" s="99"/>
      <c r="FI138" s="99"/>
      <c r="FJ138" s="99"/>
      <c r="FK138" s="99"/>
      <c r="FL138" s="99"/>
      <c r="FM138" s="99"/>
      <c r="FN138" s="99"/>
      <c r="FO138" s="99"/>
      <c r="FP138" s="99"/>
      <c r="FQ138" s="99"/>
      <c r="FR138" s="99"/>
      <c r="FS138" s="99"/>
      <c r="FT138" s="99"/>
      <c r="FU138" s="99"/>
      <c r="FV138" s="99"/>
      <c r="FW138" s="99"/>
      <c r="FX138" s="99"/>
      <c r="FY138" s="99"/>
      <c r="FZ138" s="99"/>
      <c r="GA138" s="99"/>
      <c r="GB138" s="99"/>
      <c r="GC138" s="99"/>
      <c r="GD138" s="99"/>
      <c r="GE138" s="99"/>
      <c r="GF138" s="99"/>
      <c r="GG138" s="99"/>
      <c r="GH138" s="99"/>
      <c r="GI138" s="99"/>
      <c r="GJ138" s="99"/>
      <c r="GK138" s="99"/>
      <c r="GL138" s="99"/>
      <c r="GM138" s="99"/>
      <c r="GN138" s="99"/>
      <c r="GO138" s="99"/>
      <c r="GP138" s="99"/>
      <c r="GQ138" s="99"/>
      <c r="GR138" s="99"/>
      <c r="GS138" s="99"/>
      <c r="GT138" s="99"/>
      <c r="GU138" s="99"/>
      <c r="GV138" s="99"/>
      <c r="GW138" s="99"/>
      <c r="GX138" s="99"/>
      <c r="GY138" s="99"/>
      <c r="GZ138" s="99"/>
      <c r="HA138" s="99"/>
      <c r="HB138" s="99"/>
      <c r="HC138" s="99"/>
      <c r="HD138" s="99"/>
      <c r="HE138" s="99"/>
      <c r="HF138" s="99"/>
      <c r="HG138" s="99"/>
      <c r="HH138" s="99"/>
      <c r="HI138" s="99"/>
      <c r="HJ138" s="99"/>
      <c r="HK138" s="99"/>
      <c r="HL138" s="99"/>
      <c r="HM138" s="99"/>
      <c r="HN138" s="99"/>
      <c r="HO138" s="99"/>
      <c r="HP138" s="99"/>
      <c r="HQ138" s="99"/>
      <c r="HR138" s="99"/>
      <c r="HS138" s="99"/>
      <c r="HT138" s="99"/>
      <c r="HU138" s="99"/>
      <c r="HV138" s="99"/>
      <c r="HW138" s="99"/>
      <c r="HX138" s="99"/>
      <c r="HY138" s="99"/>
      <c r="HZ138" s="99"/>
      <c r="IA138" s="99"/>
      <c r="IB138" s="99"/>
      <c r="IC138" s="99"/>
      <c r="ID138" s="99"/>
      <c r="IE138" s="99"/>
      <c r="IF138" s="99"/>
      <c r="IG138" s="99"/>
      <c r="IH138" s="99"/>
      <c r="II138" s="99"/>
      <c r="IJ138" s="99"/>
      <c r="IK138" s="99"/>
      <c r="IL138" s="99"/>
      <c r="IM138" s="99"/>
      <c r="IN138" s="99"/>
      <c r="IO138" s="99"/>
      <c r="IP138" s="99"/>
      <c r="IQ138" s="99"/>
      <c r="IR138" s="99"/>
      <c r="IS138" s="99"/>
      <c r="IT138" s="99"/>
      <c r="IU138" s="99"/>
      <c r="IV138" s="99"/>
      <c r="IW138" s="99"/>
      <c r="IX138" s="99"/>
      <c r="IY138" s="99"/>
      <c r="IZ138" s="99"/>
      <c r="JA138" s="99"/>
      <c r="JB138" s="99"/>
      <c r="JC138" s="99"/>
      <c r="JD138" s="99"/>
      <c r="JE138" s="99"/>
      <c r="JF138" s="99"/>
      <c r="JG138" s="99"/>
      <c r="JH138" s="99"/>
      <c r="JI138" s="99"/>
      <c r="JJ138" s="99"/>
      <c r="JK138" s="99"/>
      <c r="JL138" s="99"/>
      <c r="JM138" s="99"/>
      <c r="JN138" s="99"/>
      <c r="JO138" s="99"/>
      <c r="JP138" s="99"/>
      <c r="JQ138" s="99"/>
      <c r="JR138" s="99"/>
      <c r="JS138" s="99"/>
      <c r="JT138" s="99"/>
      <c r="JU138" s="99"/>
      <c r="JV138" s="99"/>
      <c r="JW138" s="99"/>
      <c r="JX138" s="99"/>
      <c r="JY138" s="99"/>
      <c r="JZ138" s="99"/>
      <c r="KA138" s="99"/>
      <c r="KB138" s="99"/>
      <c r="KC138" s="99"/>
      <c r="KD138" s="99"/>
      <c r="KE138" s="99"/>
      <c r="KF138" s="99"/>
      <c r="KG138" s="99"/>
      <c r="KH138" s="99"/>
      <c r="KI138" s="99"/>
      <c r="KJ138" s="99"/>
      <c r="KK138" s="99"/>
      <c r="KL138" s="99"/>
      <c r="KM138" s="99"/>
      <c r="KN138" s="99"/>
      <c r="KO138" s="99"/>
      <c r="KP138" s="99"/>
      <c r="KQ138" s="99"/>
    </row>
    <row r="139" spans="1:303" s="100" customFormat="1" ht="15.75" x14ac:dyDescent="0.25">
      <c r="A139" s="89">
        <v>5</v>
      </c>
      <c r="B139" s="90"/>
      <c r="C139" s="426" t="s">
        <v>52</v>
      </c>
      <c r="D139" s="426"/>
      <c r="E139" s="426"/>
      <c r="F139" s="426"/>
      <c r="G139" s="91"/>
      <c r="H139" s="427">
        <f>IFERROR(VLOOKUP(C139,[1]PROJETOS!$E$219:$F$225,2,FALSE)*G139,0)</f>
        <v>0</v>
      </c>
      <c r="I139" s="427"/>
      <c r="J139" s="84"/>
      <c r="K139" s="85">
        <v>20</v>
      </c>
      <c r="L139" s="86" t="s">
        <v>194</v>
      </c>
      <c r="M139" s="86" t="str">
        <f>IF(L139="","",ROUNDUP(((SUMIF($D$26:$D$126,K139,$F$26:$F$126)/12)+1)*0.2,0)*VLOOKUP(K139,'[1]Contrato UNIFORTE'!$N$359:$O$367,2,0))</f>
        <v/>
      </c>
      <c r="N139" s="86" t="s">
        <v>194</v>
      </c>
      <c r="O139" s="86" t="s">
        <v>194</v>
      </c>
      <c r="P139" s="87">
        <f t="shared" si="17"/>
        <v>0</v>
      </c>
      <c r="Q139" s="92"/>
      <c r="R139" s="81"/>
      <c r="S139" s="81"/>
      <c r="T139" s="81"/>
      <c r="U139" s="92"/>
      <c r="V139" s="93"/>
      <c r="W139" s="94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5"/>
      <c r="AJ139" s="96"/>
      <c r="AK139" s="96"/>
      <c r="AL139" s="96"/>
      <c r="AM139" s="96"/>
      <c r="AN139" s="96"/>
      <c r="AO139" s="96"/>
      <c r="AP139" s="96"/>
      <c r="AQ139" s="96"/>
      <c r="AR139" s="96"/>
      <c r="AS139" s="96"/>
      <c r="AT139" s="96"/>
      <c r="AU139" s="96"/>
      <c r="AV139" s="96"/>
      <c r="AW139" s="104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  <c r="CW139" s="99"/>
      <c r="CX139" s="99"/>
      <c r="CY139" s="99"/>
      <c r="CZ139" s="99"/>
      <c r="DA139" s="99"/>
      <c r="DB139" s="99"/>
      <c r="DC139" s="99"/>
      <c r="DD139" s="99"/>
      <c r="DE139" s="99"/>
      <c r="DF139" s="99"/>
      <c r="DG139" s="99"/>
      <c r="DH139" s="99"/>
      <c r="DI139" s="99"/>
      <c r="DJ139" s="99"/>
      <c r="DK139" s="99"/>
      <c r="DL139" s="99"/>
      <c r="DM139" s="99"/>
      <c r="DN139" s="99"/>
      <c r="DO139" s="99"/>
      <c r="DP139" s="99"/>
      <c r="DQ139" s="99"/>
      <c r="DR139" s="99"/>
      <c r="DS139" s="99"/>
      <c r="DT139" s="99"/>
      <c r="DU139" s="99"/>
      <c r="DV139" s="99"/>
      <c r="DW139" s="99"/>
      <c r="DX139" s="99"/>
      <c r="DY139" s="99"/>
      <c r="DZ139" s="99"/>
      <c r="EA139" s="99"/>
      <c r="EB139" s="99"/>
      <c r="EC139" s="99"/>
      <c r="ED139" s="99"/>
      <c r="EE139" s="99"/>
      <c r="EF139" s="99"/>
      <c r="EG139" s="99"/>
      <c r="EH139" s="99"/>
      <c r="EI139" s="99"/>
      <c r="EJ139" s="99"/>
      <c r="EK139" s="99"/>
      <c r="EL139" s="99"/>
      <c r="EM139" s="99"/>
      <c r="EN139" s="99"/>
      <c r="EO139" s="99"/>
      <c r="EP139" s="99"/>
      <c r="EQ139" s="99"/>
      <c r="ER139" s="99"/>
      <c r="ES139" s="99"/>
      <c r="ET139" s="99"/>
      <c r="EU139" s="99"/>
      <c r="EV139" s="99"/>
      <c r="EW139" s="99"/>
      <c r="EX139" s="99"/>
      <c r="EY139" s="99"/>
      <c r="EZ139" s="99"/>
      <c r="FA139" s="99"/>
      <c r="FB139" s="99"/>
      <c r="FC139" s="99"/>
      <c r="FD139" s="99"/>
      <c r="FE139" s="99"/>
      <c r="FF139" s="99"/>
      <c r="FG139" s="99"/>
      <c r="FH139" s="99"/>
      <c r="FI139" s="99"/>
      <c r="FJ139" s="99"/>
      <c r="FK139" s="99"/>
      <c r="FL139" s="99"/>
      <c r="FM139" s="99"/>
      <c r="FN139" s="99"/>
      <c r="FO139" s="99"/>
      <c r="FP139" s="99"/>
      <c r="FQ139" s="99"/>
      <c r="FR139" s="99"/>
      <c r="FS139" s="99"/>
      <c r="FT139" s="99"/>
      <c r="FU139" s="99"/>
      <c r="FV139" s="99"/>
      <c r="FW139" s="99"/>
      <c r="FX139" s="99"/>
      <c r="FY139" s="99"/>
      <c r="FZ139" s="99"/>
      <c r="GA139" s="99"/>
      <c r="GB139" s="99"/>
      <c r="GC139" s="99"/>
      <c r="GD139" s="99"/>
      <c r="GE139" s="99"/>
      <c r="GF139" s="99"/>
      <c r="GG139" s="99"/>
      <c r="GH139" s="99"/>
      <c r="GI139" s="99"/>
      <c r="GJ139" s="99"/>
      <c r="GK139" s="99"/>
      <c r="GL139" s="99"/>
      <c r="GM139" s="99"/>
      <c r="GN139" s="99"/>
      <c r="GO139" s="99"/>
      <c r="GP139" s="99"/>
      <c r="GQ139" s="99"/>
      <c r="GR139" s="99"/>
      <c r="GS139" s="99"/>
      <c r="GT139" s="99"/>
      <c r="GU139" s="99"/>
      <c r="GV139" s="99"/>
      <c r="GW139" s="99"/>
      <c r="GX139" s="99"/>
      <c r="GY139" s="99"/>
      <c r="GZ139" s="99"/>
      <c r="HA139" s="99"/>
      <c r="HB139" s="99"/>
      <c r="HC139" s="99"/>
      <c r="HD139" s="99"/>
      <c r="HE139" s="99"/>
      <c r="HF139" s="99"/>
      <c r="HG139" s="99"/>
      <c r="HH139" s="99"/>
      <c r="HI139" s="99"/>
      <c r="HJ139" s="99"/>
      <c r="HK139" s="99"/>
      <c r="HL139" s="99"/>
      <c r="HM139" s="99"/>
      <c r="HN139" s="99"/>
      <c r="HO139" s="99"/>
      <c r="HP139" s="99"/>
      <c r="HQ139" s="99"/>
      <c r="HR139" s="99"/>
      <c r="HS139" s="99"/>
      <c r="HT139" s="99"/>
      <c r="HU139" s="99"/>
      <c r="HV139" s="99"/>
      <c r="HW139" s="99"/>
      <c r="HX139" s="99"/>
      <c r="HY139" s="99"/>
      <c r="HZ139" s="99"/>
      <c r="IA139" s="99"/>
      <c r="IB139" s="99"/>
      <c r="IC139" s="99"/>
      <c r="ID139" s="99"/>
      <c r="IE139" s="99"/>
      <c r="IF139" s="99"/>
      <c r="IG139" s="99"/>
      <c r="IH139" s="99"/>
      <c r="II139" s="99"/>
      <c r="IJ139" s="99"/>
      <c r="IK139" s="99"/>
      <c r="IL139" s="99"/>
      <c r="IM139" s="99"/>
      <c r="IN139" s="99"/>
      <c r="IO139" s="99"/>
      <c r="IP139" s="99"/>
      <c r="IQ139" s="99"/>
      <c r="IR139" s="99"/>
      <c r="IS139" s="99"/>
      <c r="IT139" s="99"/>
      <c r="IU139" s="99"/>
      <c r="IV139" s="99"/>
      <c r="IW139" s="99"/>
      <c r="IX139" s="99"/>
      <c r="IY139" s="99"/>
      <c r="IZ139" s="99"/>
      <c r="JA139" s="99"/>
      <c r="JB139" s="99"/>
      <c r="JC139" s="99"/>
      <c r="JD139" s="99"/>
      <c r="JE139" s="99"/>
      <c r="JF139" s="99"/>
      <c r="JG139" s="99"/>
      <c r="JH139" s="99"/>
      <c r="JI139" s="99"/>
      <c r="JJ139" s="99"/>
      <c r="JK139" s="99"/>
      <c r="JL139" s="99"/>
      <c r="JM139" s="99"/>
      <c r="JN139" s="99"/>
      <c r="JO139" s="99"/>
      <c r="JP139" s="99"/>
      <c r="JQ139" s="99"/>
      <c r="JR139" s="99"/>
      <c r="JS139" s="99"/>
      <c r="JT139" s="99"/>
      <c r="JU139" s="99"/>
      <c r="JV139" s="99"/>
      <c r="JW139" s="99"/>
      <c r="JX139" s="99"/>
      <c r="JY139" s="99"/>
      <c r="JZ139" s="99"/>
      <c r="KA139" s="99"/>
      <c r="KB139" s="99"/>
      <c r="KC139" s="99"/>
      <c r="KD139" s="99"/>
      <c r="KE139" s="99"/>
      <c r="KF139" s="99"/>
      <c r="KG139" s="99"/>
      <c r="KH139" s="99"/>
      <c r="KI139" s="99"/>
      <c r="KJ139" s="99"/>
      <c r="KK139" s="99"/>
      <c r="KL139" s="99"/>
      <c r="KM139" s="99"/>
      <c r="KN139" s="99"/>
      <c r="KO139" s="99"/>
      <c r="KP139" s="99"/>
      <c r="KQ139" s="99"/>
    </row>
    <row r="140" spans="1:303" s="100" customFormat="1" ht="15.75" x14ac:dyDescent="0.25">
      <c r="A140" s="89">
        <v>6</v>
      </c>
      <c r="B140" s="90"/>
      <c r="C140" s="428" t="s">
        <v>53</v>
      </c>
      <c r="D140" s="428"/>
      <c r="E140" s="428"/>
      <c r="F140" s="428"/>
      <c r="G140" s="91">
        <f>SUM(G133:G139)</f>
        <v>0</v>
      </c>
      <c r="H140" s="427">
        <f>SUM(H133:I139)</f>
        <v>0</v>
      </c>
      <c r="I140" s="427"/>
      <c r="J140" s="84"/>
      <c r="K140" s="105" t="s">
        <v>35</v>
      </c>
      <c r="L140" s="106" t="s">
        <v>194</v>
      </c>
      <c r="M140" s="106"/>
      <c r="N140" s="106">
        <v>0</v>
      </c>
      <c r="O140" s="106">
        <v>0</v>
      </c>
      <c r="P140" s="106">
        <f>SUM(L140:O140)</f>
        <v>0</v>
      </c>
      <c r="Q140" s="92"/>
      <c r="R140" s="81"/>
      <c r="S140" s="81"/>
      <c r="T140" s="81"/>
      <c r="U140" s="92"/>
      <c r="V140" s="93"/>
      <c r="W140" s="94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5"/>
      <c r="AJ140" s="96"/>
      <c r="AK140" s="96"/>
      <c r="AL140" s="96"/>
      <c r="AM140" s="96"/>
      <c r="AN140" s="96"/>
      <c r="AO140" s="96"/>
      <c r="AP140" s="96"/>
      <c r="AQ140" s="96"/>
      <c r="AR140" s="96"/>
      <c r="AS140" s="96"/>
      <c r="AT140" s="96"/>
      <c r="AU140" s="96"/>
      <c r="AV140" s="96"/>
      <c r="AW140" s="104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99"/>
      <c r="CD140" s="99"/>
      <c r="CE140" s="99"/>
      <c r="CF140" s="99"/>
      <c r="CG140" s="99"/>
      <c r="CH140" s="99"/>
      <c r="CI140" s="99"/>
      <c r="CJ140" s="99"/>
      <c r="CK140" s="99"/>
      <c r="CL140" s="99"/>
      <c r="CM140" s="99"/>
      <c r="CN140" s="99"/>
      <c r="CO140" s="99"/>
      <c r="CP140" s="99"/>
      <c r="CQ140" s="99"/>
      <c r="CR140" s="99"/>
      <c r="CS140" s="99"/>
      <c r="CT140" s="99"/>
      <c r="CU140" s="99"/>
      <c r="CV140" s="99"/>
      <c r="CW140" s="99"/>
      <c r="CX140" s="99"/>
      <c r="CY140" s="99"/>
      <c r="CZ140" s="99"/>
      <c r="DA140" s="99"/>
      <c r="DB140" s="99"/>
      <c r="DC140" s="99"/>
      <c r="DD140" s="99"/>
      <c r="DE140" s="99"/>
      <c r="DF140" s="99"/>
      <c r="DG140" s="99"/>
      <c r="DH140" s="99"/>
      <c r="DI140" s="99"/>
      <c r="DJ140" s="99"/>
      <c r="DK140" s="99"/>
      <c r="DL140" s="99"/>
      <c r="DM140" s="99"/>
      <c r="DN140" s="99"/>
      <c r="DO140" s="99"/>
      <c r="DP140" s="99"/>
      <c r="DQ140" s="99"/>
      <c r="DR140" s="99"/>
      <c r="DS140" s="99"/>
      <c r="DT140" s="99"/>
      <c r="DU140" s="99"/>
      <c r="DV140" s="99"/>
      <c r="DW140" s="99"/>
      <c r="DX140" s="99"/>
      <c r="DY140" s="99"/>
      <c r="DZ140" s="99"/>
      <c r="EA140" s="99"/>
      <c r="EB140" s="99"/>
      <c r="EC140" s="99"/>
      <c r="ED140" s="99"/>
      <c r="EE140" s="99"/>
      <c r="EF140" s="99"/>
      <c r="EG140" s="99"/>
      <c r="EH140" s="99"/>
      <c r="EI140" s="99"/>
      <c r="EJ140" s="99"/>
      <c r="EK140" s="99"/>
      <c r="EL140" s="99"/>
      <c r="EM140" s="99"/>
      <c r="EN140" s="99"/>
      <c r="EO140" s="99"/>
      <c r="EP140" s="99"/>
      <c r="EQ140" s="99"/>
      <c r="ER140" s="99"/>
      <c r="ES140" s="99"/>
      <c r="ET140" s="99"/>
      <c r="EU140" s="99"/>
      <c r="EV140" s="99"/>
      <c r="EW140" s="99"/>
      <c r="EX140" s="99"/>
      <c r="EY140" s="99"/>
      <c r="EZ140" s="99"/>
      <c r="FA140" s="99"/>
      <c r="FB140" s="99"/>
      <c r="FC140" s="99"/>
      <c r="FD140" s="99"/>
      <c r="FE140" s="99"/>
      <c r="FF140" s="99"/>
      <c r="FG140" s="99"/>
      <c r="FH140" s="99"/>
      <c r="FI140" s="99"/>
      <c r="FJ140" s="99"/>
      <c r="FK140" s="99"/>
      <c r="FL140" s="99"/>
      <c r="FM140" s="99"/>
      <c r="FN140" s="99"/>
      <c r="FO140" s="99"/>
      <c r="FP140" s="99"/>
      <c r="FQ140" s="99"/>
      <c r="FR140" s="99"/>
      <c r="FS140" s="99"/>
      <c r="FT140" s="99"/>
      <c r="FU140" s="99"/>
      <c r="FV140" s="99"/>
      <c r="FW140" s="99"/>
      <c r="FX140" s="99"/>
      <c r="FY140" s="99"/>
      <c r="FZ140" s="99"/>
      <c r="GA140" s="99"/>
      <c r="GB140" s="99"/>
      <c r="GC140" s="99"/>
      <c r="GD140" s="99"/>
      <c r="GE140" s="99"/>
      <c r="GF140" s="99"/>
      <c r="GG140" s="99"/>
      <c r="GH140" s="99"/>
      <c r="GI140" s="99"/>
      <c r="GJ140" s="99"/>
      <c r="GK140" s="99"/>
      <c r="GL140" s="99"/>
      <c r="GM140" s="99"/>
      <c r="GN140" s="99"/>
      <c r="GO140" s="99"/>
      <c r="GP140" s="99"/>
      <c r="GQ140" s="99"/>
      <c r="GR140" s="99"/>
      <c r="GS140" s="99"/>
      <c r="GT140" s="99"/>
      <c r="GU140" s="99"/>
      <c r="GV140" s="99"/>
      <c r="GW140" s="99"/>
      <c r="GX140" s="99"/>
      <c r="GY140" s="99"/>
      <c r="GZ140" s="99"/>
      <c r="HA140" s="99"/>
      <c r="HB140" s="99"/>
      <c r="HC140" s="99"/>
      <c r="HD140" s="99"/>
      <c r="HE140" s="99"/>
      <c r="HF140" s="99"/>
      <c r="HG140" s="99"/>
      <c r="HH140" s="99"/>
      <c r="HI140" s="99"/>
      <c r="HJ140" s="99"/>
      <c r="HK140" s="99"/>
      <c r="HL140" s="99"/>
      <c r="HM140" s="99"/>
      <c r="HN140" s="99"/>
      <c r="HO140" s="99"/>
      <c r="HP140" s="99"/>
      <c r="HQ140" s="99"/>
      <c r="HR140" s="99"/>
      <c r="HS140" s="99"/>
      <c r="HT140" s="99"/>
      <c r="HU140" s="99"/>
      <c r="HV140" s="99"/>
      <c r="HW140" s="99"/>
      <c r="HX140" s="99"/>
      <c r="HY140" s="99"/>
      <c r="HZ140" s="99"/>
      <c r="IA140" s="99"/>
      <c r="IB140" s="99"/>
      <c r="IC140" s="99"/>
      <c r="ID140" s="99"/>
      <c r="IE140" s="99"/>
      <c r="IF140" s="99"/>
      <c r="IG140" s="99"/>
      <c r="IH140" s="99"/>
      <c r="II140" s="99"/>
      <c r="IJ140" s="99"/>
      <c r="IK140" s="99"/>
      <c r="IL140" s="99"/>
      <c r="IM140" s="99"/>
      <c r="IN140" s="99"/>
      <c r="IO140" s="99"/>
      <c r="IP140" s="99"/>
      <c r="IQ140" s="99"/>
      <c r="IR140" s="99"/>
      <c r="IS140" s="99"/>
      <c r="IT140" s="99"/>
      <c r="IU140" s="99"/>
      <c r="IV140" s="99"/>
      <c r="IW140" s="99"/>
      <c r="IX140" s="99"/>
      <c r="IY140" s="99"/>
      <c r="IZ140" s="99"/>
      <c r="JA140" s="99"/>
      <c r="JB140" s="99"/>
      <c r="JC140" s="99"/>
      <c r="JD140" s="99"/>
      <c r="JE140" s="99"/>
      <c r="JF140" s="99"/>
      <c r="JG140" s="99"/>
      <c r="JH140" s="99"/>
      <c r="JI140" s="99"/>
      <c r="JJ140" s="99"/>
      <c r="JK140" s="99"/>
      <c r="JL140" s="99"/>
      <c r="JM140" s="99"/>
      <c r="JN140" s="99"/>
      <c r="JO140" s="99"/>
      <c r="JP140" s="99"/>
      <c r="JQ140" s="99"/>
      <c r="JR140" s="99"/>
      <c r="JS140" s="99"/>
      <c r="JT140" s="99"/>
      <c r="JU140" s="99"/>
      <c r="JV140" s="99"/>
      <c r="JW140" s="99"/>
      <c r="JX140" s="99"/>
      <c r="JY140" s="99"/>
      <c r="JZ140" s="99"/>
      <c r="KA140" s="99"/>
      <c r="KB140" s="99"/>
      <c r="KC140" s="99"/>
      <c r="KD140" s="99"/>
      <c r="KE140" s="99"/>
      <c r="KF140" s="99"/>
      <c r="KG140" s="99"/>
      <c r="KH140" s="99"/>
      <c r="KI140" s="99"/>
      <c r="KJ140" s="99"/>
      <c r="KK140" s="99"/>
      <c r="KL140" s="99"/>
      <c r="KM140" s="99"/>
      <c r="KN140" s="99"/>
      <c r="KO140" s="99"/>
      <c r="KP140" s="99"/>
      <c r="KQ140" s="99"/>
    </row>
    <row r="141" spans="1:303" s="100" customFormat="1" ht="31.5" customHeight="1" x14ac:dyDescent="0.25">
      <c r="A141" s="89">
        <v>7</v>
      </c>
      <c r="B141" s="90"/>
      <c r="C141" s="421" t="s">
        <v>54</v>
      </c>
      <c r="D141" s="421"/>
      <c r="E141" s="421"/>
      <c r="F141" s="421"/>
      <c r="G141" s="107" t="b">
        <f>[1]PROJETOS!H195</f>
        <v>0</v>
      </c>
      <c r="H141" s="108"/>
      <c r="I141" s="109">
        <f>IFERROR(H141*G141,0)</f>
        <v>0</v>
      </c>
      <c r="J141" s="84"/>
      <c r="K141" s="110" t="s">
        <v>25</v>
      </c>
      <c r="L141" s="110" t="s">
        <v>38</v>
      </c>
      <c r="M141" s="111"/>
      <c r="N141" s="111"/>
      <c r="O141" s="111"/>
      <c r="P141" s="112">
        <f>SUM(P131:P140)</f>
        <v>0</v>
      </c>
      <c r="Q141" s="92"/>
      <c r="R141" s="81"/>
      <c r="S141" s="81"/>
      <c r="T141" s="81"/>
      <c r="U141" s="92"/>
      <c r="V141" s="93"/>
      <c r="W141" s="94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5"/>
      <c r="AJ141" s="96"/>
      <c r="AK141" s="96"/>
      <c r="AL141" s="96"/>
      <c r="AM141" s="96"/>
      <c r="AN141" s="96"/>
      <c r="AO141" s="96"/>
      <c r="AP141" s="96"/>
      <c r="AQ141" s="96"/>
      <c r="AR141" s="96"/>
      <c r="AS141" s="96"/>
      <c r="AT141" s="96"/>
      <c r="AU141" s="96"/>
      <c r="AV141" s="96"/>
      <c r="AW141" s="113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99"/>
      <c r="CD141" s="99"/>
      <c r="CE141" s="99"/>
      <c r="CF141" s="99"/>
      <c r="CG141" s="99"/>
      <c r="CH141" s="99"/>
      <c r="CI141" s="99"/>
      <c r="CJ141" s="99"/>
      <c r="CK141" s="99"/>
      <c r="CL141" s="99"/>
      <c r="CM141" s="99"/>
      <c r="CN141" s="99"/>
      <c r="CO141" s="99"/>
      <c r="CP141" s="99"/>
      <c r="CQ141" s="99"/>
      <c r="CR141" s="99"/>
      <c r="CS141" s="99"/>
      <c r="CT141" s="99"/>
      <c r="CU141" s="99"/>
      <c r="CV141" s="99"/>
      <c r="CW141" s="99"/>
      <c r="CX141" s="99"/>
      <c r="CY141" s="99"/>
      <c r="CZ141" s="99"/>
      <c r="DA141" s="99"/>
      <c r="DB141" s="99"/>
      <c r="DC141" s="99"/>
      <c r="DD141" s="99"/>
      <c r="DE141" s="99"/>
      <c r="DF141" s="99"/>
      <c r="DG141" s="99"/>
      <c r="DH141" s="99"/>
      <c r="DI141" s="99"/>
      <c r="DJ141" s="99"/>
      <c r="DK141" s="99"/>
      <c r="DL141" s="99"/>
      <c r="DM141" s="99"/>
      <c r="DN141" s="99"/>
      <c r="DO141" s="99"/>
      <c r="DP141" s="99"/>
      <c r="DQ141" s="99"/>
      <c r="DR141" s="99"/>
      <c r="DS141" s="99"/>
      <c r="DT141" s="99"/>
      <c r="DU141" s="99"/>
      <c r="DV141" s="99"/>
      <c r="DW141" s="99"/>
      <c r="DX141" s="99"/>
      <c r="DY141" s="99"/>
      <c r="DZ141" s="99"/>
      <c r="EA141" s="99"/>
      <c r="EB141" s="99"/>
      <c r="EC141" s="99"/>
      <c r="ED141" s="99"/>
      <c r="EE141" s="99"/>
      <c r="EF141" s="99"/>
      <c r="EG141" s="99"/>
      <c r="EH141" s="99"/>
      <c r="EI141" s="99"/>
      <c r="EJ141" s="99"/>
      <c r="EK141" s="99"/>
      <c r="EL141" s="99"/>
      <c r="EM141" s="99"/>
      <c r="EN141" s="99"/>
      <c r="EO141" s="99"/>
      <c r="EP141" s="99"/>
      <c r="EQ141" s="99"/>
      <c r="ER141" s="99"/>
      <c r="ES141" s="99"/>
      <c r="ET141" s="99"/>
      <c r="EU141" s="99"/>
      <c r="EV141" s="99"/>
      <c r="EW141" s="99"/>
      <c r="EX141" s="99"/>
      <c r="EY141" s="99"/>
      <c r="EZ141" s="99"/>
      <c r="FA141" s="99"/>
      <c r="FB141" s="99"/>
      <c r="FC141" s="99"/>
      <c r="FD141" s="99"/>
      <c r="FE141" s="99"/>
      <c r="FF141" s="99"/>
      <c r="FG141" s="99"/>
      <c r="FH141" s="99"/>
      <c r="FI141" s="99"/>
      <c r="FJ141" s="99"/>
      <c r="FK141" s="99"/>
      <c r="FL141" s="99"/>
      <c r="FM141" s="99"/>
      <c r="FN141" s="99"/>
      <c r="FO141" s="99"/>
      <c r="FP141" s="99"/>
      <c r="FQ141" s="99"/>
      <c r="FR141" s="99"/>
      <c r="FS141" s="99"/>
      <c r="FT141" s="99"/>
      <c r="FU141" s="99"/>
      <c r="FV141" s="99"/>
      <c r="FW141" s="99"/>
      <c r="FX141" s="99"/>
      <c r="FY141" s="99"/>
      <c r="FZ141" s="99"/>
      <c r="GA141" s="99"/>
      <c r="GB141" s="99"/>
      <c r="GC141" s="99"/>
      <c r="GD141" s="99"/>
      <c r="GE141" s="99"/>
      <c r="GF141" s="99"/>
      <c r="GG141" s="99"/>
      <c r="GH141" s="99"/>
      <c r="GI141" s="99"/>
      <c r="GJ141" s="99"/>
      <c r="GK141" s="99"/>
      <c r="GL141" s="99"/>
      <c r="GM141" s="99"/>
      <c r="GN141" s="99"/>
      <c r="GO141" s="99"/>
      <c r="GP141" s="99"/>
      <c r="GQ141" s="99"/>
      <c r="GR141" s="99"/>
      <c r="GS141" s="99"/>
      <c r="GT141" s="99"/>
      <c r="GU141" s="99"/>
      <c r="GV141" s="99"/>
      <c r="GW141" s="99"/>
      <c r="GX141" s="99"/>
      <c r="GY141" s="99"/>
      <c r="GZ141" s="99"/>
      <c r="HA141" s="99"/>
      <c r="HB141" s="99"/>
      <c r="HC141" s="99"/>
      <c r="HD141" s="99"/>
      <c r="HE141" s="99"/>
      <c r="HF141" s="99"/>
      <c r="HG141" s="99"/>
      <c r="HH141" s="99"/>
      <c r="HI141" s="99"/>
      <c r="HJ141" s="99"/>
      <c r="HK141" s="99"/>
      <c r="HL141" s="99"/>
      <c r="HM141" s="99"/>
      <c r="HN141" s="99"/>
      <c r="HO141" s="99"/>
      <c r="HP141" s="99"/>
      <c r="HQ141" s="99"/>
      <c r="HR141" s="99"/>
      <c r="HS141" s="99"/>
      <c r="HT141" s="99"/>
      <c r="HU141" s="99"/>
      <c r="HV141" s="99"/>
      <c r="HW141" s="99"/>
      <c r="HX141" s="99"/>
      <c r="HY141" s="99"/>
      <c r="HZ141" s="99"/>
      <c r="IA141" s="99"/>
      <c r="IB141" s="99"/>
      <c r="IC141" s="99"/>
      <c r="ID141" s="99"/>
      <c r="IE141" s="99"/>
      <c r="IF141" s="99"/>
      <c r="IG141" s="99"/>
      <c r="IH141" s="99"/>
      <c r="II141" s="99"/>
      <c r="IJ141" s="99"/>
      <c r="IK141" s="99"/>
      <c r="IL141" s="99"/>
      <c r="IM141" s="99"/>
      <c r="IN141" s="99"/>
      <c r="IO141" s="99"/>
      <c r="IP141" s="99"/>
      <c r="IQ141" s="99"/>
      <c r="IR141" s="99"/>
      <c r="IS141" s="99"/>
      <c r="IT141" s="99"/>
      <c r="IU141" s="99"/>
      <c r="IV141" s="99"/>
      <c r="IW141" s="99"/>
      <c r="IX141" s="99"/>
      <c r="IY141" s="99"/>
      <c r="IZ141" s="99"/>
      <c r="JA141" s="99"/>
      <c r="JB141" s="99"/>
      <c r="JC141" s="99"/>
      <c r="JD141" s="99"/>
      <c r="JE141" s="99"/>
      <c r="JF141" s="99"/>
      <c r="JG141" s="99"/>
      <c r="JH141" s="99"/>
      <c r="JI141" s="99"/>
      <c r="JJ141" s="99"/>
      <c r="JK141" s="99"/>
      <c r="JL141" s="99"/>
      <c r="JM141" s="99"/>
      <c r="JN141" s="99"/>
      <c r="JO141" s="99"/>
      <c r="JP141" s="99"/>
      <c r="JQ141" s="99"/>
      <c r="JR141" s="99"/>
      <c r="JS141" s="99"/>
      <c r="JT141" s="99"/>
      <c r="JU141" s="99"/>
      <c r="JV141" s="99"/>
      <c r="JW141" s="99"/>
      <c r="JX141" s="99"/>
      <c r="JY141" s="99"/>
      <c r="JZ141" s="99"/>
      <c r="KA141" s="99"/>
      <c r="KB141" s="99"/>
      <c r="KC141" s="99"/>
      <c r="KD141" s="99"/>
      <c r="KE141" s="99"/>
      <c r="KF141" s="99"/>
      <c r="KG141" s="99"/>
      <c r="KH141" s="99"/>
      <c r="KI141" s="99"/>
      <c r="KJ141" s="99"/>
      <c r="KK141" s="99"/>
      <c r="KL141" s="99"/>
      <c r="KM141" s="99"/>
      <c r="KN141" s="99"/>
      <c r="KO141" s="99"/>
      <c r="KP141" s="99"/>
      <c r="KQ141" s="99"/>
    </row>
    <row r="142" spans="1:303" s="100" customFormat="1" ht="15.75" x14ac:dyDescent="0.25">
      <c r="A142" s="89"/>
      <c r="B142" s="90"/>
      <c r="C142" s="421" t="s">
        <v>55</v>
      </c>
      <c r="D142" s="421"/>
      <c r="E142" s="421"/>
      <c r="F142" s="421"/>
      <c r="G142" s="114" t="b">
        <f>[1]PROJETOS!H196</f>
        <v>0</v>
      </c>
      <c r="H142" s="108"/>
      <c r="I142" s="109">
        <f>IFERROR(H142*G142,0)</f>
        <v>0</v>
      </c>
      <c r="J142" s="84"/>
      <c r="K142" s="85">
        <v>63</v>
      </c>
      <c r="L142" s="115" t="str">
        <f>IF(EMPRESA_CONTRATO_PE&lt;&gt;"UNIFORTE - PERIODICO","",IF(AND(SUMIFS($F$26:$F$126,$D$26:$D$126,K142,$E$26:$E$126,"PE",$N$26:$N$126,"LL7",$F$26:$F$126,"&gt;0",$F$26:$F$126,"&lt;=500")&gt;0,SUMIFS($F$26:$F$126,$D$26:$D$126,K142,$E$26:$E$126,"PE",$N$26:$N$126,"LL7",$F$26:$F$126,"&gt;0",$F$26:$F$126,"&lt;=500")&lt;=500),VLOOKUP(K142,'[1]Contrato UNIFORTE'!$N$341:$P$345,2,0)*SUMIFS($F$26:$F$126,$D$26:$D$126,K142,$E$26:$E$126,"PE",$N$26:$N$126,"LL7",$F$26:$F$126,"&gt;0",$F$26:$F$126,"&lt;=500"),IF(AND(SUMIFS($F$26:$F$126,$D$26:$D$126,K142,$E$26:$E$126,"PE",$N$26:$N$126,"LL7",$F$26:$F$126,"&gt;500")&gt;500,SUMIFS($F$26:$F$126,$D$26:$D$126,K142,$E$26:$E$126,"PE",$N$26:$N$126,"LL7",$F$26:$F$126,"&gt;500")&gt;500),VLOOKUP(K142,'[1]Contrato UNIFORTE'!$N$341:$P$345,3,0)*SUMIFS($F$26:$F$126,$D$26:$D$126,K142,$E$26:$E$126,"PE",$N$26:$N$126,"LL7",$F$26:$F$126,"&gt;500"),"")))</f>
        <v/>
      </c>
      <c r="M142" s="84"/>
      <c r="N142" s="84"/>
      <c r="O142" s="84"/>
      <c r="P142" s="116"/>
      <c r="Q142" s="92"/>
      <c r="R142" s="81"/>
      <c r="S142" s="81"/>
      <c r="T142" s="81"/>
      <c r="U142" s="92"/>
      <c r="V142" s="93"/>
      <c r="W142" s="94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5"/>
      <c r="AJ142" s="96"/>
      <c r="AK142" s="96"/>
      <c r="AL142" s="96"/>
      <c r="AM142" s="96"/>
      <c r="AN142" s="96"/>
      <c r="AO142" s="96"/>
      <c r="AP142" s="96"/>
      <c r="AQ142" s="96"/>
      <c r="AR142" s="96"/>
      <c r="AS142" s="96"/>
      <c r="AT142" s="96"/>
      <c r="AU142" s="96"/>
      <c r="AV142" s="96"/>
      <c r="AW142" s="113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99"/>
      <c r="CD142" s="99"/>
      <c r="CE142" s="99"/>
      <c r="CF142" s="99"/>
      <c r="CG142" s="99"/>
      <c r="CH142" s="99"/>
      <c r="CI142" s="99"/>
      <c r="CJ142" s="99"/>
      <c r="CK142" s="99"/>
      <c r="CL142" s="99"/>
      <c r="CM142" s="99"/>
      <c r="CN142" s="99"/>
      <c r="CO142" s="99"/>
      <c r="CP142" s="99"/>
      <c r="CQ142" s="99"/>
      <c r="CR142" s="99"/>
      <c r="CS142" s="99"/>
      <c r="CT142" s="99"/>
      <c r="CU142" s="99"/>
      <c r="CV142" s="99"/>
      <c r="CW142" s="99"/>
      <c r="CX142" s="99"/>
      <c r="CY142" s="99"/>
      <c r="CZ142" s="99"/>
      <c r="DA142" s="99"/>
      <c r="DB142" s="99"/>
      <c r="DC142" s="99"/>
      <c r="DD142" s="99"/>
      <c r="DE142" s="99"/>
      <c r="DF142" s="99"/>
      <c r="DG142" s="99"/>
      <c r="DH142" s="99"/>
      <c r="DI142" s="99"/>
      <c r="DJ142" s="99"/>
      <c r="DK142" s="99"/>
      <c r="DL142" s="99"/>
      <c r="DM142" s="99"/>
      <c r="DN142" s="99"/>
      <c r="DO142" s="99"/>
      <c r="DP142" s="99"/>
      <c r="DQ142" s="99"/>
      <c r="DR142" s="99"/>
      <c r="DS142" s="99"/>
      <c r="DT142" s="99"/>
      <c r="DU142" s="99"/>
      <c r="DV142" s="99"/>
      <c r="DW142" s="99"/>
      <c r="DX142" s="99"/>
      <c r="DY142" s="99"/>
      <c r="DZ142" s="99"/>
      <c r="EA142" s="99"/>
      <c r="EB142" s="99"/>
      <c r="EC142" s="99"/>
      <c r="ED142" s="99"/>
      <c r="EE142" s="99"/>
      <c r="EF142" s="99"/>
      <c r="EG142" s="99"/>
      <c r="EH142" s="99"/>
      <c r="EI142" s="99"/>
      <c r="EJ142" s="99"/>
      <c r="EK142" s="99"/>
      <c r="EL142" s="99"/>
      <c r="EM142" s="99"/>
      <c r="EN142" s="99"/>
      <c r="EO142" s="99"/>
      <c r="EP142" s="99"/>
      <c r="EQ142" s="99"/>
      <c r="ER142" s="99"/>
      <c r="ES142" s="99"/>
      <c r="ET142" s="99"/>
      <c r="EU142" s="99"/>
      <c r="EV142" s="99"/>
      <c r="EW142" s="99"/>
      <c r="EX142" s="99"/>
      <c r="EY142" s="99"/>
      <c r="EZ142" s="99"/>
      <c r="FA142" s="99"/>
      <c r="FB142" s="99"/>
      <c r="FC142" s="99"/>
      <c r="FD142" s="99"/>
      <c r="FE142" s="99"/>
      <c r="FF142" s="99"/>
      <c r="FG142" s="99"/>
      <c r="FH142" s="99"/>
      <c r="FI142" s="99"/>
      <c r="FJ142" s="99"/>
      <c r="FK142" s="99"/>
      <c r="FL142" s="99"/>
      <c r="FM142" s="99"/>
      <c r="FN142" s="99"/>
      <c r="FO142" s="99"/>
      <c r="FP142" s="99"/>
      <c r="FQ142" s="99"/>
      <c r="FR142" s="99"/>
      <c r="FS142" s="99"/>
      <c r="FT142" s="99"/>
      <c r="FU142" s="99"/>
      <c r="FV142" s="99"/>
      <c r="FW142" s="99"/>
      <c r="FX142" s="99"/>
      <c r="FY142" s="99"/>
      <c r="FZ142" s="99"/>
      <c r="GA142" s="99"/>
      <c r="GB142" s="99"/>
      <c r="GC142" s="99"/>
      <c r="GD142" s="99"/>
      <c r="GE142" s="99"/>
      <c r="GF142" s="99"/>
      <c r="GG142" s="99"/>
      <c r="GH142" s="99"/>
      <c r="GI142" s="99"/>
      <c r="GJ142" s="99"/>
      <c r="GK142" s="99"/>
      <c r="GL142" s="99"/>
      <c r="GM142" s="99"/>
      <c r="GN142" s="99"/>
      <c r="GO142" s="99"/>
      <c r="GP142" s="99"/>
      <c r="GQ142" s="99"/>
      <c r="GR142" s="99"/>
      <c r="GS142" s="99"/>
      <c r="GT142" s="99"/>
      <c r="GU142" s="99"/>
      <c r="GV142" s="99"/>
      <c r="GW142" s="99"/>
      <c r="GX142" s="99"/>
      <c r="GY142" s="99"/>
      <c r="GZ142" s="99"/>
      <c r="HA142" s="99"/>
      <c r="HB142" s="99"/>
      <c r="HC142" s="99"/>
      <c r="HD142" s="99"/>
      <c r="HE142" s="99"/>
      <c r="HF142" s="99"/>
      <c r="HG142" s="99"/>
      <c r="HH142" s="99"/>
      <c r="HI142" s="99"/>
      <c r="HJ142" s="99"/>
      <c r="HK142" s="99"/>
      <c r="HL142" s="99"/>
      <c r="HM142" s="99"/>
      <c r="HN142" s="99"/>
      <c r="HO142" s="99"/>
      <c r="HP142" s="99"/>
      <c r="HQ142" s="99"/>
      <c r="HR142" s="99"/>
      <c r="HS142" s="99"/>
      <c r="HT142" s="99"/>
      <c r="HU142" s="99"/>
      <c r="HV142" s="99"/>
      <c r="HW142" s="99"/>
      <c r="HX142" s="99"/>
      <c r="HY142" s="99"/>
      <c r="HZ142" s="99"/>
      <c r="IA142" s="99"/>
      <c r="IB142" s="99"/>
      <c r="IC142" s="99"/>
      <c r="ID142" s="99"/>
      <c r="IE142" s="99"/>
      <c r="IF142" s="99"/>
      <c r="IG142" s="99"/>
      <c r="IH142" s="99"/>
      <c r="II142" s="99"/>
      <c r="IJ142" s="99"/>
      <c r="IK142" s="99"/>
      <c r="IL142" s="99"/>
      <c r="IM142" s="99"/>
      <c r="IN142" s="99"/>
      <c r="IO142" s="99"/>
      <c r="IP142" s="99"/>
      <c r="IQ142" s="99"/>
      <c r="IR142" s="99"/>
      <c r="IS142" s="99"/>
      <c r="IT142" s="99"/>
      <c r="IU142" s="99"/>
      <c r="IV142" s="99"/>
      <c r="IW142" s="99"/>
      <c r="IX142" s="99"/>
      <c r="IY142" s="99"/>
      <c r="IZ142" s="99"/>
      <c r="JA142" s="99"/>
      <c r="JB142" s="99"/>
      <c r="JC142" s="99"/>
      <c r="JD142" s="99"/>
      <c r="JE142" s="99"/>
      <c r="JF142" s="99"/>
      <c r="JG142" s="99"/>
      <c r="JH142" s="99"/>
      <c r="JI142" s="99"/>
      <c r="JJ142" s="99"/>
      <c r="JK142" s="99"/>
      <c r="JL142" s="99"/>
      <c r="JM142" s="99"/>
      <c r="JN142" s="99"/>
      <c r="JO142" s="99"/>
      <c r="JP142" s="99"/>
      <c r="JQ142" s="99"/>
      <c r="JR142" s="99"/>
      <c r="JS142" s="99"/>
      <c r="JT142" s="99"/>
      <c r="JU142" s="99"/>
      <c r="JV142" s="99"/>
      <c r="JW142" s="99"/>
      <c r="JX142" s="99"/>
      <c r="JY142" s="99"/>
      <c r="JZ142" s="99"/>
      <c r="KA142" s="99"/>
      <c r="KB142" s="99"/>
      <c r="KC142" s="99"/>
      <c r="KD142" s="99"/>
      <c r="KE142" s="99"/>
      <c r="KF142" s="99"/>
      <c r="KG142" s="99"/>
      <c r="KH142" s="99"/>
      <c r="KI142" s="99"/>
      <c r="KJ142" s="99"/>
      <c r="KK142" s="99"/>
      <c r="KL142" s="99"/>
      <c r="KM142" s="99"/>
      <c r="KN142" s="99"/>
      <c r="KO142" s="99"/>
      <c r="KP142" s="99"/>
      <c r="KQ142" s="99"/>
    </row>
    <row r="143" spans="1:303" s="100" customFormat="1" ht="15.75" x14ac:dyDescent="0.25">
      <c r="A143" s="89"/>
      <c r="B143" s="90"/>
      <c r="C143" s="421" t="s">
        <v>56</v>
      </c>
      <c r="D143" s="421"/>
      <c r="E143" s="421"/>
      <c r="F143" s="421"/>
      <c r="G143" s="114" t="b">
        <f>[1]PROJETOS!H197</f>
        <v>0</v>
      </c>
      <c r="H143" s="108"/>
      <c r="I143" s="109">
        <f>IFERROR(H143*G143,0)</f>
        <v>0</v>
      </c>
      <c r="J143" s="84"/>
      <c r="K143" s="85">
        <v>125</v>
      </c>
      <c r="L143" s="115" t="str">
        <f>IF(EMPRESA_CONTRATO_PE&lt;&gt;"UNIFORTE - PERIODICO","",IF(AND(SUMIFS($F$26:$F$126,$D$26:$D$126,K143,$E$26:$E$126,"PE",$N$26:$N$126,"LL7",$F$26:$F$126,"&gt;0",$F$26:$F$126,"&lt;=500")&gt;0,SUMIFS($F$26:$F$126,$D$26:$D$126,K143,$E$26:$E$126,"PE",$N$26:$N$126,"LL7",$F$26:$F$126,"&gt;0",$F$26:$F$126,"&lt;=500")&lt;=500),VLOOKUP(K143,'[1]Contrato UNIFORTE'!$N$341:$P$345,2,0)*SUMIFS($F$26:$F$126,$D$26:$D$126,K143,$E$26:$E$126,"PE",$N$26:$N$126,"LL7",$F$26:$F$126,"&gt;0",$F$26:$F$126,"&lt;=500"),IF(AND(SUMIFS($F$26:$F$126,$D$26:$D$126,K143,$E$26:$E$126,"PE",$N$26:$N$126,"LL7",$F$26:$F$126,"&gt;500")&gt;500,SUMIFS($F$26:$F$126,$D$26:$D$126,K143,$E$26:$E$126,"PE",$N$26:$N$126,"LL7",$F$26:$F$126,"&gt;500")&gt;500),VLOOKUP(K143,'[1]Contrato UNIFORTE'!$N$341:$P$345,3,0)*SUMIFS($F$26:$F$126,$D$26:$D$126,K143,$E$26:$E$126,"PE",$N$26:$N$126,"LL7",$F$26:$F$126,"&gt;500"),"")))</f>
        <v/>
      </c>
      <c r="M143" s="84"/>
      <c r="N143" s="84"/>
      <c r="O143" s="84"/>
      <c r="P143" s="116"/>
      <c r="Q143" s="92"/>
      <c r="R143" s="81"/>
      <c r="S143" s="81"/>
      <c r="T143" s="81"/>
      <c r="U143" s="92"/>
      <c r="V143" s="93"/>
      <c r="W143" s="94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5"/>
      <c r="AJ143" s="96"/>
      <c r="AK143" s="96"/>
      <c r="AL143" s="96"/>
      <c r="AM143" s="96"/>
      <c r="AN143" s="96"/>
      <c r="AO143" s="96"/>
      <c r="AP143" s="96"/>
      <c r="AQ143" s="96"/>
      <c r="AR143" s="96"/>
      <c r="AS143" s="96"/>
      <c r="AT143" s="96"/>
      <c r="AU143" s="96"/>
      <c r="AV143" s="96"/>
      <c r="AW143" s="113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99"/>
      <c r="CD143" s="99"/>
      <c r="CE143" s="99"/>
      <c r="CF143" s="99"/>
      <c r="CG143" s="99"/>
      <c r="CH143" s="99"/>
      <c r="CI143" s="99"/>
      <c r="CJ143" s="99"/>
      <c r="CK143" s="99"/>
      <c r="CL143" s="99"/>
      <c r="CM143" s="99"/>
      <c r="CN143" s="99"/>
      <c r="CO143" s="99"/>
      <c r="CP143" s="99"/>
      <c r="CQ143" s="99"/>
      <c r="CR143" s="99"/>
      <c r="CS143" s="99"/>
      <c r="CT143" s="99"/>
      <c r="CU143" s="99"/>
      <c r="CV143" s="99"/>
      <c r="CW143" s="99"/>
      <c r="CX143" s="99"/>
      <c r="CY143" s="99"/>
      <c r="CZ143" s="99"/>
      <c r="DA143" s="99"/>
      <c r="DB143" s="99"/>
      <c r="DC143" s="99"/>
      <c r="DD143" s="99"/>
      <c r="DE143" s="99"/>
      <c r="DF143" s="99"/>
      <c r="DG143" s="99"/>
      <c r="DH143" s="99"/>
      <c r="DI143" s="99"/>
      <c r="DJ143" s="99"/>
      <c r="DK143" s="99"/>
      <c r="DL143" s="99"/>
      <c r="DM143" s="99"/>
      <c r="DN143" s="99"/>
      <c r="DO143" s="99"/>
      <c r="DP143" s="99"/>
      <c r="DQ143" s="99"/>
      <c r="DR143" s="99"/>
      <c r="DS143" s="99"/>
      <c r="DT143" s="99"/>
      <c r="DU143" s="99"/>
      <c r="DV143" s="99"/>
      <c r="DW143" s="99"/>
      <c r="DX143" s="99"/>
      <c r="DY143" s="99"/>
      <c r="DZ143" s="99"/>
      <c r="EA143" s="99"/>
      <c r="EB143" s="99"/>
      <c r="EC143" s="99"/>
      <c r="ED143" s="99"/>
      <c r="EE143" s="99"/>
      <c r="EF143" s="99"/>
      <c r="EG143" s="99"/>
      <c r="EH143" s="99"/>
      <c r="EI143" s="99"/>
      <c r="EJ143" s="99"/>
      <c r="EK143" s="99"/>
      <c r="EL143" s="99"/>
      <c r="EM143" s="99"/>
      <c r="EN143" s="99"/>
      <c r="EO143" s="99"/>
      <c r="EP143" s="99"/>
      <c r="EQ143" s="99"/>
      <c r="ER143" s="99"/>
      <c r="ES143" s="99"/>
      <c r="ET143" s="99"/>
      <c r="EU143" s="99"/>
      <c r="EV143" s="99"/>
      <c r="EW143" s="99"/>
      <c r="EX143" s="99"/>
      <c r="EY143" s="99"/>
      <c r="EZ143" s="99"/>
      <c r="FA143" s="99"/>
      <c r="FB143" s="99"/>
      <c r="FC143" s="99"/>
      <c r="FD143" s="99"/>
      <c r="FE143" s="99"/>
      <c r="FF143" s="99"/>
      <c r="FG143" s="99"/>
      <c r="FH143" s="99"/>
      <c r="FI143" s="99"/>
      <c r="FJ143" s="99"/>
      <c r="FK143" s="99"/>
      <c r="FL143" s="99"/>
      <c r="FM143" s="99"/>
      <c r="FN143" s="99"/>
      <c r="FO143" s="99"/>
      <c r="FP143" s="99"/>
      <c r="FQ143" s="99"/>
      <c r="FR143" s="99"/>
      <c r="FS143" s="99"/>
      <c r="FT143" s="99"/>
      <c r="FU143" s="99"/>
      <c r="FV143" s="99"/>
      <c r="FW143" s="99"/>
      <c r="FX143" s="99"/>
      <c r="FY143" s="99"/>
      <c r="FZ143" s="99"/>
      <c r="GA143" s="99"/>
      <c r="GB143" s="99"/>
      <c r="GC143" s="99"/>
      <c r="GD143" s="99"/>
      <c r="GE143" s="99"/>
      <c r="GF143" s="99"/>
      <c r="GG143" s="99"/>
      <c r="GH143" s="99"/>
      <c r="GI143" s="99"/>
      <c r="GJ143" s="99"/>
      <c r="GK143" s="99"/>
      <c r="GL143" s="99"/>
      <c r="GM143" s="99"/>
      <c r="GN143" s="99"/>
      <c r="GO143" s="99"/>
      <c r="GP143" s="99"/>
      <c r="GQ143" s="99"/>
      <c r="GR143" s="99"/>
      <c r="GS143" s="99"/>
      <c r="GT143" s="99"/>
      <c r="GU143" s="99"/>
      <c r="GV143" s="99"/>
      <c r="GW143" s="99"/>
      <c r="GX143" s="99"/>
      <c r="GY143" s="99"/>
      <c r="GZ143" s="99"/>
      <c r="HA143" s="99"/>
      <c r="HB143" s="99"/>
      <c r="HC143" s="99"/>
      <c r="HD143" s="99"/>
      <c r="HE143" s="99"/>
      <c r="HF143" s="99"/>
      <c r="HG143" s="99"/>
      <c r="HH143" s="99"/>
      <c r="HI143" s="99"/>
      <c r="HJ143" s="99"/>
      <c r="HK143" s="99"/>
      <c r="HL143" s="99"/>
      <c r="HM143" s="99"/>
      <c r="HN143" s="99"/>
      <c r="HO143" s="99"/>
      <c r="HP143" s="99"/>
      <c r="HQ143" s="99"/>
      <c r="HR143" s="99"/>
      <c r="HS143" s="99"/>
      <c r="HT143" s="99"/>
      <c r="HU143" s="99"/>
      <c r="HV143" s="99"/>
      <c r="HW143" s="99"/>
      <c r="HX143" s="99"/>
      <c r="HY143" s="99"/>
      <c r="HZ143" s="99"/>
      <c r="IA143" s="99"/>
      <c r="IB143" s="99"/>
      <c r="IC143" s="99"/>
      <c r="ID143" s="99"/>
      <c r="IE143" s="99"/>
      <c r="IF143" s="99"/>
      <c r="IG143" s="99"/>
      <c r="IH143" s="99"/>
      <c r="II143" s="99"/>
      <c r="IJ143" s="99"/>
      <c r="IK143" s="99"/>
      <c r="IL143" s="99"/>
      <c r="IM143" s="99"/>
      <c r="IN143" s="99"/>
      <c r="IO143" s="99"/>
      <c r="IP143" s="99"/>
      <c r="IQ143" s="99"/>
      <c r="IR143" s="99"/>
      <c r="IS143" s="99"/>
      <c r="IT143" s="99"/>
      <c r="IU143" s="99"/>
      <c r="IV143" s="99"/>
      <c r="IW143" s="99"/>
      <c r="IX143" s="99"/>
      <c r="IY143" s="99"/>
      <c r="IZ143" s="99"/>
      <c r="JA143" s="99"/>
      <c r="JB143" s="99"/>
      <c r="JC143" s="99"/>
      <c r="JD143" s="99"/>
      <c r="JE143" s="99"/>
      <c r="JF143" s="99"/>
      <c r="JG143" s="99"/>
      <c r="JH143" s="99"/>
      <c r="JI143" s="99"/>
      <c r="JJ143" s="99"/>
      <c r="JK143" s="99"/>
      <c r="JL143" s="99"/>
      <c r="JM143" s="99"/>
      <c r="JN143" s="99"/>
      <c r="JO143" s="99"/>
      <c r="JP143" s="99"/>
      <c r="JQ143" s="99"/>
      <c r="JR143" s="99"/>
      <c r="JS143" s="99"/>
      <c r="JT143" s="99"/>
      <c r="JU143" s="99"/>
      <c r="JV143" s="99"/>
      <c r="JW143" s="99"/>
      <c r="JX143" s="99"/>
      <c r="JY143" s="99"/>
      <c r="JZ143" s="99"/>
      <c r="KA143" s="99"/>
      <c r="KB143" s="99"/>
      <c r="KC143" s="99"/>
      <c r="KD143" s="99"/>
      <c r="KE143" s="99"/>
      <c r="KF143" s="99"/>
      <c r="KG143" s="99"/>
      <c r="KH143" s="99"/>
      <c r="KI143" s="99"/>
      <c r="KJ143" s="99"/>
      <c r="KK143" s="99"/>
      <c r="KL143" s="99"/>
      <c r="KM143" s="99"/>
      <c r="KN143" s="99"/>
      <c r="KO143" s="99"/>
      <c r="KP143" s="99"/>
      <c r="KQ143" s="99"/>
    </row>
    <row r="144" spans="1:303" s="100" customFormat="1" ht="15.75" x14ac:dyDescent="0.25">
      <c r="A144" s="89"/>
      <c r="B144" s="90"/>
      <c r="C144" s="421" t="s">
        <v>57</v>
      </c>
      <c r="D144" s="421"/>
      <c r="E144" s="421"/>
      <c r="F144" s="421"/>
      <c r="G144" s="117"/>
      <c r="H144" s="108"/>
      <c r="I144" s="109">
        <f>IFERROR(H144*G144,0)</f>
        <v>0</v>
      </c>
      <c r="J144" s="84"/>
      <c r="K144" s="85">
        <v>180</v>
      </c>
      <c r="L144" s="115" t="str">
        <f>IF(EMPRESA_CONTRATO_PE&lt;&gt;"UNIFORTE - PERIODICO","",IF(AND(SUMIFS($F$26:$F$126,$D$26:$D$126,K144,$E$26:$E$126,"PE",$N$26:$N$126,"LL7",$F$26:$F$126,"&gt;0",$F$26:$F$126,"&lt;=500")&gt;0,SUMIFS($F$26:$F$126,$D$26:$D$126,K144,$E$26:$E$126,"PE",$N$26:$N$126,"LL7",$F$26:$F$126,"&gt;0",$F$26:$F$126,"&lt;=500")&lt;=500),VLOOKUP(K144,'[1]Contrato UNIFORTE'!$N$341:$P$345,2,0)*SUMIFS($F$26:$F$126,$D$26:$D$126,K144,$E$26:$E$126,"PE",$N$26:$N$126,"LL7",$F$26:$F$126,"&gt;0",$F$26:$F$126,"&lt;=500"),IF(AND(SUMIFS($F$26:$F$126,$D$26:$D$126,K144,$E$26:$E$126,"PE",$N$26:$N$126,"LL7",$F$26:$F$126,"&gt;500")&gt;500,SUMIFS($F$26:$F$126,$D$26:$D$126,K144,$E$26:$E$126,"PE",$N$26:$N$126,"LL7",$F$26:$F$126,"&gt;500")&gt;500),VLOOKUP(K144,'[1]Contrato UNIFORTE'!$N$341:$P$345,3,0)*SUMIFS($F$26:$F$126,$D$26:$D$126,K144,$E$26:$E$126,"PE",$N$26:$N$126,"LL7",$F$26:$F$126,"&gt;500"),"")))</f>
        <v/>
      </c>
      <c r="M144" s="84"/>
      <c r="N144" s="84"/>
      <c r="O144" s="84"/>
      <c r="P144" s="116"/>
      <c r="Q144" s="92"/>
      <c r="R144" s="81"/>
      <c r="S144" s="81"/>
      <c r="T144" s="81"/>
      <c r="U144" s="92"/>
      <c r="V144" s="93"/>
      <c r="W144" s="94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5"/>
      <c r="AJ144" s="96"/>
      <c r="AK144" s="96"/>
      <c r="AL144" s="96"/>
      <c r="AM144" s="96"/>
      <c r="AN144" s="96"/>
      <c r="AO144" s="96"/>
      <c r="AP144" s="96"/>
      <c r="AQ144" s="96"/>
      <c r="AR144" s="96"/>
      <c r="AS144" s="96"/>
      <c r="AT144" s="96"/>
      <c r="AU144" s="96"/>
      <c r="AV144" s="96"/>
      <c r="AW144" s="113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99"/>
      <c r="CD144" s="99"/>
      <c r="CE144" s="99"/>
      <c r="CF144" s="99"/>
      <c r="CG144" s="99"/>
      <c r="CH144" s="99"/>
      <c r="CI144" s="99"/>
      <c r="CJ144" s="99"/>
      <c r="CK144" s="99"/>
      <c r="CL144" s="99"/>
      <c r="CM144" s="99"/>
      <c r="CN144" s="99"/>
      <c r="CO144" s="99"/>
      <c r="CP144" s="99"/>
      <c r="CQ144" s="99"/>
      <c r="CR144" s="99"/>
      <c r="CS144" s="99"/>
      <c r="CT144" s="99"/>
      <c r="CU144" s="99"/>
      <c r="CV144" s="99"/>
      <c r="CW144" s="99"/>
      <c r="CX144" s="99"/>
      <c r="CY144" s="99"/>
      <c r="CZ144" s="99"/>
      <c r="DA144" s="99"/>
      <c r="DB144" s="99"/>
      <c r="DC144" s="99"/>
      <c r="DD144" s="99"/>
      <c r="DE144" s="99"/>
      <c r="DF144" s="99"/>
      <c r="DG144" s="99"/>
      <c r="DH144" s="99"/>
      <c r="DI144" s="99"/>
      <c r="DJ144" s="99"/>
      <c r="DK144" s="99"/>
      <c r="DL144" s="99"/>
      <c r="DM144" s="99"/>
      <c r="DN144" s="99"/>
      <c r="DO144" s="99"/>
      <c r="DP144" s="99"/>
      <c r="DQ144" s="99"/>
      <c r="DR144" s="99"/>
      <c r="DS144" s="99"/>
      <c r="DT144" s="99"/>
      <c r="DU144" s="99"/>
      <c r="DV144" s="99"/>
      <c r="DW144" s="99"/>
      <c r="DX144" s="99"/>
      <c r="DY144" s="99"/>
      <c r="DZ144" s="99"/>
      <c r="EA144" s="99"/>
      <c r="EB144" s="99"/>
      <c r="EC144" s="99"/>
      <c r="ED144" s="99"/>
      <c r="EE144" s="99"/>
      <c r="EF144" s="99"/>
      <c r="EG144" s="99"/>
      <c r="EH144" s="99"/>
      <c r="EI144" s="99"/>
      <c r="EJ144" s="99"/>
      <c r="EK144" s="99"/>
      <c r="EL144" s="99"/>
      <c r="EM144" s="99"/>
      <c r="EN144" s="99"/>
      <c r="EO144" s="99"/>
      <c r="EP144" s="99"/>
      <c r="EQ144" s="99"/>
      <c r="ER144" s="99"/>
      <c r="ES144" s="99"/>
      <c r="ET144" s="99"/>
      <c r="EU144" s="99"/>
      <c r="EV144" s="99"/>
      <c r="EW144" s="99"/>
      <c r="EX144" s="99"/>
      <c r="EY144" s="99"/>
      <c r="EZ144" s="99"/>
      <c r="FA144" s="99"/>
      <c r="FB144" s="99"/>
      <c r="FC144" s="99"/>
      <c r="FD144" s="99"/>
      <c r="FE144" s="99"/>
      <c r="FF144" s="99"/>
      <c r="FG144" s="99"/>
      <c r="FH144" s="99"/>
      <c r="FI144" s="99"/>
      <c r="FJ144" s="99"/>
      <c r="FK144" s="99"/>
      <c r="FL144" s="99"/>
      <c r="FM144" s="99"/>
      <c r="FN144" s="99"/>
      <c r="FO144" s="99"/>
      <c r="FP144" s="99"/>
      <c r="FQ144" s="99"/>
      <c r="FR144" s="99"/>
      <c r="FS144" s="99"/>
      <c r="FT144" s="99"/>
      <c r="FU144" s="99"/>
      <c r="FV144" s="99"/>
      <c r="FW144" s="99"/>
      <c r="FX144" s="99"/>
      <c r="FY144" s="99"/>
      <c r="FZ144" s="99"/>
      <c r="GA144" s="99"/>
      <c r="GB144" s="99"/>
      <c r="GC144" s="99"/>
      <c r="GD144" s="99"/>
      <c r="GE144" s="99"/>
      <c r="GF144" s="99"/>
      <c r="GG144" s="99"/>
      <c r="GH144" s="99"/>
      <c r="GI144" s="99"/>
      <c r="GJ144" s="99"/>
      <c r="GK144" s="99"/>
      <c r="GL144" s="99"/>
      <c r="GM144" s="99"/>
      <c r="GN144" s="99"/>
      <c r="GO144" s="99"/>
      <c r="GP144" s="99"/>
      <c r="GQ144" s="99"/>
      <c r="GR144" s="99"/>
      <c r="GS144" s="99"/>
      <c r="GT144" s="99"/>
      <c r="GU144" s="99"/>
      <c r="GV144" s="99"/>
      <c r="GW144" s="99"/>
      <c r="GX144" s="99"/>
      <c r="GY144" s="99"/>
      <c r="GZ144" s="99"/>
      <c r="HA144" s="99"/>
      <c r="HB144" s="99"/>
      <c r="HC144" s="99"/>
      <c r="HD144" s="99"/>
      <c r="HE144" s="99"/>
      <c r="HF144" s="99"/>
      <c r="HG144" s="99"/>
      <c r="HH144" s="99"/>
      <c r="HI144" s="99"/>
      <c r="HJ144" s="99"/>
      <c r="HK144" s="99"/>
      <c r="HL144" s="99"/>
      <c r="HM144" s="99"/>
      <c r="HN144" s="99"/>
      <c r="HO144" s="99"/>
      <c r="HP144" s="99"/>
      <c r="HQ144" s="99"/>
      <c r="HR144" s="99"/>
      <c r="HS144" s="99"/>
      <c r="HT144" s="99"/>
      <c r="HU144" s="99"/>
      <c r="HV144" s="99"/>
      <c r="HW144" s="99"/>
      <c r="HX144" s="99"/>
      <c r="HY144" s="99"/>
      <c r="HZ144" s="99"/>
      <c r="IA144" s="99"/>
      <c r="IB144" s="99"/>
      <c r="IC144" s="99"/>
      <c r="ID144" s="99"/>
      <c r="IE144" s="99"/>
      <c r="IF144" s="99"/>
      <c r="IG144" s="99"/>
      <c r="IH144" s="99"/>
      <c r="II144" s="99"/>
      <c r="IJ144" s="99"/>
      <c r="IK144" s="99"/>
      <c r="IL144" s="99"/>
      <c r="IM144" s="99"/>
      <c r="IN144" s="99"/>
      <c r="IO144" s="99"/>
      <c r="IP144" s="99"/>
      <c r="IQ144" s="99"/>
      <c r="IR144" s="99"/>
      <c r="IS144" s="99"/>
      <c r="IT144" s="99"/>
      <c r="IU144" s="99"/>
      <c r="IV144" s="99"/>
      <c r="IW144" s="99"/>
      <c r="IX144" s="99"/>
      <c r="IY144" s="99"/>
      <c r="IZ144" s="99"/>
      <c r="JA144" s="99"/>
      <c r="JB144" s="99"/>
      <c r="JC144" s="99"/>
      <c r="JD144" s="99"/>
      <c r="JE144" s="99"/>
      <c r="JF144" s="99"/>
      <c r="JG144" s="99"/>
      <c r="JH144" s="99"/>
      <c r="JI144" s="99"/>
      <c r="JJ144" s="99"/>
      <c r="JK144" s="99"/>
      <c r="JL144" s="99"/>
      <c r="JM144" s="99"/>
      <c r="JN144" s="99"/>
      <c r="JO144" s="99"/>
      <c r="JP144" s="99"/>
      <c r="JQ144" s="99"/>
      <c r="JR144" s="99"/>
      <c r="JS144" s="99"/>
      <c r="JT144" s="99"/>
      <c r="JU144" s="99"/>
      <c r="JV144" s="99"/>
      <c r="JW144" s="99"/>
      <c r="JX144" s="99"/>
      <c r="JY144" s="99"/>
      <c r="JZ144" s="99"/>
      <c r="KA144" s="99"/>
      <c r="KB144" s="99"/>
      <c r="KC144" s="99"/>
      <c r="KD144" s="99"/>
      <c r="KE144" s="99"/>
      <c r="KF144" s="99"/>
      <c r="KG144" s="99"/>
      <c r="KH144" s="99"/>
      <c r="KI144" s="99"/>
      <c r="KJ144" s="99"/>
      <c r="KK144" s="99"/>
      <c r="KL144" s="99"/>
      <c r="KM144" s="99"/>
      <c r="KN144" s="99"/>
      <c r="KO144" s="99"/>
      <c r="KP144" s="99"/>
      <c r="KQ144" s="99"/>
    </row>
    <row r="145" spans="1:303" s="100" customFormat="1" ht="16.5" customHeight="1" x14ac:dyDescent="0.25">
      <c r="A145" s="89"/>
      <c r="B145" s="90"/>
      <c r="C145" s="421" t="s">
        <v>58</v>
      </c>
      <c r="D145" s="421"/>
      <c r="E145" s="421"/>
      <c r="F145" s="421"/>
      <c r="G145" s="118"/>
      <c r="H145" s="108"/>
      <c r="I145" s="119">
        <f>IFERROR(VLOOKUP(CONCATENATE(RIGHT(C145,2),G145),'[1]Taxas e Licenciamento'!$A$29:$B$34,2,0)*H145,0)</f>
        <v>0</v>
      </c>
      <c r="J145" s="84"/>
      <c r="K145" s="85">
        <v>250</v>
      </c>
      <c r="L145" s="115" t="str">
        <f>IF(EMPRESA_CONTRATO_PE&lt;&gt;"UNIFORTE - PERIODICO","",IF(AND(SUMIFS($F$26:$F$126,$D$26:$D$126,K145,$E$26:$E$126,"PE",$N$26:$N$126,"LL7",$F$26:$F$126,"&gt;0",$F$26:$F$126,"&lt;=500")&gt;0,SUMIFS($F$26:$F$126,$D$26:$D$126,K145,$E$26:$E$126,"PE",$N$26:$N$126,"LL7",$F$26:$F$126,"&gt;0",$F$26:$F$126,"&lt;=500")&lt;=500),VLOOKUP(K145,'[1]Contrato UNIFORTE'!$N$341:$P$345,2,0)*SUMIFS($F$26:$F$126,$D$26:$D$126,K145,$E$26:$E$126,"PE",$N$26:$N$126,"LL7",$F$26:$F$126,"&gt;0",$F$26:$F$126,"&lt;=500"),IF(AND(SUMIFS($F$26:$F$126,$D$26:$D$126,K145,$E$26:$E$126,"PE",$N$26:$N$126,"LL7",$F$26:$F$126,"&gt;500")&gt;500,SUMIFS($F$26:$F$126,$D$26:$D$126,K145,$E$26:$E$126,"PE",$N$26:$N$126,"LL7",$F$26:$F$126,"&gt;500")&gt;500),VLOOKUP(K145,'[1]Contrato UNIFORTE'!$N$341:$P$345,3,0)*SUMIFS($F$26:$F$126,$D$26:$D$126,K145,$E$26:$E$126,"PE",$N$26:$N$126,"LL7",$F$26:$F$126,"&gt;500"),"")))</f>
        <v/>
      </c>
      <c r="M145" s="84"/>
      <c r="N145" s="84"/>
      <c r="O145" s="84"/>
      <c r="P145" s="116"/>
      <c r="Q145" s="92"/>
      <c r="R145" s="81"/>
      <c r="S145" s="81"/>
      <c r="T145" s="81"/>
      <c r="U145" s="92"/>
      <c r="V145" s="93"/>
      <c r="W145" s="94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5"/>
      <c r="AJ145" s="96"/>
      <c r="AK145" s="96"/>
      <c r="AL145" s="96"/>
      <c r="AM145" s="96"/>
      <c r="AN145" s="96"/>
      <c r="AO145" s="96"/>
      <c r="AP145" s="96"/>
      <c r="AQ145" s="96"/>
      <c r="AR145" s="96"/>
      <c r="AS145" s="96"/>
      <c r="AT145" s="96"/>
      <c r="AU145" s="96"/>
      <c r="AV145" s="96"/>
      <c r="AW145" s="113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99"/>
      <c r="CD145" s="99"/>
      <c r="CE145" s="99"/>
      <c r="CF145" s="99"/>
      <c r="CG145" s="99"/>
      <c r="CH145" s="99"/>
      <c r="CI145" s="99"/>
      <c r="CJ145" s="99"/>
      <c r="CK145" s="99"/>
      <c r="CL145" s="99"/>
      <c r="CM145" s="99"/>
      <c r="CN145" s="99"/>
      <c r="CO145" s="99"/>
      <c r="CP145" s="99"/>
      <c r="CQ145" s="99"/>
      <c r="CR145" s="99"/>
      <c r="CS145" s="99"/>
      <c r="CT145" s="99"/>
      <c r="CU145" s="99"/>
      <c r="CV145" s="99"/>
      <c r="CW145" s="99"/>
      <c r="CX145" s="99"/>
      <c r="CY145" s="99"/>
      <c r="CZ145" s="99"/>
      <c r="DA145" s="99"/>
      <c r="DB145" s="99"/>
      <c r="DC145" s="99"/>
      <c r="DD145" s="99"/>
      <c r="DE145" s="99"/>
      <c r="DF145" s="99"/>
      <c r="DG145" s="99"/>
      <c r="DH145" s="99"/>
      <c r="DI145" s="99"/>
      <c r="DJ145" s="99"/>
      <c r="DK145" s="99"/>
      <c r="DL145" s="99"/>
      <c r="DM145" s="99"/>
      <c r="DN145" s="99"/>
      <c r="DO145" s="99"/>
      <c r="DP145" s="99"/>
      <c r="DQ145" s="99"/>
      <c r="DR145" s="99"/>
      <c r="DS145" s="99"/>
      <c r="DT145" s="99"/>
      <c r="DU145" s="99"/>
      <c r="DV145" s="99"/>
      <c r="DW145" s="99"/>
      <c r="DX145" s="99"/>
      <c r="DY145" s="99"/>
      <c r="DZ145" s="99"/>
      <c r="EA145" s="99"/>
      <c r="EB145" s="99"/>
      <c r="EC145" s="99"/>
      <c r="ED145" s="99"/>
      <c r="EE145" s="99"/>
      <c r="EF145" s="99"/>
      <c r="EG145" s="99"/>
      <c r="EH145" s="99"/>
      <c r="EI145" s="99"/>
      <c r="EJ145" s="99"/>
      <c r="EK145" s="99"/>
      <c r="EL145" s="99"/>
      <c r="EM145" s="99"/>
      <c r="EN145" s="99"/>
      <c r="EO145" s="99"/>
      <c r="EP145" s="99"/>
      <c r="EQ145" s="99"/>
      <c r="ER145" s="99"/>
      <c r="ES145" s="99"/>
      <c r="ET145" s="99"/>
      <c r="EU145" s="99"/>
      <c r="EV145" s="99"/>
      <c r="EW145" s="99"/>
      <c r="EX145" s="99"/>
      <c r="EY145" s="99"/>
      <c r="EZ145" s="99"/>
      <c r="FA145" s="99"/>
      <c r="FB145" s="99"/>
      <c r="FC145" s="99"/>
      <c r="FD145" s="99"/>
      <c r="FE145" s="99"/>
      <c r="FF145" s="99"/>
      <c r="FG145" s="99"/>
      <c r="FH145" s="99"/>
      <c r="FI145" s="99"/>
      <c r="FJ145" s="99"/>
      <c r="FK145" s="99"/>
      <c r="FL145" s="99"/>
      <c r="FM145" s="99"/>
      <c r="FN145" s="99"/>
      <c r="FO145" s="99"/>
      <c r="FP145" s="99"/>
      <c r="FQ145" s="99"/>
      <c r="FR145" s="99"/>
      <c r="FS145" s="99"/>
      <c r="FT145" s="99"/>
      <c r="FU145" s="99"/>
      <c r="FV145" s="99"/>
      <c r="FW145" s="99"/>
      <c r="FX145" s="99"/>
      <c r="FY145" s="99"/>
      <c r="FZ145" s="99"/>
      <c r="GA145" s="99"/>
      <c r="GB145" s="99"/>
      <c r="GC145" s="99"/>
      <c r="GD145" s="99"/>
      <c r="GE145" s="99"/>
      <c r="GF145" s="99"/>
      <c r="GG145" s="99"/>
      <c r="GH145" s="99"/>
      <c r="GI145" s="99"/>
      <c r="GJ145" s="99"/>
      <c r="GK145" s="99"/>
      <c r="GL145" s="99"/>
      <c r="GM145" s="99"/>
      <c r="GN145" s="99"/>
      <c r="GO145" s="99"/>
      <c r="GP145" s="99"/>
      <c r="GQ145" s="99"/>
      <c r="GR145" s="99"/>
      <c r="GS145" s="99"/>
      <c r="GT145" s="99"/>
      <c r="GU145" s="99"/>
      <c r="GV145" s="99"/>
      <c r="GW145" s="99"/>
      <c r="GX145" s="99"/>
      <c r="GY145" s="99"/>
      <c r="GZ145" s="99"/>
      <c r="HA145" s="99"/>
      <c r="HB145" s="99"/>
      <c r="HC145" s="99"/>
      <c r="HD145" s="99"/>
      <c r="HE145" s="99"/>
      <c r="HF145" s="99"/>
      <c r="HG145" s="99"/>
      <c r="HH145" s="99"/>
      <c r="HI145" s="99"/>
      <c r="HJ145" s="99"/>
      <c r="HK145" s="99"/>
      <c r="HL145" s="99"/>
      <c r="HM145" s="99"/>
      <c r="HN145" s="99"/>
      <c r="HO145" s="99"/>
      <c r="HP145" s="99"/>
      <c r="HQ145" s="99"/>
      <c r="HR145" s="99"/>
      <c r="HS145" s="99"/>
      <c r="HT145" s="99"/>
      <c r="HU145" s="99"/>
      <c r="HV145" s="99"/>
      <c r="HW145" s="99"/>
      <c r="HX145" s="99"/>
      <c r="HY145" s="99"/>
      <c r="HZ145" s="99"/>
      <c r="IA145" s="99"/>
      <c r="IB145" s="99"/>
      <c r="IC145" s="99"/>
      <c r="ID145" s="99"/>
      <c r="IE145" s="99"/>
      <c r="IF145" s="99"/>
      <c r="IG145" s="99"/>
      <c r="IH145" s="99"/>
      <c r="II145" s="99"/>
      <c r="IJ145" s="99"/>
      <c r="IK145" s="99"/>
      <c r="IL145" s="99"/>
      <c r="IM145" s="99"/>
      <c r="IN145" s="99"/>
      <c r="IO145" s="99"/>
      <c r="IP145" s="99"/>
      <c r="IQ145" s="99"/>
      <c r="IR145" s="99"/>
      <c r="IS145" s="99"/>
      <c r="IT145" s="99"/>
      <c r="IU145" s="99"/>
      <c r="IV145" s="99"/>
      <c r="IW145" s="99"/>
      <c r="IX145" s="99"/>
      <c r="IY145" s="99"/>
      <c r="IZ145" s="99"/>
      <c r="JA145" s="99"/>
      <c r="JB145" s="99"/>
      <c r="JC145" s="99"/>
      <c r="JD145" s="99"/>
      <c r="JE145" s="99"/>
      <c r="JF145" s="99"/>
      <c r="JG145" s="99"/>
      <c r="JH145" s="99"/>
      <c r="JI145" s="99"/>
      <c r="JJ145" s="99"/>
      <c r="JK145" s="99"/>
      <c r="JL145" s="99"/>
      <c r="JM145" s="99"/>
      <c r="JN145" s="99"/>
      <c r="JO145" s="99"/>
      <c r="JP145" s="99"/>
      <c r="JQ145" s="99"/>
      <c r="JR145" s="99"/>
      <c r="JS145" s="99"/>
      <c r="JT145" s="99"/>
      <c r="JU145" s="99"/>
      <c r="JV145" s="99"/>
      <c r="JW145" s="99"/>
      <c r="JX145" s="99"/>
      <c r="JY145" s="99"/>
      <c r="JZ145" s="99"/>
      <c r="KA145" s="99"/>
      <c r="KB145" s="99"/>
      <c r="KC145" s="99"/>
      <c r="KD145" s="99"/>
      <c r="KE145" s="99"/>
      <c r="KF145" s="99"/>
      <c r="KG145" s="99"/>
      <c r="KH145" s="99"/>
      <c r="KI145" s="99"/>
      <c r="KJ145" s="99"/>
      <c r="KK145" s="99"/>
      <c r="KL145" s="99"/>
      <c r="KM145" s="99"/>
      <c r="KN145" s="99"/>
      <c r="KO145" s="99"/>
      <c r="KP145" s="99"/>
      <c r="KQ145" s="99"/>
    </row>
    <row r="146" spans="1:303" s="100" customFormat="1" ht="15.75" x14ac:dyDescent="0.25">
      <c r="A146" s="89"/>
      <c r="B146" s="90"/>
      <c r="C146" s="421" t="s">
        <v>59</v>
      </c>
      <c r="D146" s="421"/>
      <c r="E146" s="421"/>
      <c r="F146" s="421"/>
      <c r="G146" s="118"/>
      <c r="H146" s="108"/>
      <c r="I146" s="119">
        <f>IFERROR(VLOOKUP(CONCATENATE(RIGHT(C146,2),G146),'[1]Taxas e Licenciamento'!$A$29:$B$34,2,0)*H146,0)</f>
        <v>0</v>
      </c>
      <c r="J146" s="84"/>
      <c r="K146" s="105" t="s">
        <v>35</v>
      </c>
      <c r="L146" s="106">
        <v>0</v>
      </c>
      <c r="M146" s="84"/>
      <c r="N146" s="84"/>
      <c r="O146" s="84"/>
      <c r="P146" s="116"/>
      <c r="Q146" s="92"/>
      <c r="R146" s="81"/>
      <c r="S146" s="81"/>
      <c r="T146" s="81"/>
      <c r="U146" s="92"/>
      <c r="V146" s="93"/>
      <c r="W146" s="94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5"/>
      <c r="AJ146" s="96"/>
      <c r="AK146" s="96"/>
      <c r="AL146" s="96"/>
      <c r="AM146" s="96"/>
      <c r="AN146" s="96"/>
      <c r="AO146" s="96"/>
      <c r="AP146" s="96"/>
      <c r="AQ146" s="96"/>
      <c r="AR146" s="96"/>
      <c r="AS146" s="96"/>
      <c r="AT146" s="96"/>
      <c r="AU146" s="96"/>
      <c r="AV146" s="96"/>
      <c r="AW146" s="113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99"/>
      <c r="CD146" s="99"/>
      <c r="CE146" s="99"/>
      <c r="CF146" s="99"/>
      <c r="CG146" s="99"/>
      <c r="CH146" s="99"/>
      <c r="CI146" s="99"/>
      <c r="CJ146" s="99"/>
      <c r="CK146" s="99"/>
      <c r="CL146" s="99"/>
      <c r="CM146" s="99"/>
      <c r="CN146" s="99"/>
      <c r="CO146" s="99"/>
      <c r="CP146" s="99"/>
      <c r="CQ146" s="99"/>
      <c r="CR146" s="99"/>
      <c r="CS146" s="99"/>
      <c r="CT146" s="99"/>
      <c r="CU146" s="99"/>
      <c r="CV146" s="99"/>
      <c r="CW146" s="99"/>
      <c r="CX146" s="99"/>
      <c r="CY146" s="99"/>
      <c r="CZ146" s="99"/>
      <c r="DA146" s="99"/>
      <c r="DB146" s="99"/>
      <c r="DC146" s="99"/>
      <c r="DD146" s="99"/>
      <c r="DE146" s="99"/>
      <c r="DF146" s="99"/>
      <c r="DG146" s="99"/>
      <c r="DH146" s="99"/>
      <c r="DI146" s="99"/>
      <c r="DJ146" s="99"/>
      <c r="DK146" s="99"/>
      <c r="DL146" s="99"/>
      <c r="DM146" s="99"/>
      <c r="DN146" s="99"/>
      <c r="DO146" s="99"/>
      <c r="DP146" s="99"/>
      <c r="DQ146" s="99"/>
      <c r="DR146" s="99"/>
      <c r="DS146" s="99"/>
      <c r="DT146" s="99"/>
      <c r="DU146" s="99"/>
      <c r="DV146" s="99"/>
      <c r="DW146" s="99"/>
      <c r="DX146" s="99"/>
      <c r="DY146" s="99"/>
      <c r="DZ146" s="99"/>
      <c r="EA146" s="99"/>
      <c r="EB146" s="99"/>
      <c r="EC146" s="99"/>
      <c r="ED146" s="99"/>
      <c r="EE146" s="99"/>
      <c r="EF146" s="99"/>
      <c r="EG146" s="99"/>
      <c r="EH146" s="99"/>
      <c r="EI146" s="99"/>
      <c r="EJ146" s="99"/>
      <c r="EK146" s="99"/>
      <c r="EL146" s="99"/>
      <c r="EM146" s="99"/>
      <c r="EN146" s="99"/>
      <c r="EO146" s="99"/>
      <c r="EP146" s="99"/>
      <c r="EQ146" s="99"/>
      <c r="ER146" s="99"/>
      <c r="ES146" s="99"/>
      <c r="ET146" s="99"/>
      <c r="EU146" s="99"/>
      <c r="EV146" s="99"/>
      <c r="EW146" s="99"/>
      <c r="EX146" s="99"/>
      <c r="EY146" s="99"/>
      <c r="EZ146" s="99"/>
      <c r="FA146" s="99"/>
      <c r="FB146" s="99"/>
      <c r="FC146" s="99"/>
      <c r="FD146" s="99"/>
      <c r="FE146" s="99"/>
      <c r="FF146" s="99"/>
      <c r="FG146" s="99"/>
      <c r="FH146" s="99"/>
      <c r="FI146" s="99"/>
      <c r="FJ146" s="99"/>
      <c r="FK146" s="99"/>
      <c r="FL146" s="99"/>
      <c r="FM146" s="99"/>
      <c r="FN146" s="99"/>
      <c r="FO146" s="99"/>
      <c r="FP146" s="99"/>
      <c r="FQ146" s="99"/>
      <c r="FR146" s="99"/>
      <c r="FS146" s="99"/>
      <c r="FT146" s="99"/>
      <c r="FU146" s="99"/>
      <c r="FV146" s="99"/>
      <c r="FW146" s="99"/>
      <c r="FX146" s="99"/>
      <c r="FY146" s="99"/>
      <c r="FZ146" s="99"/>
      <c r="GA146" s="99"/>
      <c r="GB146" s="99"/>
      <c r="GC146" s="99"/>
      <c r="GD146" s="99"/>
      <c r="GE146" s="99"/>
      <c r="GF146" s="99"/>
      <c r="GG146" s="99"/>
      <c r="GH146" s="99"/>
      <c r="GI146" s="99"/>
      <c r="GJ146" s="99"/>
      <c r="GK146" s="99"/>
      <c r="GL146" s="99"/>
      <c r="GM146" s="99"/>
      <c r="GN146" s="99"/>
      <c r="GO146" s="99"/>
      <c r="GP146" s="99"/>
      <c r="GQ146" s="99"/>
      <c r="GR146" s="99"/>
      <c r="GS146" s="99"/>
      <c r="GT146" s="99"/>
      <c r="GU146" s="99"/>
      <c r="GV146" s="99"/>
      <c r="GW146" s="99"/>
      <c r="GX146" s="99"/>
      <c r="GY146" s="99"/>
      <c r="GZ146" s="99"/>
      <c r="HA146" s="99"/>
      <c r="HB146" s="99"/>
      <c r="HC146" s="99"/>
      <c r="HD146" s="99"/>
      <c r="HE146" s="99"/>
      <c r="HF146" s="99"/>
      <c r="HG146" s="99"/>
      <c r="HH146" s="99"/>
      <c r="HI146" s="99"/>
      <c r="HJ146" s="99"/>
      <c r="HK146" s="99"/>
      <c r="HL146" s="99"/>
      <c r="HM146" s="99"/>
      <c r="HN146" s="99"/>
      <c r="HO146" s="99"/>
      <c r="HP146" s="99"/>
      <c r="HQ146" s="99"/>
      <c r="HR146" s="99"/>
      <c r="HS146" s="99"/>
      <c r="HT146" s="99"/>
      <c r="HU146" s="99"/>
      <c r="HV146" s="99"/>
      <c r="HW146" s="99"/>
      <c r="HX146" s="99"/>
      <c r="HY146" s="99"/>
      <c r="HZ146" s="99"/>
      <c r="IA146" s="99"/>
      <c r="IB146" s="99"/>
      <c r="IC146" s="99"/>
      <c r="ID146" s="99"/>
      <c r="IE146" s="99"/>
      <c r="IF146" s="99"/>
      <c r="IG146" s="99"/>
      <c r="IH146" s="99"/>
      <c r="II146" s="99"/>
      <c r="IJ146" s="99"/>
      <c r="IK146" s="99"/>
      <c r="IL146" s="99"/>
      <c r="IM146" s="99"/>
      <c r="IN146" s="99"/>
      <c r="IO146" s="99"/>
      <c r="IP146" s="99"/>
      <c r="IQ146" s="99"/>
      <c r="IR146" s="99"/>
      <c r="IS146" s="99"/>
      <c r="IT146" s="99"/>
      <c r="IU146" s="99"/>
      <c r="IV146" s="99"/>
      <c r="IW146" s="99"/>
      <c r="IX146" s="99"/>
      <c r="IY146" s="99"/>
      <c r="IZ146" s="99"/>
      <c r="JA146" s="99"/>
      <c r="JB146" s="99"/>
      <c r="JC146" s="99"/>
      <c r="JD146" s="99"/>
      <c r="JE146" s="99"/>
      <c r="JF146" s="99"/>
      <c r="JG146" s="99"/>
      <c r="JH146" s="99"/>
      <c r="JI146" s="99"/>
      <c r="JJ146" s="99"/>
      <c r="JK146" s="99"/>
      <c r="JL146" s="99"/>
      <c r="JM146" s="99"/>
      <c r="JN146" s="99"/>
      <c r="JO146" s="99"/>
      <c r="JP146" s="99"/>
      <c r="JQ146" s="99"/>
      <c r="JR146" s="99"/>
      <c r="JS146" s="99"/>
      <c r="JT146" s="99"/>
      <c r="JU146" s="99"/>
      <c r="JV146" s="99"/>
      <c r="JW146" s="99"/>
      <c r="JX146" s="99"/>
      <c r="JY146" s="99"/>
      <c r="JZ146" s="99"/>
      <c r="KA146" s="99"/>
      <c r="KB146" s="99"/>
      <c r="KC146" s="99"/>
      <c r="KD146" s="99"/>
      <c r="KE146" s="99"/>
      <c r="KF146" s="99"/>
      <c r="KG146" s="99"/>
      <c r="KH146" s="99"/>
      <c r="KI146" s="99"/>
      <c r="KJ146" s="99"/>
      <c r="KK146" s="99"/>
      <c r="KL146" s="99"/>
      <c r="KM146" s="99"/>
      <c r="KN146" s="99"/>
      <c r="KO146" s="99"/>
      <c r="KP146" s="99"/>
      <c r="KQ146" s="99"/>
    </row>
    <row r="147" spans="1:303" s="100" customFormat="1" ht="15.75" x14ac:dyDescent="0.25">
      <c r="A147" s="89"/>
      <c r="B147" s="90"/>
      <c r="C147" s="421" t="s">
        <v>60</v>
      </c>
      <c r="D147" s="421"/>
      <c r="E147" s="421"/>
      <c r="F147" s="421"/>
      <c r="G147" s="118"/>
      <c r="H147" s="108"/>
      <c r="I147" s="119">
        <f>IFERROR(VLOOKUP(CONCATENATE(RIGHT(C147,2),G147),'[1]Taxas e Licenciamento'!$A$29:$B$34,2,0)*H147,0)</f>
        <v>0</v>
      </c>
      <c r="J147" s="84"/>
      <c r="K147" s="111"/>
      <c r="L147" s="112">
        <f>SUM(L142:L146)</f>
        <v>0</v>
      </c>
      <c r="M147" s="84"/>
      <c r="N147" s="84"/>
      <c r="O147" s="84"/>
      <c r="P147" s="116"/>
      <c r="Q147" s="92"/>
      <c r="R147" s="81"/>
      <c r="S147" s="81"/>
      <c r="T147" s="81"/>
      <c r="U147" s="92"/>
      <c r="V147" s="93"/>
      <c r="W147" s="94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5"/>
      <c r="AJ147" s="96"/>
      <c r="AK147" s="96"/>
      <c r="AL147" s="96"/>
      <c r="AM147" s="96"/>
      <c r="AN147" s="96"/>
      <c r="AO147" s="96"/>
      <c r="AP147" s="96"/>
      <c r="AQ147" s="96"/>
      <c r="AR147" s="96"/>
      <c r="AS147" s="96"/>
      <c r="AT147" s="96"/>
      <c r="AU147" s="96"/>
      <c r="AV147" s="96"/>
      <c r="AW147" s="113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  <c r="BZ147" s="99"/>
      <c r="CA147" s="99"/>
      <c r="CB147" s="99"/>
      <c r="CC147" s="99"/>
      <c r="CD147" s="99"/>
      <c r="CE147" s="99"/>
      <c r="CF147" s="99"/>
      <c r="CG147" s="99"/>
      <c r="CH147" s="99"/>
      <c r="CI147" s="99"/>
      <c r="CJ147" s="99"/>
      <c r="CK147" s="99"/>
      <c r="CL147" s="99"/>
      <c r="CM147" s="99"/>
      <c r="CN147" s="99"/>
      <c r="CO147" s="99"/>
      <c r="CP147" s="99"/>
      <c r="CQ147" s="99"/>
      <c r="CR147" s="99"/>
      <c r="CS147" s="99"/>
      <c r="CT147" s="99"/>
      <c r="CU147" s="99"/>
      <c r="CV147" s="99"/>
      <c r="CW147" s="99"/>
      <c r="CX147" s="99"/>
      <c r="CY147" s="99"/>
      <c r="CZ147" s="99"/>
      <c r="DA147" s="99"/>
      <c r="DB147" s="99"/>
      <c r="DC147" s="99"/>
      <c r="DD147" s="99"/>
      <c r="DE147" s="99"/>
      <c r="DF147" s="99"/>
      <c r="DG147" s="99"/>
      <c r="DH147" s="99"/>
      <c r="DI147" s="99"/>
      <c r="DJ147" s="99"/>
      <c r="DK147" s="99"/>
      <c r="DL147" s="99"/>
      <c r="DM147" s="99"/>
      <c r="DN147" s="99"/>
      <c r="DO147" s="99"/>
      <c r="DP147" s="99"/>
      <c r="DQ147" s="99"/>
      <c r="DR147" s="99"/>
      <c r="DS147" s="99"/>
      <c r="DT147" s="99"/>
      <c r="DU147" s="99"/>
      <c r="DV147" s="99"/>
      <c r="DW147" s="99"/>
      <c r="DX147" s="99"/>
      <c r="DY147" s="99"/>
      <c r="DZ147" s="99"/>
      <c r="EA147" s="99"/>
      <c r="EB147" s="99"/>
      <c r="EC147" s="99"/>
      <c r="ED147" s="99"/>
      <c r="EE147" s="99"/>
      <c r="EF147" s="99"/>
      <c r="EG147" s="99"/>
      <c r="EH147" s="99"/>
      <c r="EI147" s="99"/>
      <c r="EJ147" s="99"/>
      <c r="EK147" s="99"/>
      <c r="EL147" s="99"/>
      <c r="EM147" s="99"/>
      <c r="EN147" s="99"/>
      <c r="EO147" s="99"/>
      <c r="EP147" s="99"/>
      <c r="EQ147" s="99"/>
      <c r="ER147" s="99"/>
      <c r="ES147" s="99"/>
      <c r="ET147" s="99"/>
      <c r="EU147" s="99"/>
      <c r="EV147" s="99"/>
      <c r="EW147" s="99"/>
      <c r="EX147" s="99"/>
      <c r="EY147" s="99"/>
      <c r="EZ147" s="99"/>
      <c r="FA147" s="99"/>
      <c r="FB147" s="99"/>
      <c r="FC147" s="99"/>
      <c r="FD147" s="99"/>
      <c r="FE147" s="99"/>
      <c r="FF147" s="99"/>
      <c r="FG147" s="99"/>
      <c r="FH147" s="99"/>
      <c r="FI147" s="99"/>
      <c r="FJ147" s="99"/>
      <c r="FK147" s="99"/>
      <c r="FL147" s="99"/>
      <c r="FM147" s="99"/>
      <c r="FN147" s="99"/>
      <c r="FO147" s="99"/>
      <c r="FP147" s="99"/>
      <c r="FQ147" s="99"/>
      <c r="FR147" s="99"/>
      <c r="FS147" s="99"/>
      <c r="FT147" s="99"/>
      <c r="FU147" s="99"/>
      <c r="FV147" s="99"/>
      <c r="FW147" s="99"/>
      <c r="FX147" s="99"/>
      <c r="FY147" s="99"/>
      <c r="FZ147" s="99"/>
      <c r="GA147" s="99"/>
      <c r="GB147" s="99"/>
      <c r="GC147" s="99"/>
      <c r="GD147" s="99"/>
      <c r="GE147" s="99"/>
      <c r="GF147" s="99"/>
      <c r="GG147" s="99"/>
      <c r="GH147" s="99"/>
      <c r="GI147" s="99"/>
      <c r="GJ147" s="99"/>
      <c r="GK147" s="99"/>
      <c r="GL147" s="99"/>
      <c r="GM147" s="99"/>
      <c r="GN147" s="99"/>
      <c r="GO147" s="99"/>
      <c r="GP147" s="99"/>
      <c r="GQ147" s="99"/>
      <c r="GR147" s="99"/>
      <c r="GS147" s="99"/>
      <c r="GT147" s="99"/>
      <c r="GU147" s="99"/>
      <c r="GV147" s="99"/>
      <c r="GW147" s="99"/>
      <c r="GX147" s="99"/>
      <c r="GY147" s="99"/>
      <c r="GZ147" s="99"/>
      <c r="HA147" s="99"/>
      <c r="HB147" s="99"/>
      <c r="HC147" s="99"/>
      <c r="HD147" s="99"/>
      <c r="HE147" s="99"/>
      <c r="HF147" s="99"/>
      <c r="HG147" s="99"/>
      <c r="HH147" s="99"/>
      <c r="HI147" s="99"/>
      <c r="HJ147" s="99"/>
      <c r="HK147" s="99"/>
      <c r="HL147" s="99"/>
      <c r="HM147" s="99"/>
      <c r="HN147" s="99"/>
      <c r="HO147" s="99"/>
      <c r="HP147" s="99"/>
      <c r="HQ147" s="99"/>
      <c r="HR147" s="99"/>
      <c r="HS147" s="99"/>
      <c r="HT147" s="99"/>
      <c r="HU147" s="99"/>
      <c r="HV147" s="99"/>
      <c r="HW147" s="99"/>
      <c r="HX147" s="99"/>
      <c r="HY147" s="99"/>
      <c r="HZ147" s="99"/>
      <c r="IA147" s="99"/>
      <c r="IB147" s="99"/>
      <c r="IC147" s="99"/>
      <c r="ID147" s="99"/>
      <c r="IE147" s="99"/>
      <c r="IF147" s="99"/>
      <c r="IG147" s="99"/>
      <c r="IH147" s="99"/>
      <c r="II147" s="99"/>
      <c r="IJ147" s="99"/>
      <c r="IK147" s="99"/>
      <c r="IL147" s="99"/>
      <c r="IM147" s="99"/>
      <c r="IN147" s="99"/>
      <c r="IO147" s="99"/>
      <c r="IP147" s="99"/>
      <c r="IQ147" s="99"/>
      <c r="IR147" s="99"/>
      <c r="IS147" s="99"/>
      <c r="IT147" s="99"/>
      <c r="IU147" s="99"/>
      <c r="IV147" s="99"/>
      <c r="IW147" s="99"/>
      <c r="IX147" s="99"/>
      <c r="IY147" s="99"/>
      <c r="IZ147" s="99"/>
      <c r="JA147" s="99"/>
      <c r="JB147" s="99"/>
      <c r="JC147" s="99"/>
      <c r="JD147" s="99"/>
      <c r="JE147" s="99"/>
      <c r="JF147" s="99"/>
      <c r="JG147" s="99"/>
      <c r="JH147" s="99"/>
      <c r="JI147" s="99"/>
      <c r="JJ147" s="99"/>
      <c r="JK147" s="99"/>
      <c r="JL147" s="99"/>
      <c r="JM147" s="99"/>
      <c r="JN147" s="99"/>
      <c r="JO147" s="99"/>
      <c r="JP147" s="99"/>
      <c r="JQ147" s="99"/>
      <c r="JR147" s="99"/>
      <c r="JS147" s="99"/>
      <c r="JT147" s="99"/>
      <c r="JU147" s="99"/>
      <c r="JV147" s="99"/>
      <c r="JW147" s="99"/>
      <c r="JX147" s="99"/>
      <c r="JY147" s="99"/>
      <c r="JZ147" s="99"/>
      <c r="KA147" s="99"/>
      <c r="KB147" s="99"/>
      <c r="KC147" s="99"/>
      <c r="KD147" s="99"/>
      <c r="KE147" s="99"/>
      <c r="KF147" s="99"/>
      <c r="KG147" s="99"/>
      <c r="KH147" s="99"/>
      <c r="KI147" s="99"/>
      <c r="KJ147" s="99"/>
      <c r="KK147" s="99"/>
      <c r="KL147" s="99"/>
      <c r="KM147" s="99"/>
      <c r="KN147" s="99"/>
      <c r="KO147" s="99"/>
      <c r="KP147" s="99"/>
      <c r="KQ147" s="99"/>
    </row>
    <row r="148" spans="1:303" s="100" customFormat="1" ht="15.75" x14ac:dyDescent="0.25">
      <c r="A148" s="89"/>
      <c r="B148" s="90"/>
      <c r="C148" s="421" t="s">
        <v>61</v>
      </c>
      <c r="D148" s="421"/>
      <c r="E148" s="421"/>
      <c r="F148" s="421"/>
      <c r="G148" s="120"/>
      <c r="H148" s="108"/>
      <c r="I148" s="109">
        <f>IFERROR(VLOOKUP($G$148,[1]PROJETOS!$E$200:$J$202,6,FALSE),0)</f>
        <v>0</v>
      </c>
      <c r="J148" s="84"/>
      <c r="K148" s="84"/>
      <c r="L148" s="84"/>
      <c r="M148" s="84"/>
      <c r="N148" s="84"/>
      <c r="O148" s="84"/>
      <c r="P148" s="116"/>
      <c r="Q148" s="92"/>
      <c r="R148" s="81"/>
      <c r="S148" s="81"/>
      <c r="T148" s="81"/>
      <c r="U148" s="92"/>
      <c r="V148" s="93"/>
      <c r="W148" s="94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5"/>
      <c r="AJ148" s="96"/>
      <c r="AK148" s="96"/>
      <c r="AL148" s="96"/>
      <c r="AM148" s="96"/>
      <c r="AN148" s="96"/>
      <c r="AO148" s="96"/>
      <c r="AP148" s="96"/>
      <c r="AQ148" s="96"/>
      <c r="AR148" s="96"/>
      <c r="AS148" s="96"/>
      <c r="AT148" s="96"/>
      <c r="AU148" s="96"/>
      <c r="AV148" s="96"/>
      <c r="AW148" s="113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  <c r="BZ148" s="99"/>
      <c r="CA148" s="99"/>
      <c r="CB148" s="99"/>
      <c r="CC148" s="99"/>
      <c r="CD148" s="99"/>
      <c r="CE148" s="99"/>
      <c r="CF148" s="99"/>
      <c r="CG148" s="99"/>
      <c r="CH148" s="99"/>
      <c r="CI148" s="99"/>
      <c r="CJ148" s="99"/>
      <c r="CK148" s="99"/>
      <c r="CL148" s="99"/>
      <c r="CM148" s="99"/>
      <c r="CN148" s="99"/>
      <c r="CO148" s="99"/>
      <c r="CP148" s="99"/>
      <c r="CQ148" s="99"/>
      <c r="CR148" s="99"/>
      <c r="CS148" s="99"/>
      <c r="CT148" s="99"/>
      <c r="CU148" s="99"/>
      <c r="CV148" s="99"/>
      <c r="CW148" s="99"/>
      <c r="CX148" s="99"/>
      <c r="CY148" s="99"/>
      <c r="CZ148" s="99"/>
      <c r="DA148" s="99"/>
      <c r="DB148" s="99"/>
      <c r="DC148" s="99"/>
      <c r="DD148" s="99"/>
      <c r="DE148" s="99"/>
      <c r="DF148" s="99"/>
      <c r="DG148" s="99"/>
      <c r="DH148" s="99"/>
      <c r="DI148" s="99"/>
      <c r="DJ148" s="99"/>
      <c r="DK148" s="99"/>
      <c r="DL148" s="99"/>
      <c r="DM148" s="99"/>
      <c r="DN148" s="99"/>
      <c r="DO148" s="99"/>
      <c r="DP148" s="99"/>
      <c r="DQ148" s="99"/>
      <c r="DR148" s="99"/>
      <c r="DS148" s="99"/>
      <c r="DT148" s="99"/>
      <c r="DU148" s="99"/>
      <c r="DV148" s="99"/>
      <c r="DW148" s="99"/>
      <c r="DX148" s="99"/>
      <c r="DY148" s="99"/>
      <c r="DZ148" s="99"/>
      <c r="EA148" s="99"/>
      <c r="EB148" s="99"/>
      <c r="EC148" s="99"/>
      <c r="ED148" s="99"/>
      <c r="EE148" s="99"/>
      <c r="EF148" s="99"/>
      <c r="EG148" s="99"/>
      <c r="EH148" s="99"/>
      <c r="EI148" s="99"/>
      <c r="EJ148" s="99"/>
      <c r="EK148" s="99"/>
      <c r="EL148" s="99"/>
      <c r="EM148" s="99"/>
      <c r="EN148" s="99"/>
      <c r="EO148" s="99"/>
      <c r="EP148" s="99"/>
      <c r="EQ148" s="99"/>
      <c r="ER148" s="99"/>
      <c r="ES148" s="99"/>
      <c r="ET148" s="99"/>
      <c r="EU148" s="99"/>
      <c r="EV148" s="99"/>
      <c r="EW148" s="99"/>
      <c r="EX148" s="99"/>
      <c r="EY148" s="99"/>
      <c r="EZ148" s="99"/>
      <c r="FA148" s="99"/>
      <c r="FB148" s="99"/>
      <c r="FC148" s="99"/>
      <c r="FD148" s="99"/>
      <c r="FE148" s="99"/>
      <c r="FF148" s="99"/>
      <c r="FG148" s="99"/>
      <c r="FH148" s="99"/>
      <c r="FI148" s="99"/>
      <c r="FJ148" s="99"/>
      <c r="FK148" s="99"/>
      <c r="FL148" s="99"/>
      <c r="FM148" s="99"/>
      <c r="FN148" s="99"/>
      <c r="FO148" s="99"/>
      <c r="FP148" s="99"/>
      <c r="FQ148" s="99"/>
      <c r="FR148" s="99"/>
      <c r="FS148" s="99"/>
      <c r="FT148" s="99"/>
      <c r="FU148" s="99"/>
      <c r="FV148" s="99"/>
      <c r="FW148" s="99"/>
      <c r="FX148" s="99"/>
      <c r="FY148" s="99"/>
      <c r="FZ148" s="99"/>
      <c r="GA148" s="99"/>
      <c r="GB148" s="99"/>
      <c r="GC148" s="99"/>
      <c r="GD148" s="99"/>
      <c r="GE148" s="99"/>
      <c r="GF148" s="99"/>
      <c r="GG148" s="99"/>
      <c r="GH148" s="99"/>
      <c r="GI148" s="99"/>
      <c r="GJ148" s="99"/>
      <c r="GK148" s="99"/>
      <c r="GL148" s="99"/>
      <c r="GM148" s="99"/>
      <c r="GN148" s="99"/>
      <c r="GO148" s="99"/>
      <c r="GP148" s="99"/>
      <c r="GQ148" s="99"/>
      <c r="GR148" s="99"/>
      <c r="GS148" s="99"/>
      <c r="GT148" s="99"/>
      <c r="GU148" s="99"/>
      <c r="GV148" s="99"/>
      <c r="GW148" s="99"/>
      <c r="GX148" s="99"/>
      <c r="GY148" s="99"/>
      <c r="GZ148" s="99"/>
      <c r="HA148" s="99"/>
      <c r="HB148" s="99"/>
      <c r="HC148" s="99"/>
      <c r="HD148" s="99"/>
      <c r="HE148" s="99"/>
      <c r="HF148" s="99"/>
      <c r="HG148" s="99"/>
      <c r="HH148" s="99"/>
      <c r="HI148" s="99"/>
      <c r="HJ148" s="99"/>
      <c r="HK148" s="99"/>
      <c r="HL148" s="99"/>
      <c r="HM148" s="99"/>
      <c r="HN148" s="99"/>
      <c r="HO148" s="99"/>
      <c r="HP148" s="99"/>
      <c r="HQ148" s="99"/>
      <c r="HR148" s="99"/>
      <c r="HS148" s="99"/>
      <c r="HT148" s="99"/>
      <c r="HU148" s="99"/>
      <c r="HV148" s="99"/>
      <c r="HW148" s="99"/>
      <c r="HX148" s="99"/>
      <c r="HY148" s="99"/>
      <c r="HZ148" s="99"/>
      <c r="IA148" s="99"/>
      <c r="IB148" s="99"/>
      <c r="IC148" s="99"/>
      <c r="ID148" s="99"/>
      <c r="IE148" s="99"/>
      <c r="IF148" s="99"/>
      <c r="IG148" s="99"/>
      <c r="IH148" s="99"/>
      <c r="II148" s="99"/>
      <c r="IJ148" s="99"/>
      <c r="IK148" s="99"/>
      <c r="IL148" s="99"/>
      <c r="IM148" s="99"/>
      <c r="IN148" s="99"/>
      <c r="IO148" s="99"/>
      <c r="IP148" s="99"/>
      <c r="IQ148" s="99"/>
      <c r="IR148" s="99"/>
      <c r="IS148" s="99"/>
      <c r="IT148" s="99"/>
      <c r="IU148" s="99"/>
      <c r="IV148" s="99"/>
      <c r="IW148" s="99"/>
      <c r="IX148" s="99"/>
      <c r="IY148" s="99"/>
      <c r="IZ148" s="99"/>
      <c r="JA148" s="99"/>
      <c r="JB148" s="99"/>
      <c r="JC148" s="99"/>
      <c r="JD148" s="99"/>
      <c r="JE148" s="99"/>
      <c r="JF148" s="99"/>
      <c r="JG148" s="99"/>
      <c r="JH148" s="99"/>
      <c r="JI148" s="99"/>
      <c r="JJ148" s="99"/>
      <c r="JK148" s="99"/>
      <c r="JL148" s="99"/>
      <c r="JM148" s="99"/>
      <c r="JN148" s="99"/>
      <c r="JO148" s="99"/>
      <c r="JP148" s="99"/>
      <c r="JQ148" s="99"/>
      <c r="JR148" s="99"/>
      <c r="JS148" s="99"/>
      <c r="JT148" s="99"/>
      <c r="JU148" s="99"/>
      <c r="JV148" s="99"/>
      <c r="JW148" s="99"/>
      <c r="JX148" s="99"/>
      <c r="JY148" s="99"/>
      <c r="JZ148" s="99"/>
      <c r="KA148" s="99"/>
      <c r="KB148" s="99"/>
      <c r="KC148" s="99"/>
      <c r="KD148" s="99"/>
      <c r="KE148" s="99"/>
      <c r="KF148" s="99"/>
      <c r="KG148" s="99"/>
      <c r="KH148" s="99"/>
      <c r="KI148" s="99"/>
      <c r="KJ148" s="99"/>
      <c r="KK148" s="99"/>
      <c r="KL148" s="99"/>
      <c r="KM148" s="99"/>
      <c r="KN148" s="99"/>
      <c r="KO148" s="99"/>
      <c r="KP148" s="99"/>
      <c r="KQ148" s="99"/>
    </row>
    <row r="149" spans="1:303" s="100" customFormat="1" ht="15.75" customHeight="1" x14ac:dyDescent="0.25">
      <c r="A149" s="89"/>
      <c r="B149" s="90"/>
      <c r="C149" s="422" t="s">
        <v>62</v>
      </c>
      <c r="D149" s="422"/>
      <c r="E149" s="422"/>
      <c r="F149" s="422"/>
      <c r="G149" s="121">
        <f>[1]PROJETOS!J111</f>
        <v>0</v>
      </c>
      <c r="H149" s="122"/>
      <c r="I149" s="109">
        <f>G149</f>
        <v>0</v>
      </c>
      <c r="J149" s="84"/>
      <c r="K149" s="84"/>
      <c r="L149" s="84"/>
      <c r="M149" s="84"/>
      <c r="N149" s="84"/>
      <c r="O149" s="84"/>
      <c r="P149" s="116"/>
      <c r="Q149" s="92"/>
      <c r="R149" s="81"/>
      <c r="S149" s="81"/>
      <c r="T149" s="81"/>
      <c r="U149" s="92"/>
      <c r="V149" s="93"/>
      <c r="W149" s="94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5"/>
      <c r="AJ149" s="96"/>
      <c r="AK149" s="96"/>
      <c r="AL149" s="96"/>
      <c r="AM149" s="96"/>
      <c r="AN149" s="96"/>
      <c r="AO149" s="96"/>
      <c r="AP149" s="96"/>
      <c r="AQ149" s="96"/>
      <c r="AR149" s="96"/>
      <c r="AS149" s="96"/>
      <c r="AT149" s="96"/>
      <c r="AU149" s="96"/>
      <c r="AV149" s="96"/>
      <c r="AW149" s="113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  <c r="BZ149" s="99"/>
      <c r="CA149" s="99"/>
      <c r="CB149" s="99"/>
      <c r="CC149" s="99"/>
      <c r="CD149" s="99"/>
      <c r="CE149" s="99"/>
      <c r="CF149" s="99"/>
      <c r="CG149" s="99"/>
      <c r="CH149" s="99"/>
      <c r="CI149" s="99"/>
      <c r="CJ149" s="99"/>
      <c r="CK149" s="99"/>
      <c r="CL149" s="99"/>
      <c r="CM149" s="99"/>
      <c r="CN149" s="99"/>
      <c r="CO149" s="99"/>
      <c r="CP149" s="99"/>
      <c r="CQ149" s="99"/>
      <c r="CR149" s="99"/>
      <c r="CS149" s="99"/>
      <c r="CT149" s="99"/>
      <c r="CU149" s="99"/>
      <c r="CV149" s="99"/>
      <c r="CW149" s="99"/>
      <c r="CX149" s="99"/>
      <c r="CY149" s="99"/>
      <c r="CZ149" s="99"/>
      <c r="DA149" s="99"/>
      <c r="DB149" s="99"/>
      <c r="DC149" s="99"/>
      <c r="DD149" s="99"/>
      <c r="DE149" s="99"/>
      <c r="DF149" s="99"/>
      <c r="DG149" s="99"/>
      <c r="DH149" s="99"/>
      <c r="DI149" s="99"/>
      <c r="DJ149" s="99"/>
      <c r="DK149" s="99"/>
      <c r="DL149" s="99"/>
      <c r="DM149" s="99"/>
      <c r="DN149" s="99"/>
      <c r="DO149" s="99"/>
      <c r="DP149" s="99"/>
      <c r="DQ149" s="99"/>
      <c r="DR149" s="99"/>
      <c r="DS149" s="99"/>
      <c r="DT149" s="99"/>
      <c r="DU149" s="99"/>
      <c r="DV149" s="99"/>
      <c r="DW149" s="99"/>
      <c r="DX149" s="99"/>
      <c r="DY149" s="99"/>
      <c r="DZ149" s="99"/>
      <c r="EA149" s="99"/>
      <c r="EB149" s="99"/>
      <c r="EC149" s="99"/>
      <c r="ED149" s="99"/>
      <c r="EE149" s="99"/>
      <c r="EF149" s="99"/>
      <c r="EG149" s="99"/>
      <c r="EH149" s="99"/>
      <c r="EI149" s="99"/>
      <c r="EJ149" s="99"/>
      <c r="EK149" s="99"/>
      <c r="EL149" s="99"/>
      <c r="EM149" s="99"/>
      <c r="EN149" s="99"/>
      <c r="EO149" s="99"/>
      <c r="EP149" s="99"/>
      <c r="EQ149" s="99"/>
      <c r="ER149" s="99"/>
      <c r="ES149" s="99"/>
      <c r="ET149" s="99"/>
      <c r="EU149" s="99"/>
      <c r="EV149" s="99"/>
      <c r="EW149" s="99"/>
      <c r="EX149" s="99"/>
      <c r="EY149" s="99"/>
      <c r="EZ149" s="99"/>
      <c r="FA149" s="99"/>
      <c r="FB149" s="99"/>
      <c r="FC149" s="99"/>
      <c r="FD149" s="99"/>
      <c r="FE149" s="99"/>
      <c r="FF149" s="99"/>
      <c r="FG149" s="99"/>
      <c r="FH149" s="99"/>
      <c r="FI149" s="99"/>
      <c r="FJ149" s="99"/>
      <c r="FK149" s="99"/>
      <c r="FL149" s="99"/>
      <c r="FM149" s="99"/>
      <c r="FN149" s="99"/>
      <c r="FO149" s="99"/>
      <c r="FP149" s="99"/>
      <c r="FQ149" s="99"/>
      <c r="FR149" s="99"/>
      <c r="FS149" s="99"/>
      <c r="FT149" s="99"/>
      <c r="FU149" s="99"/>
      <c r="FV149" s="99"/>
      <c r="FW149" s="99"/>
      <c r="FX149" s="99"/>
      <c r="FY149" s="99"/>
      <c r="FZ149" s="99"/>
      <c r="GA149" s="99"/>
      <c r="GB149" s="99"/>
      <c r="GC149" s="99"/>
      <c r="GD149" s="99"/>
      <c r="GE149" s="99"/>
      <c r="GF149" s="99"/>
      <c r="GG149" s="99"/>
      <c r="GH149" s="99"/>
      <c r="GI149" s="99"/>
      <c r="GJ149" s="99"/>
      <c r="GK149" s="99"/>
      <c r="GL149" s="99"/>
      <c r="GM149" s="99"/>
      <c r="GN149" s="99"/>
      <c r="GO149" s="99"/>
      <c r="GP149" s="99"/>
      <c r="GQ149" s="99"/>
      <c r="GR149" s="99"/>
      <c r="GS149" s="99"/>
      <c r="GT149" s="99"/>
      <c r="GU149" s="99"/>
      <c r="GV149" s="99"/>
      <c r="GW149" s="99"/>
      <c r="GX149" s="99"/>
      <c r="GY149" s="99"/>
      <c r="GZ149" s="99"/>
      <c r="HA149" s="99"/>
      <c r="HB149" s="99"/>
      <c r="HC149" s="99"/>
      <c r="HD149" s="99"/>
      <c r="HE149" s="99"/>
      <c r="HF149" s="99"/>
      <c r="HG149" s="99"/>
      <c r="HH149" s="99"/>
      <c r="HI149" s="99"/>
      <c r="HJ149" s="99"/>
      <c r="HK149" s="99"/>
      <c r="HL149" s="99"/>
      <c r="HM149" s="99"/>
      <c r="HN149" s="99"/>
      <c r="HO149" s="99"/>
      <c r="HP149" s="99"/>
      <c r="HQ149" s="99"/>
      <c r="HR149" s="99"/>
      <c r="HS149" s="99"/>
      <c r="HT149" s="99"/>
      <c r="HU149" s="99"/>
      <c r="HV149" s="99"/>
      <c r="HW149" s="99"/>
      <c r="HX149" s="99"/>
      <c r="HY149" s="99"/>
      <c r="HZ149" s="99"/>
      <c r="IA149" s="99"/>
      <c r="IB149" s="99"/>
      <c r="IC149" s="99"/>
      <c r="ID149" s="99"/>
      <c r="IE149" s="99"/>
      <c r="IF149" s="99"/>
      <c r="IG149" s="99"/>
      <c r="IH149" s="99"/>
      <c r="II149" s="99"/>
      <c r="IJ149" s="99"/>
      <c r="IK149" s="99"/>
      <c r="IL149" s="99"/>
      <c r="IM149" s="99"/>
      <c r="IN149" s="99"/>
      <c r="IO149" s="99"/>
      <c r="IP149" s="99"/>
      <c r="IQ149" s="99"/>
      <c r="IR149" s="99"/>
      <c r="IS149" s="99"/>
      <c r="IT149" s="99"/>
      <c r="IU149" s="99"/>
      <c r="IV149" s="99"/>
      <c r="IW149" s="99"/>
      <c r="IX149" s="99"/>
      <c r="IY149" s="99"/>
      <c r="IZ149" s="99"/>
      <c r="JA149" s="99"/>
      <c r="JB149" s="99"/>
      <c r="JC149" s="99"/>
      <c r="JD149" s="99"/>
      <c r="JE149" s="99"/>
      <c r="JF149" s="99"/>
      <c r="JG149" s="99"/>
      <c r="JH149" s="99"/>
      <c r="JI149" s="99"/>
      <c r="JJ149" s="99"/>
      <c r="JK149" s="99"/>
      <c r="JL149" s="99"/>
      <c r="JM149" s="99"/>
      <c r="JN149" s="99"/>
      <c r="JO149" s="99"/>
      <c r="JP149" s="99"/>
      <c r="JQ149" s="99"/>
      <c r="JR149" s="99"/>
      <c r="JS149" s="99"/>
      <c r="JT149" s="99"/>
      <c r="JU149" s="99"/>
      <c r="JV149" s="99"/>
      <c r="JW149" s="99"/>
      <c r="JX149" s="99"/>
      <c r="JY149" s="99"/>
      <c r="JZ149" s="99"/>
      <c r="KA149" s="99"/>
      <c r="KB149" s="99"/>
      <c r="KC149" s="99"/>
      <c r="KD149" s="99"/>
      <c r="KE149" s="99"/>
      <c r="KF149" s="99"/>
      <c r="KG149" s="99"/>
      <c r="KH149" s="99"/>
      <c r="KI149" s="99"/>
      <c r="KJ149" s="99"/>
      <c r="KK149" s="99"/>
      <c r="KL149" s="99"/>
      <c r="KM149" s="99"/>
      <c r="KN149" s="99"/>
      <c r="KO149" s="99"/>
      <c r="KP149" s="99"/>
      <c r="KQ149" s="99"/>
    </row>
    <row r="150" spans="1:303" s="100" customFormat="1" ht="16.5" thickBot="1" x14ac:dyDescent="0.3">
      <c r="A150" s="89"/>
      <c r="B150" s="90"/>
      <c r="C150" s="123"/>
      <c r="D150" s="84"/>
      <c r="E150" s="84"/>
      <c r="F150" s="124"/>
      <c r="G150" s="84"/>
      <c r="H150" s="84"/>
      <c r="I150" s="84"/>
      <c r="J150" s="84"/>
      <c r="K150" s="84"/>
      <c r="L150" s="84"/>
      <c r="M150" s="84"/>
      <c r="N150" s="84"/>
      <c r="O150" s="84"/>
      <c r="P150" s="116"/>
      <c r="Q150" s="92"/>
      <c r="R150" s="81"/>
      <c r="S150" s="81"/>
      <c r="T150" s="81"/>
      <c r="U150" s="92"/>
      <c r="V150" s="93"/>
      <c r="W150" s="94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5"/>
      <c r="AJ150" s="96"/>
      <c r="AK150" s="96"/>
      <c r="AL150" s="96"/>
      <c r="AM150" s="96"/>
      <c r="AN150" s="96"/>
      <c r="AO150" s="96"/>
      <c r="AP150" s="96"/>
      <c r="AQ150" s="96"/>
      <c r="AR150" s="96"/>
      <c r="AS150" s="96"/>
      <c r="AT150" s="96"/>
      <c r="AU150" s="96"/>
      <c r="AV150" s="96"/>
      <c r="AW150" s="113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  <c r="BZ150" s="99"/>
      <c r="CA150" s="99"/>
      <c r="CB150" s="99"/>
      <c r="CC150" s="99"/>
      <c r="CD150" s="99"/>
      <c r="CE150" s="99"/>
      <c r="CF150" s="99"/>
      <c r="CG150" s="99"/>
      <c r="CH150" s="99"/>
      <c r="CI150" s="99"/>
      <c r="CJ150" s="99"/>
      <c r="CK150" s="99"/>
      <c r="CL150" s="99"/>
      <c r="CM150" s="99"/>
      <c r="CN150" s="99"/>
      <c r="CO150" s="99"/>
      <c r="CP150" s="99"/>
      <c r="CQ150" s="99"/>
      <c r="CR150" s="99"/>
      <c r="CS150" s="99"/>
      <c r="CT150" s="99"/>
      <c r="CU150" s="99"/>
      <c r="CV150" s="99"/>
      <c r="CW150" s="99"/>
      <c r="CX150" s="99"/>
      <c r="CY150" s="99"/>
      <c r="CZ150" s="99"/>
      <c r="DA150" s="99"/>
      <c r="DB150" s="99"/>
      <c r="DC150" s="99"/>
      <c r="DD150" s="99"/>
      <c r="DE150" s="99"/>
      <c r="DF150" s="99"/>
      <c r="DG150" s="99"/>
      <c r="DH150" s="99"/>
      <c r="DI150" s="99"/>
      <c r="DJ150" s="99"/>
      <c r="DK150" s="99"/>
      <c r="DL150" s="99"/>
      <c r="DM150" s="99"/>
      <c r="DN150" s="99"/>
      <c r="DO150" s="99"/>
      <c r="DP150" s="99"/>
      <c r="DQ150" s="99"/>
      <c r="DR150" s="99"/>
      <c r="DS150" s="99"/>
      <c r="DT150" s="99"/>
      <c r="DU150" s="99"/>
      <c r="DV150" s="99"/>
      <c r="DW150" s="99"/>
      <c r="DX150" s="99"/>
      <c r="DY150" s="99"/>
      <c r="DZ150" s="99"/>
      <c r="EA150" s="99"/>
      <c r="EB150" s="99"/>
      <c r="EC150" s="99"/>
      <c r="ED150" s="99"/>
      <c r="EE150" s="99"/>
      <c r="EF150" s="99"/>
      <c r="EG150" s="99"/>
      <c r="EH150" s="99"/>
      <c r="EI150" s="99"/>
      <c r="EJ150" s="99"/>
      <c r="EK150" s="99"/>
      <c r="EL150" s="99"/>
      <c r="EM150" s="99"/>
      <c r="EN150" s="99"/>
      <c r="EO150" s="99"/>
      <c r="EP150" s="99"/>
      <c r="EQ150" s="99"/>
      <c r="ER150" s="99"/>
      <c r="ES150" s="99"/>
      <c r="ET150" s="99"/>
      <c r="EU150" s="99"/>
      <c r="EV150" s="99"/>
      <c r="EW150" s="99"/>
      <c r="EX150" s="99"/>
      <c r="EY150" s="99"/>
      <c r="EZ150" s="99"/>
      <c r="FA150" s="99"/>
      <c r="FB150" s="99"/>
      <c r="FC150" s="99"/>
      <c r="FD150" s="99"/>
      <c r="FE150" s="99"/>
      <c r="FF150" s="99"/>
      <c r="FG150" s="99"/>
      <c r="FH150" s="99"/>
      <c r="FI150" s="99"/>
      <c r="FJ150" s="99"/>
      <c r="FK150" s="99"/>
      <c r="FL150" s="99"/>
      <c r="FM150" s="99"/>
      <c r="FN150" s="99"/>
      <c r="FO150" s="99"/>
      <c r="FP150" s="99"/>
      <c r="FQ150" s="99"/>
      <c r="FR150" s="99"/>
      <c r="FS150" s="99"/>
      <c r="FT150" s="99"/>
      <c r="FU150" s="99"/>
      <c r="FV150" s="99"/>
      <c r="FW150" s="99"/>
      <c r="FX150" s="99"/>
      <c r="FY150" s="99"/>
      <c r="FZ150" s="99"/>
      <c r="GA150" s="99"/>
      <c r="GB150" s="99"/>
      <c r="GC150" s="99"/>
      <c r="GD150" s="99"/>
      <c r="GE150" s="99"/>
      <c r="GF150" s="99"/>
      <c r="GG150" s="99"/>
      <c r="GH150" s="99"/>
      <c r="GI150" s="99"/>
      <c r="GJ150" s="99"/>
      <c r="GK150" s="99"/>
      <c r="GL150" s="99"/>
      <c r="GM150" s="99"/>
      <c r="GN150" s="99"/>
      <c r="GO150" s="99"/>
      <c r="GP150" s="99"/>
      <c r="GQ150" s="99"/>
      <c r="GR150" s="99"/>
      <c r="GS150" s="99"/>
      <c r="GT150" s="99"/>
      <c r="GU150" s="99"/>
      <c r="GV150" s="99"/>
      <c r="GW150" s="99"/>
      <c r="GX150" s="99"/>
      <c r="GY150" s="99"/>
      <c r="GZ150" s="99"/>
      <c r="HA150" s="99"/>
      <c r="HB150" s="99"/>
      <c r="HC150" s="99"/>
      <c r="HD150" s="99"/>
      <c r="HE150" s="99"/>
      <c r="HF150" s="99"/>
      <c r="HG150" s="99"/>
      <c r="HH150" s="99"/>
      <c r="HI150" s="99"/>
      <c r="HJ150" s="99"/>
      <c r="HK150" s="99"/>
      <c r="HL150" s="99"/>
      <c r="HM150" s="99"/>
      <c r="HN150" s="99"/>
      <c r="HO150" s="99"/>
      <c r="HP150" s="99"/>
      <c r="HQ150" s="99"/>
      <c r="HR150" s="99"/>
      <c r="HS150" s="99"/>
      <c r="HT150" s="99"/>
      <c r="HU150" s="99"/>
      <c r="HV150" s="99"/>
      <c r="HW150" s="99"/>
      <c r="HX150" s="99"/>
      <c r="HY150" s="99"/>
      <c r="HZ150" s="99"/>
      <c r="IA150" s="99"/>
      <c r="IB150" s="99"/>
      <c r="IC150" s="99"/>
      <c r="ID150" s="99"/>
      <c r="IE150" s="99"/>
      <c r="IF150" s="99"/>
      <c r="IG150" s="99"/>
      <c r="IH150" s="99"/>
      <c r="II150" s="99"/>
      <c r="IJ150" s="99"/>
      <c r="IK150" s="99"/>
      <c r="IL150" s="99"/>
      <c r="IM150" s="99"/>
      <c r="IN150" s="99"/>
      <c r="IO150" s="99"/>
      <c r="IP150" s="99"/>
      <c r="IQ150" s="99"/>
      <c r="IR150" s="99"/>
      <c r="IS150" s="99"/>
      <c r="IT150" s="99"/>
      <c r="IU150" s="99"/>
      <c r="IV150" s="99"/>
      <c r="IW150" s="99"/>
      <c r="IX150" s="99"/>
      <c r="IY150" s="99"/>
      <c r="IZ150" s="99"/>
      <c r="JA150" s="99"/>
      <c r="JB150" s="99"/>
      <c r="JC150" s="99"/>
      <c r="JD150" s="99"/>
      <c r="JE150" s="99"/>
      <c r="JF150" s="99"/>
      <c r="JG150" s="99"/>
      <c r="JH150" s="99"/>
      <c r="JI150" s="99"/>
      <c r="JJ150" s="99"/>
      <c r="JK150" s="99"/>
      <c r="JL150" s="99"/>
      <c r="JM150" s="99"/>
      <c r="JN150" s="99"/>
      <c r="JO150" s="99"/>
      <c r="JP150" s="99"/>
      <c r="JQ150" s="99"/>
      <c r="JR150" s="99"/>
      <c r="JS150" s="99"/>
      <c r="JT150" s="99"/>
      <c r="JU150" s="99"/>
      <c r="JV150" s="99"/>
      <c r="JW150" s="99"/>
      <c r="JX150" s="99"/>
      <c r="JY150" s="99"/>
      <c r="JZ150" s="99"/>
      <c r="KA150" s="99"/>
      <c r="KB150" s="99"/>
      <c r="KC150" s="99"/>
      <c r="KD150" s="99"/>
      <c r="KE150" s="99"/>
      <c r="KF150" s="99"/>
      <c r="KG150" s="99"/>
      <c r="KH150" s="99"/>
      <c r="KI150" s="99"/>
      <c r="KJ150" s="99"/>
      <c r="KK150" s="99"/>
      <c r="KL150" s="99"/>
      <c r="KM150" s="99"/>
      <c r="KN150" s="99"/>
      <c r="KO150" s="99"/>
      <c r="KP150" s="99"/>
      <c r="KQ150" s="99"/>
    </row>
    <row r="151" spans="1:303" s="100" customFormat="1" ht="15.75" x14ac:dyDescent="0.25">
      <c r="A151" s="89"/>
      <c r="B151" s="90"/>
      <c r="C151" s="423" t="s">
        <v>63</v>
      </c>
      <c r="D151" s="424"/>
      <c r="E151" s="424"/>
      <c r="F151" s="424"/>
      <c r="G151" s="424"/>
      <c r="H151" s="424"/>
      <c r="I151" s="425"/>
      <c r="J151" s="84"/>
      <c r="K151" s="84"/>
      <c r="L151" s="84"/>
      <c r="M151" s="84"/>
      <c r="N151" s="84"/>
      <c r="O151" s="84"/>
      <c r="P151" s="116"/>
      <c r="Q151" s="92"/>
      <c r="R151" s="81"/>
      <c r="S151" s="81"/>
      <c r="T151" s="81"/>
      <c r="U151" s="92"/>
      <c r="V151" s="93"/>
      <c r="W151" s="94"/>
      <c r="X151" s="93"/>
      <c r="Y151" s="93"/>
      <c r="Z151" s="93"/>
      <c r="AA151" s="93"/>
      <c r="AB151" s="93"/>
      <c r="AC151" s="93"/>
      <c r="AD151" s="93"/>
      <c r="AE151" s="93"/>
      <c r="AF151" s="93"/>
      <c r="AG151" s="93"/>
      <c r="AH151" s="93"/>
      <c r="AI151" s="95"/>
      <c r="AJ151" s="96"/>
      <c r="AK151" s="96"/>
      <c r="AL151" s="96"/>
      <c r="AM151" s="96"/>
      <c r="AN151" s="96"/>
      <c r="AO151" s="96"/>
      <c r="AP151" s="96"/>
      <c r="AQ151" s="96"/>
      <c r="AR151" s="96"/>
      <c r="AS151" s="96"/>
      <c r="AT151" s="96"/>
      <c r="AU151" s="96"/>
      <c r="AV151" s="96"/>
      <c r="AW151" s="113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  <c r="BZ151" s="99"/>
      <c r="CA151" s="99"/>
      <c r="CB151" s="99"/>
      <c r="CC151" s="99"/>
      <c r="CD151" s="99"/>
      <c r="CE151" s="99"/>
      <c r="CF151" s="99"/>
      <c r="CG151" s="99"/>
      <c r="CH151" s="99"/>
      <c r="CI151" s="99"/>
      <c r="CJ151" s="99"/>
      <c r="CK151" s="99"/>
      <c r="CL151" s="99"/>
      <c r="CM151" s="99"/>
      <c r="CN151" s="99"/>
      <c r="CO151" s="99"/>
      <c r="CP151" s="99"/>
      <c r="CQ151" s="99"/>
      <c r="CR151" s="99"/>
      <c r="CS151" s="99"/>
      <c r="CT151" s="99"/>
      <c r="CU151" s="99"/>
      <c r="CV151" s="99"/>
      <c r="CW151" s="99"/>
      <c r="CX151" s="99"/>
      <c r="CY151" s="99"/>
      <c r="CZ151" s="99"/>
      <c r="DA151" s="99"/>
      <c r="DB151" s="99"/>
      <c r="DC151" s="99"/>
      <c r="DD151" s="99"/>
      <c r="DE151" s="99"/>
      <c r="DF151" s="99"/>
      <c r="DG151" s="99"/>
      <c r="DH151" s="99"/>
      <c r="DI151" s="99"/>
      <c r="DJ151" s="99"/>
      <c r="DK151" s="99"/>
      <c r="DL151" s="99"/>
      <c r="DM151" s="99"/>
      <c r="DN151" s="99"/>
      <c r="DO151" s="99"/>
      <c r="DP151" s="99"/>
      <c r="DQ151" s="99"/>
      <c r="DR151" s="99"/>
      <c r="DS151" s="99"/>
      <c r="DT151" s="99"/>
      <c r="DU151" s="99"/>
      <c r="DV151" s="99"/>
      <c r="DW151" s="99"/>
      <c r="DX151" s="99"/>
      <c r="DY151" s="99"/>
      <c r="DZ151" s="99"/>
      <c r="EA151" s="99"/>
      <c r="EB151" s="99"/>
      <c r="EC151" s="99"/>
      <c r="ED151" s="99"/>
      <c r="EE151" s="99"/>
      <c r="EF151" s="99"/>
      <c r="EG151" s="99"/>
      <c r="EH151" s="99"/>
      <c r="EI151" s="99"/>
      <c r="EJ151" s="99"/>
      <c r="EK151" s="99"/>
      <c r="EL151" s="99"/>
      <c r="EM151" s="99"/>
      <c r="EN151" s="99"/>
      <c r="EO151" s="99"/>
      <c r="EP151" s="99"/>
      <c r="EQ151" s="99"/>
      <c r="ER151" s="99"/>
      <c r="ES151" s="99"/>
      <c r="ET151" s="99"/>
      <c r="EU151" s="99"/>
      <c r="EV151" s="99"/>
      <c r="EW151" s="99"/>
      <c r="EX151" s="99"/>
      <c r="EY151" s="99"/>
      <c r="EZ151" s="99"/>
      <c r="FA151" s="99"/>
      <c r="FB151" s="99"/>
      <c r="FC151" s="99"/>
      <c r="FD151" s="99"/>
      <c r="FE151" s="99"/>
      <c r="FF151" s="99"/>
      <c r="FG151" s="99"/>
      <c r="FH151" s="99"/>
      <c r="FI151" s="99"/>
      <c r="FJ151" s="99"/>
      <c r="FK151" s="99"/>
      <c r="FL151" s="99"/>
      <c r="FM151" s="99"/>
      <c r="FN151" s="99"/>
      <c r="FO151" s="99"/>
      <c r="FP151" s="99"/>
      <c r="FQ151" s="99"/>
      <c r="FR151" s="99"/>
      <c r="FS151" s="99"/>
      <c r="FT151" s="99"/>
      <c r="FU151" s="99"/>
      <c r="FV151" s="99"/>
      <c r="FW151" s="99"/>
      <c r="FX151" s="99"/>
      <c r="FY151" s="99"/>
      <c r="FZ151" s="99"/>
      <c r="GA151" s="99"/>
      <c r="GB151" s="99"/>
      <c r="GC151" s="99"/>
      <c r="GD151" s="99"/>
      <c r="GE151" s="99"/>
      <c r="GF151" s="99"/>
      <c r="GG151" s="99"/>
      <c r="GH151" s="99"/>
      <c r="GI151" s="99"/>
      <c r="GJ151" s="99"/>
      <c r="GK151" s="99"/>
      <c r="GL151" s="99"/>
      <c r="GM151" s="99"/>
      <c r="GN151" s="99"/>
      <c r="GO151" s="99"/>
      <c r="GP151" s="99"/>
      <c r="GQ151" s="99"/>
      <c r="GR151" s="99"/>
      <c r="GS151" s="99"/>
      <c r="GT151" s="99"/>
      <c r="GU151" s="99"/>
      <c r="GV151" s="99"/>
      <c r="GW151" s="99"/>
      <c r="GX151" s="99"/>
      <c r="GY151" s="99"/>
      <c r="GZ151" s="99"/>
      <c r="HA151" s="99"/>
      <c r="HB151" s="99"/>
      <c r="HC151" s="99"/>
      <c r="HD151" s="99"/>
      <c r="HE151" s="99"/>
      <c r="HF151" s="99"/>
      <c r="HG151" s="99"/>
      <c r="HH151" s="99"/>
      <c r="HI151" s="99"/>
      <c r="HJ151" s="99"/>
      <c r="HK151" s="99"/>
      <c r="HL151" s="99"/>
      <c r="HM151" s="99"/>
      <c r="HN151" s="99"/>
      <c r="HO151" s="99"/>
      <c r="HP151" s="99"/>
      <c r="HQ151" s="99"/>
      <c r="HR151" s="99"/>
      <c r="HS151" s="99"/>
      <c r="HT151" s="99"/>
      <c r="HU151" s="99"/>
      <c r="HV151" s="99"/>
      <c r="HW151" s="99"/>
      <c r="HX151" s="99"/>
      <c r="HY151" s="99"/>
      <c r="HZ151" s="99"/>
      <c r="IA151" s="99"/>
      <c r="IB151" s="99"/>
      <c r="IC151" s="99"/>
      <c r="ID151" s="99"/>
      <c r="IE151" s="99"/>
      <c r="IF151" s="99"/>
      <c r="IG151" s="99"/>
      <c r="IH151" s="99"/>
      <c r="II151" s="99"/>
      <c r="IJ151" s="99"/>
      <c r="IK151" s="99"/>
      <c r="IL151" s="99"/>
      <c r="IM151" s="99"/>
      <c r="IN151" s="99"/>
      <c r="IO151" s="99"/>
      <c r="IP151" s="99"/>
      <c r="IQ151" s="99"/>
      <c r="IR151" s="99"/>
      <c r="IS151" s="99"/>
      <c r="IT151" s="99"/>
      <c r="IU151" s="99"/>
      <c r="IV151" s="99"/>
      <c r="IW151" s="99"/>
      <c r="IX151" s="99"/>
      <c r="IY151" s="99"/>
      <c r="IZ151" s="99"/>
      <c r="JA151" s="99"/>
      <c r="JB151" s="99"/>
      <c r="JC151" s="99"/>
      <c r="JD151" s="99"/>
      <c r="JE151" s="99"/>
      <c r="JF151" s="99"/>
      <c r="JG151" s="99"/>
      <c r="JH151" s="99"/>
      <c r="JI151" s="99"/>
      <c r="JJ151" s="99"/>
      <c r="JK151" s="99"/>
      <c r="JL151" s="99"/>
      <c r="JM151" s="99"/>
      <c r="JN151" s="99"/>
      <c r="JO151" s="99"/>
      <c r="JP151" s="99"/>
      <c r="JQ151" s="99"/>
      <c r="JR151" s="99"/>
      <c r="JS151" s="99"/>
      <c r="JT151" s="99"/>
      <c r="JU151" s="99"/>
      <c r="JV151" s="99"/>
      <c r="JW151" s="99"/>
      <c r="JX151" s="99"/>
      <c r="JY151" s="99"/>
      <c r="JZ151" s="99"/>
      <c r="KA151" s="99"/>
      <c r="KB151" s="99"/>
      <c r="KC151" s="99"/>
      <c r="KD151" s="99"/>
      <c r="KE151" s="99"/>
      <c r="KF151" s="99"/>
      <c r="KG151" s="99"/>
      <c r="KH151" s="99"/>
      <c r="KI151" s="99"/>
      <c r="KJ151" s="99"/>
      <c r="KK151" s="99"/>
      <c r="KL151" s="99"/>
      <c r="KM151" s="99"/>
      <c r="KN151" s="99"/>
      <c r="KO151" s="99"/>
      <c r="KP151" s="99"/>
      <c r="KQ151" s="99"/>
    </row>
    <row r="152" spans="1:303" s="100" customFormat="1" ht="15.75" x14ac:dyDescent="0.25">
      <c r="A152" s="89"/>
      <c r="B152" s="90"/>
      <c r="C152" s="402"/>
      <c r="D152" s="403"/>
      <c r="E152" s="403"/>
      <c r="F152" s="403"/>
      <c r="G152" s="403"/>
      <c r="H152" s="404"/>
      <c r="I152" s="125"/>
      <c r="J152" s="84"/>
      <c r="K152" s="84"/>
      <c r="L152" s="84"/>
      <c r="M152" s="84"/>
      <c r="N152" s="84"/>
      <c r="O152" s="84"/>
      <c r="P152" s="116"/>
      <c r="Q152" s="92"/>
      <c r="R152" s="81"/>
      <c r="S152" s="81"/>
      <c r="T152" s="81"/>
      <c r="U152" s="92"/>
      <c r="V152" s="93"/>
      <c r="W152" s="94"/>
      <c r="X152" s="93"/>
      <c r="Y152" s="93"/>
      <c r="Z152" s="93"/>
      <c r="AA152" s="93"/>
      <c r="AB152" s="93"/>
      <c r="AC152" s="93"/>
      <c r="AD152" s="93"/>
      <c r="AE152" s="93"/>
      <c r="AF152" s="93"/>
      <c r="AG152" s="93"/>
      <c r="AH152" s="93"/>
      <c r="AI152" s="95"/>
      <c r="AJ152" s="96"/>
      <c r="AK152" s="96"/>
      <c r="AL152" s="96"/>
      <c r="AM152" s="96"/>
      <c r="AN152" s="96"/>
      <c r="AO152" s="96"/>
      <c r="AP152" s="96"/>
      <c r="AQ152" s="96"/>
      <c r="AR152" s="96"/>
      <c r="AS152" s="96"/>
      <c r="AT152" s="96"/>
      <c r="AU152" s="96"/>
      <c r="AV152" s="96"/>
      <c r="AW152" s="113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99"/>
      <c r="CX152" s="99"/>
      <c r="CY152" s="99"/>
      <c r="CZ152" s="99"/>
      <c r="DA152" s="99"/>
      <c r="DB152" s="99"/>
      <c r="DC152" s="99"/>
      <c r="DD152" s="99"/>
      <c r="DE152" s="99"/>
      <c r="DF152" s="99"/>
      <c r="DG152" s="99"/>
      <c r="DH152" s="99"/>
      <c r="DI152" s="99"/>
      <c r="DJ152" s="99"/>
      <c r="DK152" s="99"/>
      <c r="DL152" s="99"/>
      <c r="DM152" s="99"/>
      <c r="DN152" s="99"/>
      <c r="DO152" s="99"/>
      <c r="DP152" s="99"/>
      <c r="DQ152" s="99"/>
      <c r="DR152" s="99"/>
      <c r="DS152" s="99"/>
      <c r="DT152" s="99"/>
      <c r="DU152" s="99"/>
      <c r="DV152" s="99"/>
      <c r="DW152" s="99"/>
      <c r="DX152" s="99"/>
      <c r="DY152" s="99"/>
      <c r="DZ152" s="99"/>
      <c r="EA152" s="99"/>
      <c r="EB152" s="99"/>
      <c r="EC152" s="99"/>
      <c r="ED152" s="99"/>
      <c r="EE152" s="99"/>
      <c r="EF152" s="99"/>
      <c r="EG152" s="99"/>
      <c r="EH152" s="99"/>
      <c r="EI152" s="99"/>
      <c r="EJ152" s="99"/>
      <c r="EK152" s="99"/>
      <c r="EL152" s="99"/>
      <c r="EM152" s="99"/>
      <c r="EN152" s="99"/>
      <c r="EO152" s="99"/>
      <c r="EP152" s="99"/>
      <c r="EQ152" s="99"/>
      <c r="ER152" s="99"/>
      <c r="ES152" s="99"/>
      <c r="ET152" s="99"/>
      <c r="EU152" s="99"/>
      <c r="EV152" s="99"/>
      <c r="EW152" s="99"/>
      <c r="EX152" s="99"/>
      <c r="EY152" s="99"/>
      <c r="EZ152" s="99"/>
      <c r="FA152" s="99"/>
      <c r="FB152" s="99"/>
      <c r="FC152" s="99"/>
      <c r="FD152" s="99"/>
      <c r="FE152" s="99"/>
      <c r="FF152" s="99"/>
      <c r="FG152" s="99"/>
      <c r="FH152" s="99"/>
      <c r="FI152" s="99"/>
      <c r="FJ152" s="99"/>
      <c r="FK152" s="99"/>
      <c r="FL152" s="99"/>
      <c r="FM152" s="99"/>
      <c r="FN152" s="99"/>
      <c r="FO152" s="99"/>
      <c r="FP152" s="99"/>
      <c r="FQ152" s="99"/>
      <c r="FR152" s="99"/>
      <c r="FS152" s="99"/>
      <c r="FT152" s="99"/>
      <c r="FU152" s="99"/>
      <c r="FV152" s="99"/>
      <c r="FW152" s="99"/>
      <c r="FX152" s="99"/>
      <c r="FY152" s="99"/>
      <c r="FZ152" s="99"/>
      <c r="GA152" s="99"/>
      <c r="GB152" s="99"/>
      <c r="GC152" s="99"/>
      <c r="GD152" s="99"/>
      <c r="GE152" s="99"/>
      <c r="GF152" s="99"/>
      <c r="GG152" s="99"/>
      <c r="GH152" s="99"/>
      <c r="GI152" s="99"/>
      <c r="GJ152" s="99"/>
      <c r="GK152" s="99"/>
      <c r="GL152" s="99"/>
      <c r="GM152" s="99"/>
      <c r="GN152" s="99"/>
      <c r="GO152" s="99"/>
      <c r="GP152" s="99"/>
      <c r="GQ152" s="99"/>
      <c r="GR152" s="99"/>
      <c r="GS152" s="99"/>
      <c r="GT152" s="99"/>
      <c r="GU152" s="99"/>
      <c r="GV152" s="99"/>
      <c r="GW152" s="99"/>
      <c r="GX152" s="99"/>
      <c r="GY152" s="99"/>
      <c r="GZ152" s="99"/>
      <c r="HA152" s="99"/>
      <c r="HB152" s="99"/>
      <c r="HC152" s="99"/>
      <c r="HD152" s="99"/>
      <c r="HE152" s="99"/>
      <c r="HF152" s="99"/>
      <c r="HG152" s="99"/>
      <c r="HH152" s="99"/>
      <c r="HI152" s="99"/>
      <c r="HJ152" s="99"/>
      <c r="HK152" s="99"/>
      <c r="HL152" s="99"/>
      <c r="HM152" s="99"/>
      <c r="HN152" s="99"/>
      <c r="HO152" s="99"/>
      <c r="HP152" s="99"/>
      <c r="HQ152" s="99"/>
      <c r="HR152" s="99"/>
      <c r="HS152" s="99"/>
      <c r="HT152" s="99"/>
      <c r="HU152" s="99"/>
      <c r="HV152" s="99"/>
      <c r="HW152" s="99"/>
      <c r="HX152" s="99"/>
      <c r="HY152" s="99"/>
      <c r="HZ152" s="99"/>
      <c r="IA152" s="99"/>
      <c r="IB152" s="99"/>
      <c r="IC152" s="99"/>
      <c r="ID152" s="99"/>
      <c r="IE152" s="99"/>
      <c r="IF152" s="99"/>
      <c r="IG152" s="99"/>
      <c r="IH152" s="99"/>
      <c r="II152" s="99"/>
      <c r="IJ152" s="99"/>
      <c r="IK152" s="99"/>
      <c r="IL152" s="99"/>
      <c r="IM152" s="99"/>
      <c r="IN152" s="99"/>
      <c r="IO152" s="99"/>
      <c r="IP152" s="99"/>
      <c r="IQ152" s="99"/>
      <c r="IR152" s="99"/>
      <c r="IS152" s="99"/>
      <c r="IT152" s="99"/>
      <c r="IU152" s="99"/>
      <c r="IV152" s="99"/>
      <c r="IW152" s="99"/>
      <c r="IX152" s="99"/>
      <c r="IY152" s="99"/>
      <c r="IZ152" s="99"/>
      <c r="JA152" s="99"/>
      <c r="JB152" s="99"/>
      <c r="JC152" s="99"/>
      <c r="JD152" s="99"/>
      <c r="JE152" s="99"/>
      <c r="JF152" s="99"/>
      <c r="JG152" s="99"/>
      <c r="JH152" s="99"/>
      <c r="JI152" s="99"/>
      <c r="JJ152" s="99"/>
      <c r="JK152" s="99"/>
      <c r="JL152" s="99"/>
      <c r="JM152" s="99"/>
      <c r="JN152" s="99"/>
      <c r="JO152" s="99"/>
      <c r="JP152" s="99"/>
      <c r="JQ152" s="99"/>
      <c r="JR152" s="99"/>
      <c r="JS152" s="99"/>
      <c r="JT152" s="99"/>
      <c r="JU152" s="99"/>
      <c r="JV152" s="99"/>
      <c r="JW152" s="99"/>
      <c r="JX152" s="99"/>
      <c r="JY152" s="99"/>
      <c r="JZ152" s="99"/>
      <c r="KA152" s="99"/>
      <c r="KB152" s="99"/>
      <c r="KC152" s="99"/>
      <c r="KD152" s="99"/>
      <c r="KE152" s="99"/>
      <c r="KF152" s="99"/>
      <c r="KG152" s="99"/>
      <c r="KH152" s="99"/>
      <c r="KI152" s="99"/>
      <c r="KJ152" s="99"/>
      <c r="KK152" s="99"/>
      <c r="KL152" s="99"/>
      <c r="KM152" s="99"/>
      <c r="KN152" s="99"/>
      <c r="KO152" s="99"/>
      <c r="KP152" s="99"/>
      <c r="KQ152" s="99"/>
    </row>
    <row r="153" spans="1:303" s="100" customFormat="1" ht="15.75" x14ac:dyDescent="0.25">
      <c r="A153" s="89"/>
      <c r="B153" s="90"/>
      <c r="C153" s="402"/>
      <c r="D153" s="403"/>
      <c r="E153" s="403"/>
      <c r="F153" s="403"/>
      <c r="G153" s="403"/>
      <c r="H153" s="404"/>
      <c r="I153" s="125"/>
      <c r="J153" s="84"/>
      <c r="K153" s="84"/>
      <c r="L153" s="84"/>
      <c r="M153" s="84"/>
      <c r="N153" s="84"/>
      <c r="O153" s="84"/>
      <c r="P153" s="116"/>
      <c r="Q153" s="92"/>
      <c r="R153" s="81"/>
      <c r="S153" s="81"/>
      <c r="T153" s="81"/>
      <c r="U153" s="92"/>
      <c r="V153" s="93"/>
      <c r="W153" s="94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5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6"/>
      <c r="AV153" s="96"/>
      <c r="AW153" s="113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  <c r="BZ153" s="99"/>
      <c r="CA153" s="99"/>
      <c r="CB153" s="99"/>
      <c r="CC153" s="99"/>
      <c r="CD153" s="99"/>
      <c r="CE153" s="99"/>
      <c r="CF153" s="99"/>
      <c r="CG153" s="99"/>
      <c r="CH153" s="99"/>
      <c r="CI153" s="99"/>
      <c r="CJ153" s="99"/>
      <c r="CK153" s="99"/>
      <c r="CL153" s="99"/>
      <c r="CM153" s="99"/>
      <c r="CN153" s="99"/>
      <c r="CO153" s="99"/>
      <c r="CP153" s="99"/>
      <c r="CQ153" s="99"/>
      <c r="CR153" s="99"/>
      <c r="CS153" s="99"/>
      <c r="CT153" s="99"/>
      <c r="CU153" s="99"/>
      <c r="CV153" s="99"/>
      <c r="CW153" s="99"/>
      <c r="CX153" s="99"/>
      <c r="CY153" s="99"/>
      <c r="CZ153" s="99"/>
      <c r="DA153" s="99"/>
      <c r="DB153" s="99"/>
      <c r="DC153" s="99"/>
      <c r="DD153" s="99"/>
      <c r="DE153" s="99"/>
      <c r="DF153" s="99"/>
      <c r="DG153" s="99"/>
      <c r="DH153" s="99"/>
      <c r="DI153" s="99"/>
      <c r="DJ153" s="99"/>
      <c r="DK153" s="99"/>
      <c r="DL153" s="99"/>
      <c r="DM153" s="99"/>
      <c r="DN153" s="99"/>
      <c r="DO153" s="99"/>
      <c r="DP153" s="99"/>
      <c r="DQ153" s="99"/>
      <c r="DR153" s="99"/>
      <c r="DS153" s="99"/>
      <c r="DT153" s="99"/>
      <c r="DU153" s="99"/>
      <c r="DV153" s="99"/>
      <c r="DW153" s="99"/>
      <c r="DX153" s="99"/>
      <c r="DY153" s="99"/>
      <c r="DZ153" s="99"/>
      <c r="EA153" s="99"/>
      <c r="EB153" s="99"/>
      <c r="EC153" s="99"/>
      <c r="ED153" s="99"/>
      <c r="EE153" s="99"/>
      <c r="EF153" s="99"/>
      <c r="EG153" s="99"/>
      <c r="EH153" s="99"/>
      <c r="EI153" s="99"/>
      <c r="EJ153" s="99"/>
      <c r="EK153" s="99"/>
      <c r="EL153" s="99"/>
      <c r="EM153" s="99"/>
      <c r="EN153" s="99"/>
      <c r="EO153" s="99"/>
      <c r="EP153" s="99"/>
      <c r="EQ153" s="99"/>
      <c r="ER153" s="99"/>
      <c r="ES153" s="99"/>
      <c r="ET153" s="99"/>
      <c r="EU153" s="99"/>
      <c r="EV153" s="99"/>
      <c r="EW153" s="99"/>
      <c r="EX153" s="99"/>
      <c r="EY153" s="99"/>
      <c r="EZ153" s="99"/>
      <c r="FA153" s="99"/>
      <c r="FB153" s="99"/>
      <c r="FC153" s="99"/>
      <c r="FD153" s="99"/>
      <c r="FE153" s="99"/>
      <c r="FF153" s="99"/>
      <c r="FG153" s="99"/>
      <c r="FH153" s="99"/>
      <c r="FI153" s="99"/>
      <c r="FJ153" s="99"/>
      <c r="FK153" s="99"/>
      <c r="FL153" s="99"/>
      <c r="FM153" s="99"/>
      <c r="FN153" s="99"/>
      <c r="FO153" s="99"/>
      <c r="FP153" s="99"/>
      <c r="FQ153" s="99"/>
      <c r="FR153" s="99"/>
      <c r="FS153" s="99"/>
      <c r="FT153" s="99"/>
      <c r="FU153" s="99"/>
      <c r="FV153" s="99"/>
      <c r="FW153" s="99"/>
      <c r="FX153" s="99"/>
      <c r="FY153" s="99"/>
      <c r="FZ153" s="99"/>
      <c r="GA153" s="99"/>
      <c r="GB153" s="99"/>
      <c r="GC153" s="99"/>
      <c r="GD153" s="99"/>
      <c r="GE153" s="99"/>
      <c r="GF153" s="99"/>
      <c r="GG153" s="99"/>
      <c r="GH153" s="99"/>
      <c r="GI153" s="99"/>
      <c r="GJ153" s="99"/>
      <c r="GK153" s="99"/>
      <c r="GL153" s="99"/>
      <c r="GM153" s="99"/>
      <c r="GN153" s="99"/>
      <c r="GO153" s="99"/>
      <c r="GP153" s="99"/>
      <c r="GQ153" s="99"/>
      <c r="GR153" s="99"/>
      <c r="GS153" s="99"/>
      <c r="GT153" s="99"/>
      <c r="GU153" s="99"/>
      <c r="GV153" s="99"/>
      <c r="GW153" s="99"/>
      <c r="GX153" s="99"/>
      <c r="GY153" s="99"/>
      <c r="GZ153" s="99"/>
      <c r="HA153" s="99"/>
      <c r="HB153" s="99"/>
      <c r="HC153" s="99"/>
      <c r="HD153" s="99"/>
      <c r="HE153" s="99"/>
      <c r="HF153" s="99"/>
      <c r="HG153" s="99"/>
      <c r="HH153" s="99"/>
      <c r="HI153" s="99"/>
      <c r="HJ153" s="99"/>
      <c r="HK153" s="99"/>
      <c r="HL153" s="99"/>
      <c r="HM153" s="99"/>
      <c r="HN153" s="99"/>
      <c r="HO153" s="99"/>
      <c r="HP153" s="99"/>
      <c r="HQ153" s="99"/>
      <c r="HR153" s="99"/>
      <c r="HS153" s="99"/>
      <c r="HT153" s="99"/>
      <c r="HU153" s="99"/>
      <c r="HV153" s="99"/>
      <c r="HW153" s="99"/>
      <c r="HX153" s="99"/>
      <c r="HY153" s="99"/>
      <c r="HZ153" s="99"/>
      <c r="IA153" s="99"/>
      <c r="IB153" s="99"/>
      <c r="IC153" s="99"/>
      <c r="ID153" s="99"/>
      <c r="IE153" s="99"/>
      <c r="IF153" s="99"/>
      <c r="IG153" s="99"/>
      <c r="IH153" s="99"/>
      <c r="II153" s="99"/>
      <c r="IJ153" s="99"/>
      <c r="IK153" s="99"/>
      <c r="IL153" s="99"/>
      <c r="IM153" s="99"/>
      <c r="IN153" s="99"/>
      <c r="IO153" s="99"/>
      <c r="IP153" s="99"/>
      <c r="IQ153" s="99"/>
      <c r="IR153" s="99"/>
      <c r="IS153" s="99"/>
      <c r="IT153" s="99"/>
      <c r="IU153" s="99"/>
      <c r="IV153" s="99"/>
      <c r="IW153" s="99"/>
      <c r="IX153" s="99"/>
      <c r="IY153" s="99"/>
      <c r="IZ153" s="99"/>
      <c r="JA153" s="99"/>
      <c r="JB153" s="99"/>
      <c r="JC153" s="99"/>
      <c r="JD153" s="99"/>
      <c r="JE153" s="99"/>
      <c r="JF153" s="99"/>
      <c r="JG153" s="99"/>
      <c r="JH153" s="99"/>
      <c r="JI153" s="99"/>
      <c r="JJ153" s="99"/>
      <c r="JK153" s="99"/>
      <c r="JL153" s="99"/>
      <c r="JM153" s="99"/>
      <c r="JN153" s="99"/>
      <c r="JO153" s="99"/>
      <c r="JP153" s="99"/>
      <c r="JQ153" s="99"/>
      <c r="JR153" s="99"/>
      <c r="JS153" s="99"/>
      <c r="JT153" s="99"/>
      <c r="JU153" s="99"/>
      <c r="JV153" s="99"/>
      <c r="JW153" s="99"/>
      <c r="JX153" s="99"/>
      <c r="JY153" s="99"/>
      <c r="JZ153" s="99"/>
      <c r="KA153" s="99"/>
      <c r="KB153" s="99"/>
      <c r="KC153" s="99"/>
      <c r="KD153" s="99"/>
      <c r="KE153" s="99"/>
      <c r="KF153" s="99"/>
      <c r="KG153" s="99"/>
      <c r="KH153" s="99"/>
      <c r="KI153" s="99"/>
      <c r="KJ153" s="99"/>
      <c r="KK153" s="99"/>
      <c r="KL153" s="99"/>
      <c r="KM153" s="99"/>
      <c r="KN153" s="99"/>
      <c r="KO153" s="99"/>
      <c r="KP153" s="99"/>
      <c r="KQ153" s="99"/>
    </row>
    <row r="154" spans="1:303" s="100" customFormat="1" ht="15.75" x14ac:dyDescent="0.25">
      <c r="A154" s="89"/>
      <c r="B154" s="90"/>
      <c r="C154" s="402"/>
      <c r="D154" s="403"/>
      <c r="E154" s="403"/>
      <c r="F154" s="403"/>
      <c r="G154" s="403"/>
      <c r="H154" s="404"/>
      <c r="I154" s="125"/>
      <c r="J154" s="84"/>
      <c r="K154" s="84"/>
      <c r="L154" s="84"/>
      <c r="M154" s="84"/>
      <c r="N154" s="84"/>
      <c r="O154" s="84"/>
      <c r="P154" s="116"/>
      <c r="Q154" s="92"/>
      <c r="R154" s="81"/>
      <c r="S154" s="81"/>
      <c r="T154" s="81"/>
      <c r="U154" s="92"/>
      <c r="V154" s="93"/>
      <c r="W154" s="94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5"/>
      <c r="AJ154" s="96"/>
      <c r="AK154" s="96"/>
      <c r="AL154" s="96"/>
      <c r="AM154" s="96"/>
      <c r="AN154" s="96"/>
      <c r="AO154" s="96"/>
      <c r="AP154" s="96"/>
      <c r="AQ154" s="96"/>
      <c r="AR154" s="96"/>
      <c r="AS154" s="96"/>
      <c r="AT154" s="96"/>
      <c r="AU154" s="96"/>
      <c r="AV154" s="96"/>
      <c r="AW154" s="113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  <c r="BZ154" s="99"/>
      <c r="CA154" s="99"/>
      <c r="CB154" s="99"/>
      <c r="CC154" s="99"/>
      <c r="CD154" s="99"/>
      <c r="CE154" s="99"/>
      <c r="CF154" s="99"/>
      <c r="CG154" s="99"/>
      <c r="CH154" s="99"/>
      <c r="CI154" s="99"/>
      <c r="CJ154" s="99"/>
      <c r="CK154" s="99"/>
      <c r="CL154" s="99"/>
      <c r="CM154" s="99"/>
      <c r="CN154" s="99"/>
      <c r="CO154" s="99"/>
      <c r="CP154" s="99"/>
      <c r="CQ154" s="99"/>
      <c r="CR154" s="99"/>
      <c r="CS154" s="99"/>
      <c r="CT154" s="99"/>
      <c r="CU154" s="99"/>
      <c r="CV154" s="99"/>
      <c r="CW154" s="99"/>
      <c r="CX154" s="99"/>
      <c r="CY154" s="99"/>
      <c r="CZ154" s="99"/>
      <c r="DA154" s="99"/>
      <c r="DB154" s="99"/>
      <c r="DC154" s="99"/>
      <c r="DD154" s="99"/>
      <c r="DE154" s="99"/>
      <c r="DF154" s="99"/>
      <c r="DG154" s="99"/>
      <c r="DH154" s="99"/>
      <c r="DI154" s="99"/>
      <c r="DJ154" s="99"/>
      <c r="DK154" s="99"/>
      <c r="DL154" s="99"/>
      <c r="DM154" s="99"/>
      <c r="DN154" s="99"/>
      <c r="DO154" s="99"/>
      <c r="DP154" s="99"/>
      <c r="DQ154" s="99"/>
      <c r="DR154" s="99"/>
      <c r="DS154" s="99"/>
      <c r="DT154" s="99"/>
      <c r="DU154" s="99"/>
      <c r="DV154" s="99"/>
      <c r="DW154" s="99"/>
      <c r="DX154" s="99"/>
      <c r="DY154" s="99"/>
      <c r="DZ154" s="99"/>
      <c r="EA154" s="99"/>
      <c r="EB154" s="99"/>
      <c r="EC154" s="99"/>
      <c r="ED154" s="99"/>
      <c r="EE154" s="99"/>
      <c r="EF154" s="99"/>
      <c r="EG154" s="99"/>
      <c r="EH154" s="99"/>
      <c r="EI154" s="99"/>
      <c r="EJ154" s="99"/>
      <c r="EK154" s="99"/>
      <c r="EL154" s="99"/>
      <c r="EM154" s="99"/>
      <c r="EN154" s="99"/>
      <c r="EO154" s="99"/>
      <c r="EP154" s="99"/>
      <c r="EQ154" s="99"/>
      <c r="ER154" s="99"/>
      <c r="ES154" s="99"/>
      <c r="ET154" s="99"/>
      <c r="EU154" s="99"/>
      <c r="EV154" s="99"/>
      <c r="EW154" s="99"/>
      <c r="EX154" s="99"/>
      <c r="EY154" s="99"/>
      <c r="EZ154" s="99"/>
      <c r="FA154" s="99"/>
      <c r="FB154" s="99"/>
      <c r="FC154" s="99"/>
      <c r="FD154" s="99"/>
      <c r="FE154" s="99"/>
      <c r="FF154" s="99"/>
      <c r="FG154" s="99"/>
      <c r="FH154" s="99"/>
      <c r="FI154" s="99"/>
      <c r="FJ154" s="99"/>
      <c r="FK154" s="99"/>
      <c r="FL154" s="99"/>
      <c r="FM154" s="99"/>
      <c r="FN154" s="99"/>
      <c r="FO154" s="99"/>
      <c r="FP154" s="99"/>
      <c r="FQ154" s="99"/>
      <c r="FR154" s="99"/>
      <c r="FS154" s="99"/>
      <c r="FT154" s="99"/>
      <c r="FU154" s="99"/>
      <c r="FV154" s="99"/>
      <c r="FW154" s="99"/>
      <c r="FX154" s="99"/>
      <c r="FY154" s="99"/>
      <c r="FZ154" s="99"/>
      <c r="GA154" s="99"/>
      <c r="GB154" s="99"/>
      <c r="GC154" s="99"/>
      <c r="GD154" s="99"/>
      <c r="GE154" s="99"/>
      <c r="GF154" s="99"/>
      <c r="GG154" s="99"/>
      <c r="GH154" s="99"/>
      <c r="GI154" s="99"/>
      <c r="GJ154" s="99"/>
      <c r="GK154" s="99"/>
      <c r="GL154" s="99"/>
      <c r="GM154" s="99"/>
      <c r="GN154" s="99"/>
      <c r="GO154" s="99"/>
      <c r="GP154" s="99"/>
      <c r="GQ154" s="99"/>
      <c r="GR154" s="99"/>
      <c r="GS154" s="99"/>
      <c r="GT154" s="99"/>
      <c r="GU154" s="99"/>
      <c r="GV154" s="99"/>
      <c r="GW154" s="99"/>
      <c r="GX154" s="99"/>
      <c r="GY154" s="99"/>
      <c r="GZ154" s="99"/>
      <c r="HA154" s="99"/>
      <c r="HB154" s="99"/>
      <c r="HC154" s="99"/>
      <c r="HD154" s="99"/>
      <c r="HE154" s="99"/>
      <c r="HF154" s="99"/>
      <c r="HG154" s="99"/>
      <c r="HH154" s="99"/>
      <c r="HI154" s="99"/>
      <c r="HJ154" s="99"/>
      <c r="HK154" s="99"/>
      <c r="HL154" s="99"/>
      <c r="HM154" s="99"/>
      <c r="HN154" s="99"/>
      <c r="HO154" s="99"/>
      <c r="HP154" s="99"/>
      <c r="HQ154" s="99"/>
      <c r="HR154" s="99"/>
      <c r="HS154" s="99"/>
      <c r="HT154" s="99"/>
      <c r="HU154" s="99"/>
      <c r="HV154" s="99"/>
      <c r="HW154" s="99"/>
      <c r="HX154" s="99"/>
      <c r="HY154" s="99"/>
      <c r="HZ154" s="99"/>
      <c r="IA154" s="99"/>
      <c r="IB154" s="99"/>
      <c r="IC154" s="99"/>
      <c r="ID154" s="99"/>
      <c r="IE154" s="99"/>
      <c r="IF154" s="99"/>
      <c r="IG154" s="99"/>
      <c r="IH154" s="99"/>
      <c r="II154" s="99"/>
      <c r="IJ154" s="99"/>
      <c r="IK154" s="99"/>
      <c r="IL154" s="99"/>
      <c r="IM154" s="99"/>
      <c r="IN154" s="99"/>
      <c r="IO154" s="99"/>
      <c r="IP154" s="99"/>
      <c r="IQ154" s="99"/>
      <c r="IR154" s="99"/>
      <c r="IS154" s="99"/>
      <c r="IT154" s="99"/>
      <c r="IU154" s="99"/>
      <c r="IV154" s="99"/>
      <c r="IW154" s="99"/>
      <c r="IX154" s="99"/>
      <c r="IY154" s="99"/>
      <c r="IZ154" s="99"/>
      <c r="JA154" s="99"/>
      <c r="JB154" s="99"/>
      <c r="JC154" s="99"/>
      <c r="JD154" s="99"/>
      <c r="JE154" s="99"/>
      <c r="JF154" s="99"/>
      <c r="JG154" s="99"/>
      <c r="JH154" s="99"/>
      <c r="JI154" s="99"/>
      <c r="JJ154" s="99"/>
      <c r="JK154" s="99"/>
      <c r="JL154" s="99"/>
      <c r="JM154" s="99"/>
      <c r="JN154" s="99"/>
      <c r="JO154" s="99"/>
      <c r="JP154" s="99"/>
      <c r="JQ154" s="99"/>
      <c r="JR154" s="99"/>
      <c r="JS154" s="99"/>
      <c r="JT154" s="99"/>
      <c r="JU154" s="99"/>
      <c r="JV154" s="99"/>
      <c r="JW154" s="99"/>
      <c r="JX154" s="99"/>
      <c r="JY154" s="99"/>
      <c r="JZ154" s="99"/>
      <c r="KA154" s="99"/>
      <c r="KB154" s="99"/>
      <c r="KC154" s="99"/>
      <c r="KD154" s="99"/>
      <c r="KE154" s="99"/>
      <c r="KF154" s="99"/>
      <c r="KG154" s="99"/>
      <c r="KH154" s="99"/>
      <c r="KI154" s="99"/>
      <c r="KJ154" s="99"/>
      <c r="KK154" s="99"/>
      <c r="KL154" s="99"/>
      <c r="KM154" s="99"/>
      <c r="KN154" s="99"/>
      <c r="KO154" s="99"/>
      <c r="KP154" s="99"/>
      <c r="KQ154" s="99"/>
    </row>
    <row r="155" spans="1:303" ht="20.100000000000001" customHeight="1" x14ac:dyDescent="0.25">
      <c r="C155" s="402"/>
      <c r="D155" s="403"/>
      <c r="E155" s="403"/>
      <c r="F155" s="403"/>
      <c r="G155" s="403"/>
      <c r="H155" s="404"/>
      <c r="I155" s="125"/>
      <c r="J155" s="84"/>
      <c r="K155" s="84"/>
      <c r="L155" s="84"/>
      <c r="M155" s="84"/>
      <c r="N155" s="84"/>
      <c r="O155" s="84"/>
      <c r="P155" s="116"/>
      <c r="Y155" s="9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126"/>
      <c r="AW155" s="44"/>
      <c r="BE155" s="12"/>
      <c r="BF155" s="12"/>
    </row>
    <row r="156" spans="1:303" ht="20.100000000000001" customHeight="1" x14ac:dyDescent="0.25">
      <c r="C156" s="402"/>
      <c r="D156" s="403"/>
      <c r="E156" s="403"/>
      <c r="F156" s="403"/>
      <c r="G156" s="403"/>
      <c r="H156" s="404"/>
      <c r="I156" s="125"/>
      <c r="J156" s="84"/>
      <c r="K156" s="84"/>
      <c r="L156" s="84"/>
      <c r="M156" s="84"/>
      <c r="N156" s="84"/>
      <c r="O156" s="84"/>
      <c r="P156" s="116"/>
      <c r="Y156" s="9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126"/>
      <c r="AW156" s="44"/>
      <c r="BE156" s="12"/>
      <c r="BF156" s="12"/>
    </row>
    <row r="157" spans="1:303" ht="20.100000000000001" customHeight="1" x14ac:dyDescent="0.25">
      <c r="C157" s="402"/>
      <c r="D157" s="403"/>
      <c r="E157" s="403"/>
      <c r="F157" s="403"/>
      <c r="G157" s="403"/>
      <c r="H157" s="404"/>
      <c r="I157" s="125"/>
      <c r="J157" s="84"/>
      <c r="K157" s="84"/>
      <c r="L157" s="84"/>
      <c r="M157" s="84"/>
      <c r="N157" s="84"/>
      <c r="O157" s="84"/>
      <c r="P157" s="116"/>
      <c r="Y157" s="9"/>
      <c r="AJ157" s="72"/>
      <c r="AK157" s="72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126"/>
      <c r="AW157" s="44"/>
      <c r="BE157" s="12"/>
      <c r="BF157" s="12"/>
    </row>
    <row r="158" spans="1:303" ht="20.100000000000001" customHeight="1" x14ac:dyDescent="0.25">
      <c r="C158" s="402"/>
      <c r="D158" s="403"/>
      <c r="E158" s="403"/>
      <c r="F158" s="403"/>
      <c r="G158" s="403"/>
      <c r="H158" s="404"/>
      <c r="I158" s="125"/>
      <c r="J158" s="84"/>
      <c r="K158" s="84"/>
      <c r="L158" s="84"/>
      <c r="M158" s="84"/>
      <c r="N158" s="84"/>
      <c r="O158" s="84"/>
      <c r="P158" s="116"/>
      <c r="Y158" s="9"/>
      <c r="AJ158" s="72"/>
      <c r="AK158" s="72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126"/>
      <c r="AW158" s="44"/>
      <c r="BE158" s="12"/>
      <c r="BF158" s="12"/>
    </row>
    <row r="159" spans="1:303" ht="20.100000000000001" customHeight="1" x14ac:dyDescent="0.25">
      <c r="C159" s="402"/>
      <c r="D159" s="403"/>
      <c r="E159" s="403"/>
      <c r="F159" s="403"/>
      <c r="G159" s="403"/>
      <c r="H159" s="404"/>
      <c r="I159" s="125"/>
      <c r="J159" s="84"/>
      <c r="K159" s="84"/>
      <c r="L159" s="84"/>
      <c r="M159" s="84"/>
      <c r="N159" s="84"/>
      <c r="O159" s="84"/>
      <c r="P159" s="116"/>
      <c r="Y159" s="9"/>
      <c r="AJ159" s="72"/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126"/>
      <c r="AW159" s="44"/>
      <c r="BE159" s="12"/>
      <c r="BF159" s="12"/>
    </row>
    <row r="160" spans="1:303" ht="20.100000000000001" customHeight="1" x14ac:dyDescent="0.25">
      <c r="C160" s="402"/>
      <c r="D160" s="403"/>
      <c r="E160" s="403"/>
      <c r="F160" s="403"/>
      <c r="G160" s="403"/>
      <c r="H160" s="404"/>
      <c r="I160" s="125"/>
      <c r="J160" s="84"/>
      <c r="K160" s="84"/>
      <c r="L160" s="84"/>
      <c r="M160" s="84"/>
      <c r="N160" s="84"/>
      <c r="O160" s="84"/>
      <c r="P160" s="116"/>
      <c r="Y160" s="9"/>
      <c r="AJ160" s="72"/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126"/>
      <c r="AW160" s="44"/>
      <c r="BE160" s="12"/>
      <c r="BF160" s="12"/>
    </row>
    <row r="161" spans="3:58" ht="20.100000000000001" customHeight="1" thickBot="1" x14ac:dyDescent="0.3">
      <c r="C161" s="402"/>
      <c r="D161" s="403"/>
      <c r="E161" s="403"/>
      <c r="F161" s="403"/>
      <c r="G161" s="403"/>
      <c r="H161" s="404"/>
      <c r="I161" s="125"/>
      <c r="J161" s="84"/>
      <c r="K161" s="84"/>
      <c r="L161" s="84"/>
      <c r="M161" s="84"/>
      <c r="N161" s="84"/>
      <c r="O161" s="84"/>
      <c r="P161" s="116"/>
      <c r="Y161" s="9"/>
      <c r="AJ161" s="72"/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126"/>
      <c r="AW161" s="44"/>
      <c r="BE161" s="12"/>
      <c r="BF161" s="12"/>
    </row>
    <row r="162" spans="3:58" ht="20.100000000000001" customHeight="1" thickBot="1" x14ac:dyDescent="0.3">
      <c r="C162" s="405" t="s">
        <v>32</v>
      </c>
      <c r="D162" s="406"/>
      <c r="E162" s="406"/>
      <c r="F162" s="406"/>
      <c r="G162" s="406"/>
      <c r="H162" s="407"/>
      <c r="I162" s="127">
        <f>SUM(I152:I161)</f>
        <v>0</v>
      </c>
      <c r="J162" s="84"/>
      <c r="K162" s="84"/>
      <c r="L162" s="84"/>
      <c r="M162" s="84"/>
      <c r="N162" s="84"/>
      <c r="O162" s="84"/>
      <c r="P162" s="116"/>
      <c r="Y162" s="9"/>
      <c r="AJ162" s="72"/>
      <c r="AK162" s="72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126"/>
      <c r="AW162" s="44"/>
      <c r="BE162" s="12"/>
      <c r="BF162" s="12"/>
    </row>
    <row r="163" spans="3:58" ht="6" customHeight="1" thickBot="1" x14ac:dyDescent="0.3">
      <c r="C163" s="26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30"/>
      <c r="AJ163" s="10"/>
      <c r="AK163" s="10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4"/>
      <c r="BE163" s="12"/>
      <c r="BF163" s="12"/>
    </row>
    <row r="164" spans="3:58" ht="20.100000000000001" customHeight="1" thickBot="1" x14ac:dyDescent="0.3">
      <c r="C164" s="408" t="s">
        <v>64</v>
      </c>
      <c r="D164" s="409"/>
      <c r="E164" s="409"/>
      <c r="F164" s="409"/>
      <c r="G164" s="409"/>
      <c r="H164" s="409"/>
      <c r="I164" s="409"/>
      <c r="J164" s="409"/>
      <c r="K164" s="409"/>
      <c r="L164" s="409"/>
      <c r="M164" s="409"/>
      <c r="N164" s="409"/>
      <c r="O164" s="409"/>
      <c r="P164" s="410"/>
      <c r="AJ164" s="10"/>
      <c r="AK164" s="10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4"/>
      <c r="BE164" s="12"/>
      <c r="BF164" s="12"/>
    </row>
    <row r="165" spans="3:58" ht="20.100000000000001" customHeight="1" x14ac:dyDescent="0.25">
      <c r="C165" s="411" t="s">
        <v>65</v>
      </c>
      <c r="D165" s="412"/>
      <c r="E165" s="412"/>
      <c r="F165" s="412"/>
      <c r="G165" s="412"/>
      <c r="H165" s="412"/>
      <c r="I165" s="412"/>
      <c r="J165" s="412"/>
      <c r="K165" s="412"/>
      <c r="L165" s="412"/>
      <c r="M165" s="412"/>
      <c r="N165" s="412"/>
      <c r="O165" s="412"/>
      <c r="P165" s="413"/>
      <c r="AJ165" s="10"/>
      <c r="AK165" s="10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4"/>
      <c r="BE165" s="12"/>
      <c r="BF165" s="12"/>
    </row>
    <row r="166" spans="3:58" ht="20.100000000000001" customHeight="1" x14ac:dyDescent="0.25">
      <c r="C166" s="414"/>
      <c r="D166" s="415"/>
      <c r="E166" s="415"/>
      <c r="F166" s="415"/>
      <c r="G166" s="415"/>
      <c r="H166" s="415"/>
      <c r="I166" s="415"/>
      <c r="J166" s="415"/>
      <c r="K166" s="415"/>
      <c r="L166" s="415"/>
      <c r="M166" s="415"/>
      <c r="N166" s="415"/>
      <c r="O166" s="415"/>
      <c r="P166" s="416"/>
      <c r="AJ166" s="10"/>
      <c r="AK166" s="10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4"/>
      <c r="BE166" s="12"/>
      <c r="BF166" s="12"/>
    </row>
    <row r="167" spans="3:58" ht="20.100000000000001" customHeight="1" x14ac:dyDescent="0.25">
      <c r="C167" s="414"/>
      <c r="D167" s="415"/>
      <c r="E167" s="415"/>
      <c r="F167" s="415"/>
      <c r="G167" s="415"/>
      <c r="H167" s="415"/>
      <c r="I167" s="415"/>
      <c r="J167" s="415"/>
      <c r="K167" s="415"/>
      <c r="L167" s="415"/>
      <c r="M167" s="415"/>
      <c r="N167" s="415"/>
      <c r="O167" s="415"/>
      <c r="P167" s="416"/>
      <c r="AJ167" s="10"/>
      <c r="AK167" s="10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4"/>
      <c r="BE167" s="12"/>
      <c r="BF167" s="12"/>
    </row>
    <row r="168" spans="3:58" ht="20.100000000000001" customHeight="1" x14ac:dyDescent="0.25">
      <c r="C168" s="414"/>
      <c r="D168" s="415"/>
      <c r="E168" s="415"/>
      <c r="F168" s="415"/>
      <c r="G168" s="415"/>
      <c r="H168" s="415"/>
      <c r="I168" s="415"/>
      <c r="J168" s="415"/>
      <c r="K168" s="415"/>
      <c r="L168" s="415"/>
      <c r="M168" s="415"/>
      <c r="N168" s="415"/>
      <c r="O168" s="415"/>
      <c r="P168" s="416"/>
      <c r="AJ168" s="10"/>
      <c r="AK168" s="10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4"/>
      <c r="BE168" s="12"/>
      <c r="BF168" s="12"/>
    </row>
    <row r="169" spans="3:58" ht="20.100000000000001" customHeight="1" x14ac:dyDescent="0.25">
      <c r="C169" s="414"/>
      <c r="D169" s="415"/>
      <c r="E169" s="415"/>
      <c r="F169" s="415"/>
      <c r="G169" s="415"/>
      <c r="H169" s="415"/>
      <c r="I169" s="415"/>
      <c r="J169" s="415"/>
      <c r="K169" s="415"/>
      <c r="L169" s="415"/>
      <c r="M169" s="415"/>
      <c r="N169" s="415"/>
      <c r="O169" s="415"/>
      <c r="P169" s="416"/>
      <c r="AJ169" s="10"/>
      <c r="AK169" s="10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4"/>
      <c r="BE169" s="12"/>
      <c r="BF169" s="12"/>
    </row>
    <row r="170" spans="3:58" ht="20.100000000000001" customHeight="1" x14ac:dyDescent="0.25">
      <c r="C170" s="414"/>
      <c r="D170" s="415"/>
      <c r="E170" s="415"/>
      <c r="F170" s="415"/>
      <c r="G170" s="415"/>
      <c r="H170" s="415"/>
      <c r="I170" s="415"/>
      <c r="J170" s="415"/>
      <c r="K170" s="415"/>
      <c r="L170" s="415"/>
      <c r="M170" s="415"/>
      <c r="N170" s="415"/>
      <c r="O170" s="415"/>
      <c r="P170" s="416"/>
      <c r="AJ170" s="10"/>
      <c r="AK170" s="10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4"/>
      <c r="BE170" s="12"/>
      <c r="BF170" s="12"/>
    </row>
    <row r="171" spans="3:58" ht="13.5" thickBot="1" x14ac:dyDescent="0.3">
      <c r="C171" s="417"/>
      <c r="D171" s="418"/>
      <c r="E171" s="418"/>
      <c r="F171" s="418"/>
      <c r="G171" s="418"/>
      <c r="H171" s="418"/>
      <c r="I171" s="418"/>
      <c r="J171" s="418"/>
      <c r="K171" s="418"/>
      <c r="L171" s="418"/>
      <c r="M171" s="418"/>
      <c r="N171" s="418"/>
      <c r="O171" s="418"/>
      <c r="P171" s="419"/>
      <c r="AJ171" s="10"/>
      <c r="AK171" s="10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4"/>
      <c r="BE171" s="12"/>
      <c r="BF171" s="12"/>
    </row>
    <row r="172" spans="3:58" x14ac:dyDescent="0.25">
      <c r="AJ172" s="10"/>
      <c r="AK172" s="10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4"/>
      <c r="BE172" s="12"/>
      <c r="BF172" s="12"/>
    </row>
    <row r="173" spans="3:58" x14ac:dyDescent="0.25">
      <c r="AJ173" s="10"/>
      <c r="AK173" s="10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4"/>
      <c r="BE173" s="12"/>
      <c r="BF173" s="12"/>
    </row>
    <row r="174" spans="3:58" x14ac:dyDescent="0.25">
      <c r="AJ174" s="10"/>
      <c r="AK174" s="10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4"/>
      <c r="BE174" s="12"/>
      <c r="BF174" s="12"/>
    </row>
    <row r="175" spans="3:58" x14ac:dyDescent="0.25">
      <c r="AJ175" s="8"/>
      <c r="AK175" s="8"/>
      <c r="AL175" s="7"/>
      <c r="AM175" s="7"/>
      <c r="AN175" s="7"/>
      <c r="AO175" s="130"/>
      <c r="AP175" s="130"/>
      <c r="AQ175" s="130"/>
      <c r="AR175" s="130"/>
      <c r="AS175" s="130"/>
      <c r="AT175" s="130"/>
      <c r="AU175" s="41"/>
      <c r="AV175" s="41"/>
      <c r="AW175" s="44"/>
      <c r="AX175" s="79"/>
      <c r="AY175" s="78"/>
      <c r="AZ175" s="78"/>
      <c r="BA175" s="78"/>
      <c r="BB175" s="79"/>
      <c r="BC175" s="44"/>
      <c r="BE175" s="80"/>
      <c r="BF175" s="12"/>
    </row>
    <row r="176" spans="3:58" x14ac:dyDescent="0.25">
      <c r="AJ176" s="8"/>
      <c r="AK176" s="8"/>
      <c r="AL176" s="7"/>
      <c r="AM176" s="7"/>
      <c r="AN176" s="7"/>
      <c r="AO176" s="41"/>
      <c r="AP176" s="41"/>
      <c r="AQ176" s="41"/>
      <c r="AR176" s="41"/>
      <c r="AS176" s="41"/>
      <c r="AT176" s="41"/>
      <c r="AU176" s="41"/>
      <c r="AV176" s="41"/>
      <c r="AW176" s="44"/>
      <c r="AX176" s="79"/>
      <c r="AY176" s="78"/>
      <c r="AZ176" s="78"/>
      <c r="BA176" s="78"/>
      <c r="BB176" s="79"/>
      <c r="BC176" s="44"/>
      <c r="BE176" s="80"/>
      <c r="BF176" s="12"/>
    </row>
    <row r="177" spans="1:58" ht="38.1" customHeight="1" x14ac:dyDescent="0.25">
      <c r="AJ177" s="131"/>
      <c r="AK177" s="8"/>
      <c r="AL177" s="7"/>
      <c r="AM177" s="7"/>
      <c r="AN177" s="7"/>
      <c r="AO177" s="41"/>
      <c r="AP177" s="41"/>
      <c r="AQ177" s="41"/>
      <c r="AR177" s="41"/>
      <c r="AS177" s="41"/>
      <c r="AT177" s="41"/>
      <c r="AU177" s="132"/>
      <c r="AV177" s="132"/>
      <c r="AW177" s="44"/>
      <c r="AX177" s="420"/>
      <c r="AY177" s="420"/>
      <c r="AZ177" s="420"/>
      <c r="BA177" s="420"/>
      <c r="BB177" s="420"/>
      <c r="BC177" s="420"/>
      <c r="BD177" s="420"/>
      <c r="BE177" s="80"/>
      <c r="BF177" s="12"/>
    </row>
    <row r="178" spans="1:58" ht="20.100000000000001" customHeight="1" x14ac:dyDescent="0.25">
      <c r="AJ178" s="8"/>
      <c r="AK178" s="8"/>
      <c r="AL178" s="7"/>
      <c r="AM178" s="7"/>
      <c r="AN178" s="7"/>
      <c r="AO178" s="41"/>
      <c r="AP178" s="41"/>
      <c r="AQ178" s="41"/>
      <c r="AR178" s="41"/>
      <c r="AS178" s="41"/>
      <c r="AT178" s="41"/>
      <c r="AU178" s="41"/>
      <c r="AV178" s="41"/>
      <c r="AW178" s="44"/>
      <c r="AX178" s="133"/>
      <c r="AY178" s="134"/>
      <c r="AZ178" s="134"/>
      <c r="BA178" s="134"/>
      <c r="BB178" s="133"/>
      <c r="BC178" s="23"/>
      <c r="BD178" s="13"/>
      <c r="BE178" s="135"/>
      <c r="BF178" s="12"/>
    </row>
    <row r="179" spans="1:58" ht="50.1" customHeight="1" x14ac:dyDescent="0.25">
      <c r="AJ179" s="63"/>
      <c r="AK179" s="63"/>
      <c r="AL179" s="63"/>
      <c r="AM179" s="63"/>
      <c r="AN179" s="63"/>
      <c r="AO179" s="41"/>
      <c r="AP179" s="41"/>
      <c r="AQ179" s="41"/>
      <c r="AR179" s="41"/>
      <c r="AS179" s="41"/>
      <c r="AT179" s="41"/>
      <c r="AU179" s="41"/>
      <c r="AV179" s="41"/>
      <c r="AW179" s="44"/>
      <c r="AX179" s="136"/>
      <c r="AY179" s="136"/>
      <c r="AZ179" s="136"/>
      <c r="BA179" s="136"/>
      <c r="BB179" s="136"/>
      <c r="BC179" s="136"/>
      <c r="BD179" s="136"/>
      <c r="BE179" s="136"/>
      <c r="BF179" s="12"/>
    </row>
    <row r="180" spans="1:58" ht="21.95" customHeight="1" x14ac:dyDescent="0.25">
      <c r="A180" s="74">
        <v>1</v>
      </c>
      <c r="AJ180" s="7"/>
      <c r="AK180" s="43"/>
      <c r="AL180" s="137"/>
      <c r="AM180" s="137"/>
      <c r="AN180" s="137"/>
      <c r="AO180" s="41"/>
      <c r="AP180" s="41"/>
      <c r="AQ180" s="41"/>
      <c r="AR180" s="41"/>
      <c r="AS180" s="41"/>
      <c r="AT180" s="41"/>
      <c r="AU180" s="41"/>
      <c r="AV180" s="41"/>
      <c r="AW180" s="44"/>
      <c r="AX180" s="133"/>
      <c r="AY180" s="134"/>
      <c r="AZ180" s="134"/>
      <c r="BA180" s="134"/>
      <c r="BB180" s="133"/>
      <c r="BC180" s="23"/>
      <c r="BD180" s="23"/>
      <c r="BE180" s="23"/>
      <c r="BF180" s="12"/>
    </row>
    <row r="181" spans="1:58" ht="21.95" customHeight="1" x14ac:dyDescent="0.25">
      <c r="A181" s="74">
        <v>2</v>
      </c>
      <c r="AJ181" s="7"/>
      <c r="AK181" s="43"/>
      <c r="AL181" s="137"/>
      <c r="AM181" s="137"/>
      <c r="AN181" s="137"/>
      <c r="AO181" s="41"/>
      <c r="AP181" s="41"/>
      <c r="AQ181" s="41"/>
      <c r="AR181" s="41"/>
      <c r="AS181" s="41"/>
      <c r="AT181" s="41"/>
      <c r="AU181" s="41"/>
      <c r="AV181" s="41"/>
      <c r="AW181" s="44"/>
      <c r="AX181" s="133"/>
      <c r="AY181" s="31"/>
      <c r="AZ181" s="138"/>
      <c r="BA181" s="138"/>
      <c r="BB181" s="138"/>
      <c r="BC181" s="134"/>
      <c r="BD181" s="134"/>
      <c r="BE181" s="138"/>
      <c r="BF181" s="12"/>
    </row>
    <row r="182" spans="1:58" ht="21.95" customHeight="1" x14ac:dyDescent="0.25">
      <c r="A182" s="74">
        <v>3</v>
      </c>
      <c r="AJ182" s="7"/>
      <c r="AK182" s="43"/>
      <c r="AL182" s="137"/>
      <c r="AM182" s="137"/>
      <c r="AN182" s="137"/>
      <c r="AO182" s="41"/>
      <c r="AP182" s="41"/>
      <c r="AQ182" s="41"/>
      <c r="AR182" s="41"/>
      <c r="AS182" s="41"/>
      <c r="AT182" s="41"/>
      <c r="AU182" s="41"/>
      <c r="AV182" s="41"/>
      <c r="AW182" s="44"/>
      <c r="AX182" s="133"/>
      <c r="AY182" s="24"/>
      <c r="AZ182" s="138"/>
      <c r="BA182" s="138"/>
      <c r="BB182" s="138"/>
      <c r="BC182" s="134"/>
      <c r="BD182" s="134"/>
      <c r="BE182" s="138"/>
      <c r="BF182" s="12"/>
    </row>
    <row r="183" spans="1:58" ht="21.95" customHeight="1" x14ac:dyDescent="0.25">
      <c r="A183" s="74">
        <v>4</v>
      </c>
      <c r="AJ183" s="7"/>
      <c r="AK183" s="43"/>
      <c r="AL183" s="137"/>
      <c r="AM183" s="137"/>
      <c r="AN183" s="137"/>
      <c r="AO183" s="41"/>
      <c r="AP183" s="41"/>
      <c r="AQ183" s="41"/>
      <c r="AR183" s="41"/>
      <c r="AS183" s="41"/>
      <c r="AT183" s="41"/>
      <c r="AU183" s="41"/>
      <c r="AV183" s="41"/>
      <c r="AW183" s="44"/>
      <c r="AX183" s="133"/>
      <c r="AY183" s="24"/>
      <c r="AZ183" s="138"/>
      <c r="BA183" s="138"/>
      <c r="BB183" s="138"/>
      <c r="BC183" s="134"/>
      <c r="BD183" s="134"/>
      <c r="BE183" s="138"/>
      <c r="BF183" s="12"/>
    </row>
    <row r="184" spans="1:58" ht="21.95" customHeight="1" x14ac:dyDescent="0.25">
      <c r="AJ184" s="8"/>
      <c r="AK184" s="7"/>
      <c r="AL184" s="7"/>
      <c r="AM184" s="7"/>
      <c r="AN184" s="126"/>
      <c r="AO184" s="41"/>
      <c r="AP184" s="41"/>
      <c r="AQ184" s="41"/>
      <c r="AR184" s="41"/>
      <c r="AS184" s="41"/>
      <c r="AT184" s="41"/>
      <c r="AU184" s="41"/>
      <c r="AV184" s="41"/>
      <c r="AW184" s="44"/>
      <c r="AX184" s="133"/>
      <c r="AY184" s="24"/>
      <c r="AZ184" s="138"/>
      <c r="BA184" s="138"/>
      <c r="BB184" s="138"/>
      <c r="BC184" s="134"/>
      <c r="BD184" s="134"/>
      <c r="BE184" s="138"/>
      <c r="BF184" s="12"/>
    </row>
    <row r="185" spans="1:58" x14ac:dyDescent="0.25">
      <c r="AJ185" s="8"/>
      <c r="AK185" s="8"/>
      <c r="AL185" s="7"/>
      <c r="AM185" s="7"/>
      <c r="AN185" s="7"/>
      <c r="AO185" s="41"/>
      <c r="AP185" s="41"/>
      <c r="AQ185" s="41"/>
      <c r="AR185" s="41"/>
      <c r="AS185" s="41"/>
      <c r="AT185" s="41"/>
      <c r="AU185" s="41"/>
      <c r="AV185" s="41"/>
      <c r="AW185" s="44"/>
      <c r="AX185" s="13"/>
      <c r="AY185" s="13"/>
      <c r="AZ185" s="23"/>
      <c r="BA185" s="23"/>
      <c r="BB185" s="138"/>
      <c r="BC185" s="138"/>
      <c r="BD185" s="13"/>
      <c r="BE185" s="135"/>
      <c r="BF185" s="12"/>
    </row>
    <row r="186" spans="1:58" x14ac:dyDescent="0.25">
      <c r="AJ186" s="8"/>
      <c r="AK186" s="8"/>
      <c r="AL186" s="7"/>
      <c r="AM186" s="7"/>
      <c r="AN186" s="7"/>
      <c r="AO186" s="41"/>
      <c r="AP186" s="41"/>
      <c r="AQ186" s="41"/>
      <c r="AR186" s="41"/>
      <c r="AS186" s="41"/>
      <c r="AT186" s="41"/>
      <c r="AU186" s="41"/>
      <c r="AV186" s="41"/>
      <c r="AW186" s="44"/>
      <c r="AZ186" s="44"/>
      <c r="BA186" s="44"/>
      <c r="BB186" s="79"/>
      <c r="BC186" s="44"/>
      <c r="BE186" s="135"/>
      <c r="BF186" s="12"/>
    </row>
    <row r="187" spans="1:58" x14ac:dyDescent="0.25">
      <c r="AJ187" s="10"/>
      <c r="AK187" s="10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4"/>
      <c r="AX187" s="79"/>
      <c r="AY187" s="78"/>
      <c r="AZ187" s="78"/>
      <c r="BA187" s="78"/>
      <c r="BB187" s="79"/>
      <c r="BC187" s="44"/>
      <c r="BE187" s="80"/>
      <c r="BF187" s="12"/>
    </row>
    <row r="188" spans="1:58" x14ac:dyDescent="0.25">
      <c r="AJ188" s="10"/>
      <c r="AK188" s="10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4"/>
      <c r="AX188" s="79"/>
      <c r="AY188" s="379" t="s">
        <v>66</v>
      </c>
      <c r="AZ188" s="379"/>
      <c r="BA188" s="379"/>
      <c r="BB188" s="379"/>
      <c r="BC188" s="379"/>
      <c r="BD188" s="379"/>
      <c r="BE188" s="80"/>
      <c r="BF188" s="12"/>
    </row>
    <row r="189" spans="1:58" ht="18.75" customHeight="1" x14ac:dyDescent="0.25">
      <c r="AJ189" s="380" t="s">
        <v>67</v>
      </c>
      <c r="AK189" s="380"/>
      <c r="AL189" s="380"/>
      <c r="AM189" s="380"/>
      <c r="AN189" s="380"/>
      <c r="AO189" s="380"/>
      <c r="AP189" s="380"/>
      <c r="AQ189" s="380"/>
      <c r="AR189" s="380"/>
      <c r="AS189" s="380"/>
      <c r="AT189" s="380"/>
      <c r="AU189" s="380"/>
      <c r="AV189" s="139"/>
      <c r="AW189" s="140"/>
      <c r="AX189" s="79"/>
      <c r="AY189" s="379"/>
      <c r="AZ189" s="379"/>
      <c r="BA189" s="379"/>
      <c r="BB189" s="379"/>
      <c r="BC189" s="379"/>
      <c r="BD189" s="379"/>
      <c r="BE189" s="80"/>
      <c r="BF189" s="12"/>
    </row>
    <row r="190" spans="1:58" x14ac:dyDescent="0.25">
      <c r="AJ190" s="10"/>
      <c r="AK190" s="10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4"/>
      <c r="AX190" s="79"/>
      <c r="AY190" s="379"/>
      <c r="AZ190" s="379"/>
      <c r="BA190" s="379"/>
      <c r="BB190" s="379"/>
      <c r="BC190" s="379"/>
      <c r="BD190" s="379"/>
      <c r="BE190" s="80"/>
      <c r="BF190" s="12"/>
    </row>
    <row r="191" spans="1:58" ht="13.5" thickBot="1" x14ac:dyDescent="0.3">
      <c r="AJ191" s="141" t="s">
        <v>68</v>
      </c>
      <c r="AK191" s="141"/>
      <c r="AL191" s="141"/>
      <c r="AM191" s="141"/>
      <c r="AN191" s="141" t="s">
        <v>69</v>
      </c>
      <c r="AO191" s="142" t="s">
        <v>70</v>
      </c>
      <c r="AP191" s="142"/>
      <c r="AQ191" s="142"/>
      <c r="AR191" s="142"/>
      <c r="AS191" s="142"/>
      <c r="AT191" s="142"/>
      <c r="AU191" s="142" t="s">
        <v>71</v>
      </c>
      <c r="AV191" s="141"/>
      <c r="AW191" s="143" t="s">
        <v>32</v>
      </c>
      <c r="AX191" s="79"/>
      <c r="AY191" s="379"/>
      <c r="AZ191" s="379"/>
      <c r="BA191" s="379"/>
      <c r="BB191" s="379"/>
      <c r="BC191" s="379"/>
      <c r="BD191" s="379"/>
      <c r="BE191" s="80"/>
      <c r="BF191" s="12"/>
    </row>
    <row r="192" spans="1:58" ht="21" customHeight="1" thickTop="1" x14ac:dyDescent="0.25">
      <c r="AJ192" s="10"/>
      <c r="AK192" s="10"/>
      <c r="AL192" s="41"/>
      <c r="AM192" s="41"/>
      <c r="AN192" s="41"/>
      <c r="AO192" s="144"/>
      <c r="AP192" s="144"/>
      <c r="AQ192" s="144"/>
      <c r="AR192" s="144"/>
      <c r="AS192" s="144"/>
      <c r="AT192" s="144"/>
      <c r="AU192" s="144"/>
      <c r="AV192" s="7"/>
      <c r="AW192" s="44"/>
      <c r="AX192" s="79"/>
      <c r="AY192" s="381">
        <v>0</v>
      </c>
      <c r="AZ192" s="381"/>
      <c r="BA192" s="381"/>
      <c r="BB192" s="381"/>
      <c r="BC192" s="381"/>
      <c r="BD192" s="381"/>
      <c r="BE192" s="80"/>
      <c r="BF192" s="12"/>
    </row>
    <row r="193" spans="1:58" ht="20.25" customHeight="1" x14ac:dyDescent="0.25">
      <c r="AJ193" s="10" t="s">
        <v>72</v>
      </c>
      <c r="AK193" s="10"/>
      <c r="AL193" s="41"/>
      <c r="AM193" s="41"/>
      <c r="AN193" s="145">
        <v>7253.58</v>
      </c>
      <c r="AO193" s="144" t="s">
        <v>73</v>
      </c>
      <c r="AP193" s="144"/>
      <c r="AQ193" s="144"/>
      <c r="AR193" s="144"/>
      <c r="AS193" s="144"/>
      <c r="AT193" s="144"/>
      <c r="AU193" s="144"/>
      <c r="AV193" s="7"/>
      <c r="AW193" s="146">
        <f>+AU193*AN193</f>
        <v>0</v>
      </c>
      <c r="AX193" s="79"/>
      <c r="AY193" s="381"/>
      <c r="AZ193" s="381"/>
      <c r="BA193" s="381"/>
      <c r="BB193" s="381"/>
      <c r="BC193" s="381"/>
      <c r="BD193" s="381"/>
      <c r="BE193" s="80"/>
      <c r="BF193" s="12"/>
    </row>
    <row r="194" spans="1:58" ht="13.5" thickBot="1" x14ac:dyDescent="0.3">
      <c r="AJ194" s="10" t="s">
        <v>74</v>
      </c>
      <c r="AK194" s="10"/>
      <c r="AL194" s="41"/>
      <c r="AM194" s="41"/>
      <c r="AN194" s="145">
        <v>11136.79</v>
      </c>
      <c r="AO194" s="144" t="s">
        <v>73</v>
      </c>
      <c r="AP194" s="144"/>
      <c r="AQ194" s="144"/>
      <c r="AR194" s="144"/>
      <c r="AS194" s="144"/>
      <c r="AT194" s="144"/>
      <c r="AU194" s="144"/>
      <c r="AV194" s="7"/>
      <c r="AW194" s="146">
        <f>+AU194*AN194</f>
        <v>0</v>
      </c>
      <c r="AX194" s="79"/>
      <c r="AY194" s="78"/>
      <c r="AZ194" s="78"/>
      <c r="BA194" s="78"/>
      <c r="BB194" s="79"/>
      <c r="BC194" s="44"/>
      <c r="BE194" s="80"/>
      <c r="BF194" s="12"/>
    </row>
    <row r="195" spans="1:58" x14ac:dyDescent="0.25">
      <c r="A195" s="147"/>
      <c r="B195" s="148"/>
      <c r="AJ195" s="10" t="s">
        <v>75</v>
      </c>
      <c r="AK195" s="10"/>
      <c r="AL195" s="41"/>
      <c r="AM195" s="41"/>
      <c r="AN195" s="145">
        <v>11136.79</v>
      </c>
      <c r="AO195" s="144" t="s">
        <v>73</v>
      </c>
      <c r="AP195" s="144"/>
      <c r="AQ195" s="144"/>
      <c r="AR195" s="144"/>
      <c r="AS195" s="144"/>
      <c r="AT195" s="144"/>
      <c r="AU195" s="144"/>
      <c r="AV195" s="7"/>
      <c r="AW195" s="146">
        <f>+AU195*AN195</f>
        <v>0</v>
      </c>
      <c r="AX195" s="79"/>
      <c r="AY195" s="382"/>
      <c r="AZ195" s="383"/>
      <c r="BA195" s="383"/>
      <c r="BB195" s="383"/>
      <c r="BC195" s="383"/>
      <c r="BD195" s="384"/>
      <c r="BE195" s="80"/>
      <c r="BF195" s="12"/>
    </row>
    <row r="196" spans="1:58" x14ac:dyDescent="0.25">
      <c r="A196" s="147"/>
      <c r="B196" s="148"/>
      <c r="AJ196" s="10" t="s">
        <v>76</v>
      </c>
      <c r="AK196" s="10"/>
      <c r="AL196" s="41"/>
      <c r="AM196" s="41"/>
      <c r="AN196" s="145">
        <v>9.4600000000000009</v>
      </c>
      <c r="AO196" s="144" t="s">
        <v>77</v>
      </c>
      <c r="AP196" s="144"/>
      <c r="AQ196" s="144"/>
      <c r="AR196" s="144"/>
      <c r="AS196" s="144"/>
      <c r="AT196" s="144"/>
      <c r="AU196" s="144"/>
      <c r="AV196" s="7"/>
      <c r="AW196" s="146">
        <f>+AU196*AN196</f>
        <v>0</v>
      </c>
      <c r="AX196" s="79"/>
      <c r="AY196" s="385"/>
      <c r="AZ196" s="386"/>
      <c r="BA196" s="386"/>
      <c r="BB196" s="386"/>
      <c r="BC196" s="386"/>
      <c r="BD196" s="387"/>
      <c r="BE196" s="80"/>
      <c r="BF196" s="12"/>
    </row>
    <row r="197" spans="1:58" x14ac:dyDescent="0.25">
      <c r="A197" s="147"/>
      <c r="B197" s="148"/>
      <c r="AJ197" s="10" t="s">
        <v>78</v>
      </c>
      <c r="AK197" s="10"/>
      <c r="AL197" s="41"/>
      <c r="AM197" s="41"/>
      <c r="AN197" s="145">
        <v>750269.8</v>
      </c>
      <c r="AO197" s="144" t="s">
        <v>73</v>
      </c>
      <c r="AP197" s="144"/>
      <c r="AQ197" s="144"/>
      <c r="AR197" s="144"/>
      <c r="AS197" s="144"/>
      <c r="AT197" s="144"/>
      <c r="AU197" s="144"/>
      <c r="AV197" s="7"/>
      <c r="AW197" s="146">
        <f>+AU197*AN197</f>
        <v>0</v>
      </c>
      <c r="AX197" s="79"/>
      <c r="AY197" s="385"/>
      <c r="AZ197" s="386"/>
      <c r="BA197" s="386"/>
      <c r="BB197" s="386"/>
      <c r="BC197" s="386"/>
      <c r="BD197" s="387"/>
      <c r="BE197" s="80"/>
      <c r="BF197" s="12"/>
    </row>
    <row r="198" spans="1:58" x14ac:dyDescent="0.25">
      <c r="A198" s="147"/>
      <c r="B198" s="148"/>
      <c r="AJ198" s="8" t="s">
        <v>58</v>
      </c>
      <c r="AK198" s="10"/>
      <c r="AL198" s="41"/>
      <c r="AM198" s="41"/>
      <c r="AN198" s="145">
        <v>0</v>
      </c>
      <c r="AO198" s="144" t="s">
        <v>77</v>
      </c>
      <c r="AP198" s="144"/>
      <c r="AQ198" s="144"/>
      <c r="AR198" s="144"/>
      <c r="AS198" s="144"/>
      <c r="AT198" s="144"/>
      <c r="AU198" s="149"/>
      <c r="AV198" s="43"/>
      <c r="AW198" s="150">
        <f>+AN198</f>
        <v>0</v>
      </c>
      <c r="AX198" s="79"/>
      <c r="AY198" s="385"/>
      <c r="AZ198" s="386"/>
      <c r="BA198" s="386"/>
      <c r="BB198" s="386"/>
      <c r="BC198" s="386"/>
      <c r="BD198" s="387"/>
      <c r="BE198" s="80"/>
      <c r="BF198" s="12"/>
    </row>
    <row r="199" spans="1:58" x14ac:dyDescent="0.25">
      <c r="A199" s="147"/>
      <c r="B199" s="148"/>
      <c r="AJ199" s="8" t="s">
        <v>59</v>
      </c>
      <c r="AK199" s="10"/>
      <c r="AL199" s="41"/>
      <c r="AM199" s="41"/>
      <c r="AN199" s="145">
        <v>0</v>
      </c>
      <c r="AO199" s="144" t="s">
        <v>77</v>
      </c>
      <c r="AP199" s="144"/>
      <c r="AQ199" s="144"/>
      <c r="AR199" s="144"/>
      <c r="AS199" s="144"/>
      <c r="AT199" s="144"/>
      <c r="AU199" s="149"/>
      <c r="AV199" s="43"/>
      <c r="AW199" s="150">
        <f>+AN199</f>
        <v>0</v>
      </c>
      <c r="AX199" s="79"/>
      <c r="AY199" s="385"/>
      <c r="AZ199" s="386"/>
      <c r="BA199" s="386"/>
      <c r="BB199" s="386"/>
      <c r="BC199" s="386"/>
      <c r="BD199" s="387"/>
      <c r="BE199" s="80"/>
      <c r="BF199" s="12"/>
    </row>
    <row r="200" spans="1:58" x14ac:dyDescent="0.25">
      <c r="A200" s="147"/>
      <c r="B200" s="148"/>
      <c r="AJ200" s="8" t="s">
        <v>60</v>
      </c>
      <c r="AK200" s="8"/>
      <c r="AL200" s="7"/>
      <c r="AM200" s="7"/>
      <c r="AN200" s="145">
        <v>0</v>
      </c>
      <c r="AO200" s="144" t="s">
        <v>77</v>
      </c>
      <c r="AP200" s="144"/>
      <c r="AQ200" s="144"/>
      <c r="AR200" s="144"/>
      <c r="AS200" s="144"/>
      <c r="AT200" s="144"/>
      <c r="AU200" s="149"/>
      <c r="AV200" s="43"/>
      <c r="AW200" s="150">
        <f>+AN200</f>
        <v>0</v>
      </c>
      <c r="AX200" s="79"/>
      <c r="AY200" s="385"/>
      <c r="AZ200" s="386"/>
      <c r="BA200" s="386"/>
      <c r="BB200" s="386"/>
      <c r="BC200" s="386"/>
      <c r="BD200" s="387"/>
      <c r="BE200" s="80"/>
      <c r="BF200" s="12"/>
    </row>
    <row r="201" spans="1:58" x14ac:dyDescent="0.25">
      <c r="A201" s="147"/>
      <c r="B201" s="148"/>
      <c r="AJ201" s="151" t="s">
        <v>62</v>
      </c>
      <c r="AK201" s="151"/>
      <c r="AL201" s="152"/>
      <c r="AM201" s="152"/>
      <c r="AN201" s="153" t="e">
        <v>#REF!</v>
      </c>
      <c r="AO201" s="154" t="s">
        <v>77</v>
      </c>
      <c r="AP201" s="154"/>
      <c r="AQ201" s="154"/>
      <c r="AR201" s="154"/>
      <c r="AS201" s="154"/>
      <c r="AT201" s="154"/>
      <c r="AU201" s="155"/>
      <c r="AV201" s="152"/>
      <c r="AW201" s="156">
        <f>+IF(AU201=0,0,AU201*AN201*1.1)</f>
        <v>0</v>
      </c>
      <c r="AX201" s="79"/>
      <c r="AY201" s="385"/>
      <c r="AZ201" s="386"/>
      <c r="BA201" s="386"/>
      <c r="BB201" s="386"/>
      <c r="BC201" s="386"/>
      <c r="BD201" s="387"/>
      <c r="BE201" s="80"/>
      <c r="BF201" s="12"/>
    </row>
    <row r="202" spans="1:58" x14ac:dyDescent="0.25">
      <c r="A202" s="147"/>
      <c r="B202" s="148"/>
      <c r="AJ202" s="10"/>
      <c r="AK202" s="10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4"/>
      <c r="AX202" s="79"/>
      <c r="AY202" s="385"/>
      <c r="AZ202" s="386"/>
      <c r="BA202" s="386"/>
      <c r="BB202" s="386"/>
      <c r="BC202" s="386"/>
      <c r="BD202" s="387"/>
      <c r="BE202" s="80"/>
      <c r="BF202" s="12"/>
    </row>
    <row r="203" spans="1:58" x14ac:dyDescent="0.25">
      <c r="A203" s="147"/>
      <c r="B203" s="148"/>
      <c r="AJ203" s="10"/>
      <c r="AK203" s="10"/>
      <c r="AL203" s="41"/>
      <c r="AM203" s="41"/>
      <c r="AN203" s="41"/>
      <c r="AO203" s="41"/>
      <c r="AP203" s="41"/>
      <c r="AQ203" s="41"/>
      <c r="AR203" s="41"/>
      <c r="AS203" s="41"/>
      <c r="AT203" s="41"/>
      <c r="AU203" s="391">
        <f>SUM(AW193:AW201)</f>
        <v>0</v>
      </c>
      <c r="AV203" s="391"/>
      <c r="AW203" s="391"/>
      <c r="AX203" s="79"/>
      <c r="AY203" s="385"/>
      <c r="AZ203" s="386"/>
      <c r="BA203" s="386"/>
      <c r="BB203" s="386"/>
      <c r="BC203" s="386"/>
      <c r="BD203" s="387"/>
      <c r="BE203" s="80"/>
      <c r="BF203" s="12"/>
    </row>
    <row r="204" spans="1:58" x14ac:dyDescent="0.25">
      <c r="A204" s="147"/>
      <c r="B204" s="148"/>
      <c r="AJ204" s="10"/>
      <c r="AK204" s="10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4"/>
      <c r="AX204" s="79"/>
      <c r="AY204" s="385"/>
      <c r="AZ204" s="386"/>
      <c r="BA204" s="386"/>
      <c r="BB204" s="386"/>
      <c r="BC204" s="386"/>
      <c r="BD204" s="387"/>
      <c r="BE204" s="80"/>
      <c r="BF204" s="12"/>
    </row>
    <row r="205" spans="1:58" ht="13.5" thickBot="1" x14ac:dyDescent="0.3">
      <c r="A205" s="147"/>
      <c r="B205" s="148"/>
      <c r="AJ205" s="10">
        <f>+IF(AJ206=TRUE,1,0)</f>
        <v>0</v>
      </c>
      <c r="AK205" s="10"/>
      <c r="AL205" s="392" t="s">
        <v>79</v>
      </c>
      <c r="AM205" s="392"/>
      <c r="AN205" s="392"/>
      <c r="AO205" s="393"/>
      <c r="AP205" s="394"/>
      <c r="AQ205" s="394"/>
      <c r="AR205" s="394"/>
      <c r="AS205" s="394"/>
      <c r="AT205" s="394"/>
      <c r="AU205" s="395"/>
      <c r="AV205" s="43"/>
      <c r="AW205" s="44"/>
      <c r="AX205" s="79"/>
      <c r="AY205" s="388"/>
      <c r="AZ205" s="389"/>
      <c r="BA205" s="389"/>
      <c r="BB205" s="389"/>
      <c r="BC205" s="389"/>
      <c r="BD205" s="390"/>
      <c r="BE205" s="80"/>
      <c r="BF205" s="12"/>
    </row>
    <row r="206" spans="1:58" x14ac:dyDescent="0.25">
      <c r="A206" s="147"/>
      <c r="B206" s="148"/>
      <c r="AJ206" s="157" t="b">
        <v>0</v>
      </c>
      <c r="AK206" s="10"/>
      <c r="AL206" s="392"/>
      <c r="AM206" s="392"/>
      <c r="AN206" s="392"/>
      <c r="AO206" s="396"/>
      <c r="AP206" s="397"/>
      <c r="AQ206" s="397"/>
      <c r="AR206" s="397"/>
      <c r="AS206" s="397"/>
      <c r="AT206" s="397"/>
      <c r="AU206" s="398"/>
      <c r="AV206" s="43"/>
      <c r="AW206" s="44"/>
      <c r="AX206" s="79"/>
      <c r="AY206" s="78"/>
      <c r="AZ206" s="78"/>
      <c r="BA206" s="78"/>
      <c r="BB206" s="79"/>
      <c r="BC206" s="44"/>
      <c r="BE206" s="80"/>
      <c r="BF206" s="12"/>
    </row>
    <row r="207" spans="1:58" x14ac:dyDescent="0.25">
      <c r="A207" s="147"/>
      <c r="B207" s="148"/>
      <c r="AJ207" s="10"/>
      <c r="AK207" s="10"/>
      <c r="AL207" s="392"/>
      <c r="AM207" s="392"/>
      <c r="AN207" s="392"/>
      <c r="AO207" s="399"/>
      <c r="AP207" s="400"/>
      <c r="AQ207" s="400"/>
      <c r="AR207" s="400"/>
      <c r="AS207" s="400"/>
      <c r="AT207" s="400"/>
      <c r="AU207" s="401"/>
      <c r="AV207" s="43"/>
      <c r="AW207" s="44"/>
      <c r="AX207" s="79"/>
      <c r="AY207" s="78"/>
      <c r="AZ207" s="78"/>
      <c r="BA207" s="78"/>
      <c r="BB207" s="79"/>
      <c r="BC207" s="44"/>
      <c r="BE207" s="80"/>
      <c r="BF207" s="12"/>
    </row>
    <row r="208" spans="1:58" x14ac:dyDescent="0.25">
      <c r="A208" s="147"/>
      <c r="B208" s="148"/>
      <c r="AJ208" s="158" t="s">
        <v>64</v>
      </c>
      <c r="AK208" s="10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4"/>
      <c r="AX208" s="79"/>
      <c r="AY208" s="78"/>
      <c r="AZ208" s="78"/>
      <c r="BA208" s="78"/>
      <c r="BB208" s="79"/>
      <c r="BC208" s="44"/>
      <c r="BE208" s="80"/>
      <c r="BF208" s="12"/>
    </row>
    <row r="209" spans="1:58" ht="18.75" customHeight="1" x14ac:dyDescent="0.25">
      <c r="A209" s="147"/>
      <c r="B209" s="148"/>
      <c r="AJ209" s="378" t="s">
        <v>80</v>
      </c>
      <c r="AK209" s="378"/>
      <c r="AL209" s="378"/>
      <c r="AM209" s="378"/>
      <c r="AN209" s="378"/>
      <c r="AO209" s="378"/>
      <c r="AP209" s="378"/>
      <c r="AQ209" s="378"/>
      <c r="AR209" s="378"/>
      <c r="AS209" s="378"/>
      <c r="AT209" s="378"/>
      <c r="AU209" s="378"/>
      <c r="AV209" s="378"/>
      <c r="AW209" s="378"/>
      <c r="AX209" s="378"/>
      <c r="AY209" s="378"/>
      <c r="AZ209" s="378"/>
      <c r="BA209" s="378"/>
      <c r="BB209" s="378"/>
      <c r="BC209" s="378"/>
      <c r="BD209" s="378"/>
      <c r="BE209" s="378"/>
      <c r="BF209" s="378"/>
    </row>
    <row r="210" spans="1:58" x14ac:dyDescent="0.25">
      <c r="A210" s="147"/>
      <c r="B210" s="148"/>
      <c r="AJ210" s="378"/>
      <c r="AK210" s="378"/>
      <c r="AL210" s="378"/>
      <c r="AM210" s="378"/>
      <c r="AN210" s="378"/>
      <c r="AO210" s="378"/>
      <c r="AP210" s="378"/>
      <c r="AQ210" s="378"/>
      <c r="AR210" s="378"/>
      <c r="AS210" s="378"/>
      <c r="AT210" s="378"/>
      <c r="AU210" s="378"/>
      <c r="AV210" s="378"/>
      <c r="AW210" s="378"/>
      <c r="AX210" s="378"/>
      <c r="AY210" s="378"/>
      <c r="AZ210" s="378"/>
      <c r="BA210" s="378"/>
      <c r="BB210" s="378"/>
      <c r="BC210" s="378"/>
      <c r="BD210" s="378"/>
      <c r="BE210" s="378"/>
      <c r="BF210" s="378"/>
    </row>
    <row r="211" spans="1:58" x14ac:dyDescent="0.25">
      <c r="A211" s="147"/>
      <c r="B211" s="148"/>
      <c r="AJ211" s="378"/>
      <c r="AK211" s="378"/>
      <c r="AL211" s="378"/>
      <c r="AM211" s="378"/>
      <c r="AN211" s="378"/>
      <c r="AO211" s="378"/>
      <c r="AP211" s="378"/>
      <c r="AQ211" s="378"/>
      <c r="AR211" s="378"/>
      <c r="AS211" s="378"/>
      <c r="AT211" s="378"/>
      <c r="AU211" s="378"/>
      <c r="AV211" s="378"/>
      <c r="AW211" s="378"/>
      <c r="AX211" s="378"/>
      <c r="AY211" s="378"/>
      <c r="AZ211" s="378"/>
      <c r="BA211" s="378"/>
      <c r="BB211" s="378"/>
      <c r="BC211" s="378"/>
      <c r="BD211" s="378"/>
      <c r="BE211" s="378"/>
      <c r="BF211" s="378"/>
    </row>
    <row r="212" spans="1:58" x14ac:dyDescent="0.25">
      <c r="A212" s="147"/>
      <c r="B212" s="148"/>
      <c r="AJ212" s="378"/>
      <c r="AK212" s="378"/>
      <c r="AL212" s="378"/>
      <c r="AM212" s="378"/>
      <c r="AN212" s="378"/>
      <c r="AO212" s="378"/>
      <c r="AP212" s="378"/>
      <c r="AQ212" s="378"/>
      <c r="AR212" s="378"/>
      <c r="AS212" s="378"/>
      <c r="AT212" s="378"/>
      <c r="AU212" s="378"/>
      <c r="AV212" s="378"/>
      <c r="AW212" s="378"/>
      <c r="AX212" s="378"/>
      <c r="AY212" s="378"/>
      <c r="AZ212" s="378"/>
      <c r="BA212" s="378"/>
      <c r="BB212" s="378"/>
      <c r="BC212" s="378"/>
      <c r="BD212" s="378"/>
      <c r="BE212" s="378"/>
      <c r="BF212" s="378"/>
    </row>
    <row r="213" spans="1:58" x14ac:dyDescent="0.25">
      <c r="A213" s="147"/>
      <c r="B213" s="148"/>
      <c r="AJ213" s="378"/>
      <c r="AK213" s="378"/>
      <c r="AL213" s="378"/>
      <c r="AM213" s="378"/>
      <c r="AN213" s="378"/>
      <c r="AO213" s="378"/>
      <c r="AP213" s="378"/>
      <c r="AQ213" s="378"/>
      <c r="AR213" s="378"/>
      <c r="AS213" s="378"/>
      <c r="AT213" s="378"/>
      <c r="AU213" s="378"/>
      <c r="AV213" s="378"/>
      <c r="AW213" s="378"/>
      <c r="AX213" s="378"/>
      <c r="AY213" s="378"/>
      <c r="AZ213" s="378"/>
      <c r="BA213" s="378"/>
      <c r="BB213" s="378"/>
      <c r="BC213" s="378"/>
      <c r="BD213" s="378"/>
      <c r="BE213" s="378"/>
      <c r="BF213" s="378"/>
    </row>
    <row r="214" spans="1:58" x14ac:dyDescent="0.25">
      <c r="A214" s="147"/>
      <c r="B214" s="148"/>
      <c r="AJ214" s="378"/>
      <c r="AK214" s="378"/>
      <c r="AL214" s="378"/>
      <c r="AM214" s="378"/>
      <c r="AN214" s="378"/>
      <c r="AO214" s="378"/>
      <c r="AP214" s="378"/>
      <c r="AQ214" s="378"/>
      <c r="AR214" s="378"/>
      <c r="AS214" s="378"/>
      <c r="AT214" s="378"/>
      <c r="AU214" s="378"/>
      <c r="AV214" s="378"/>
      <c r="AW214" s="378"/>
      <c r="AX214" s="378"/>
      <c r="AY214" s="378"/>
      <c r="AZ214" s="378"/>
      <c r="BA214" s="378"/>
      <c r="BB214" s="378"/>
      <c r="BC214" s="378"/>
      <c r="BD214" s="378"/>
      <c r="BE214" s="378"/>
      <c r="BF214" s="378"/>
    </row>
    <row r="215" spans="1:58" x14ac:dyDescent="0.25">
      <c r="A215" s="147"/>
      <c r="B215" s="148"/>
      <c r="AJ215" s="378"/>
      <c r="AK215" s="378"/>
      <c r="AL215" s="378"/>
      <c r="AM215" s="378"/>
      <c r="AN215" s="378"/>
      <c r="AO215" s="378"/>
      <c r="AP215" s="378"/>
      <c r="AQ215" s="378"/>
      <c r="AR215" s="378"/>
      <c r="AS215" s="378"/>
      <c r="AT215" s="378"/>
      <c r="AU215" s="378"/>
      <c r="AV215" s="378"/>
      <c r="AW215" s="378"/>
      <c r="AX215" s="378"/>
      <c r="AY215" s="378"/>
      <c r="AZ215" s="378"/>
      <c r="BA215" s="378"/>
      <c r="BB215" s="378"/>
      <c r="BC215" s="378"/>
      <c r="BD215" s="378"/>
      <c r="BE215" s="378"/>
      <c r="BF215" s="378"/>
    </row>
    <row r="216" spans="1:58" x14ac:dyDescent="0.25">
      <c r="A216" s="147"/>
      <c r="B216" s="148"/>
      <c r="AJ216" s="378"/>
      <c r="AK216" s="378"/>
      <c r="AL216" s="378"/>
      <c r="AM216" s="378"/>
      <c r="AN216" s="378"/>
      <c r="AO216" s="378"/>
      <c r="AP216" s="378"/>
      <c r="AQ216" s="378"/>
      <c r="AR216" s="378"/>
      <c r="AS216" s="378"/>
      <c r="AT216" s="378"/>
      <c r="AU216" s="378"/>
      <c r="AV216" s="378"/>
      <c r="AW216" s="378"/>
      <c r="AX216" s="378"/>
      <c r="AY216" s="378"/>
      <c r="AZ216" s="378"/>
      <c r="BA216" s="378"/>
      <c r="BB216" s="378"/>
      <c r="BC216" s="378"/>
      <c r="BD216" s="378"/>
      <c r="BE216" s="378"/>
      <c r="BF216" s="378"/>
    </row>
    <row r="217" spans="1:58" x14ac:dyDescent="0.25">
      <c r="A217" s="147"/>
      <c r="B217" s="148"/>
      <c r="P217" s="159"/>
      <c r="Q217" s="137"/>
      <c r="R217" s="137"/>
      <c r="S217" s="137"/>
      <c r="T217" s="160"/>
      <c r="AJ217" s="10"/>
      <c r="AK217" s="10"/>
      <c r="BE217" s="12"/>
      <c r="BF217" s="12"/>
    </row>
    <row r="218" spans="1:58" x14ac:dyDescent="0.25">
      <c r="A218" s="147"/>
      <c r="B218" s="148"/>
      <c r="P218" s="159"/>
      <c r="Q218" s="137"/>
      <c r="R218" s="137"/>
      <c r="S218" s="137"/>
      <c r="T218" s="160"/>
      <c r="AJ218" s="10"/>
      <c r="AK218" s="10"/>
      <c r="BE218" s="12"/>
      <c r="BF218" s="12"/>
    </row>
    <row r="219" spans="1:58" x14ac:dyDescent="0.25">
      <c r="A219" s="147"/>
      <c r="B219" s="148"/>
      <c r="P219" s="159"/>
      <c r="Q219" s="137"/>
      <c r="R219" s="137"/>
      <c r="S219" s="137"/>
      <c r="T219" s="160"/>
      <c r="AJ219" s="10"/>
      <c r="AK219" s="10"/>
      <c r="BE219" s="12"/>
      <c r="BF219" s="12"/>
    </row>
    <row r="220" spans="1:58" x14ac:dyDescent="0.25">
      <c r="A220" s="147"/>
      <c r="B220" s="148"/>
      <c r="P220" s="159"/>
      <c r="Q220" s="137"/>
      <c r="R220" s="137"/>
      <c r="S220" s="137"/>
      <c r="T220" s="160"/>
      <c r="AJ220" s="10"/>
      <c r="AK220" s="10"/>
      <c r="BE220" s="12"/>
      <c r="BF220" s="12"/>
    </row>
    <row r="221" spans="1:58" x14ac:dyDescent="0.25">
      <c r="A221" s="147"/>
      <c r="B221" s="148"/>
      <c r="P221" s="159"/>
      <c r="Q221" s="137"/>
      <c r="R221" s="137"/>
      <c r="S221" s="137"/>
      <c r="T221" s="160"/>
      <c r="AJ221" s="10"/>
      <c r="AK221" s="10"/>
      <c r="BE221" s="12"/>
      <c r="BF221" s="12"/>
    </row>
    <row r="222" spans="1:58" x14ac:dyDescent="0.25">
      <c r="A222" s="147"/>
      <c r="B222" s="148"/>
      <c r="P222" s="159"/>
      <c r="Q222" s="137"/>
      <c r="R222" s="137"/>
      <c r="S222" s="137"/>
      <c r="T222" s="160"/>
      <c r="AJ222" s="10"/>
      <c r="AK222" s="10"/>
      <c r="BE222" s="12"/>
      <c r="BF222" s="12"/>
    </row>
    <row r="223" spans="1:58" x14ac:dyDescent="0.25">
      <c r="A223" s="147"/>
      <c r="B223" s="148"/>
      <c r="P223" s="159"/>
      <c r="Q223" s="137"/>
      <c r="R223" s="137"/>
      <c r="S223" s="137"/>
      <c r="T223" s="160"/>
      <c r="AJ223" s="10"/>
      <c r="AK223" s="10"/>
      <c r="BE223" s="12"/>
      <c r="BF223" s="12"/>
    </row>
    <row r="224" spans="1:58" x14ac:dyDescent="0.25">
      <c r="A224" s="147"/>
      <c r="B224" s="148"/>
      <c r="P224" s="159"/>
      <c r="Q224" s="137"/>
      <c r="R224" s="137"/>
      <c r="S224" s="137"/>
      <c r="T224" s="160"/>
      <c r="AJ224" s="10"/>
      <c r="AK224" s="10"/>
      <c r="BE224" s="12"/>
      <c r="BF224" s="12"/>
    </row>
    <row r="225" spans="1:58" x14ac:dyDescent="0.25">
      <c r="A225" s="147"/>
      <c r="B225" s="148"/>
      <c r="P225" s="159"/>
      <c r="Q225" s="137"/>
      <c r="R225" s="137"/>
      <c r="S225" s="137"/>
      <c r="T225" s="160"/>
      <c r="AJ225" s="10"/>
      <c r="AK225" s="10"/>
      <c r="BE225" s="12"/>
      <c r="BF225" s="12"/>
    </row>
    <row r="226" spans="1:58" x14ac:dyDescent="0.25">
      <c r="A226" s="147"/>
      <c r="B226" s="148"/>
      <c r="P226" s="159"/>
      <c r="Q226" s="137"/>
      <c r="R226" s="137"/>
      <c r="S226" s="137"/>
      <c r="T226" s="160"/>
      <c r="AJ226" s="10"/>
      <c r="AK226" s="10"/>
      <c r="BE226" s="12"/>
      <c r="BF226" s="12"/>
    </row>
    <row r="227" spans="1:58" x14ac:dyDescent="0.25">
      <c r="A227" s="147"/>
      <c r="B227" s="148"/>
      <c r="D227" s="128"/>
      <c r="E227" s="128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59"/>
      <c r="Q227" s="137"/>
      <c r="R227" s="137"/>
      <c r="S227" s="137"/>
      <c r="T227" s="160"/>
      <c r="U227" s="8"/>
      <c r="W227" s="8"/>
      <c r="AJ227" s="10"/>
      <c r="AK227" s="10"/>
      <c r="BE227" s="12"/>
      <c r="BF227" s="12"/>
    </row>
    <row r="228" spans="1:58" x14ac:dyDescent="0.25">
      <c r="A228" s="147"/>
      <c r="B228" s="14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59"/>
      <c r="Q228" s="137"/>
      <c r="S228" s="137"/>
      <c r="T228" s="160"/>
      <c r="U228" s="8"/>
      <c r="W228" s="8"/>
      <c r="AJ228" s="10"/>
      <c r="AK228" s="10"/>
      <c r="BE228" s="12"/>
      <c r="BF228" s="12"/>
    </row>
    <row r="229" spans="1:58" x14ac:dyDescent="0.25">
      <c r="A229" s="147"/>
      <c r="B229" s="148"/>
      <c r="D229" s="128"/>
      <c r="E229" s="128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59"/>
      <c r="Q229" s="137"/>
      <c r="S229" s="137"/>
      <c r="T229" s="160"/>
      <c r="U229" s="8"/>
      <c r="W229" s="8"/>
      <c r="AJ229" s="10"/>
      <c r="AK229" s="10"/>
      <c r="BE229" s="12"/>
      <c r="BF229" s="12"/>
    </row>
    <row r="230" spans="1:58" x14ac:dyDescent="0.25">
      <c r="A230" s="147"/>
      <c r="B230" s="148"/>
      <c r="D230" s="128"/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8"/>
      <c r="P230" s="159"/>
      <c r="Q230" s="137"/>
      <c r="S230" s="137"/>
      <c r="T230" s="160"/>
      <c r="U230" s="8"/>
      <c r="W230" s="8"/>
      <c r="AJ230" s="10"/>
      <c r="AK230" s="10"/>
      <c r="BE230" s="12"/>
      <c r="BF230" s="12"/>
    </row>
    <row r="231" spans="1:58" x14ac:dyDescent="0.25">
      <c r="A231" s="147"/>
      <c r="B231" s="148"/>
      <c r="D231" s="128"/>
      <c r="E231" s="128"/>
      <c r="F231" s="128"/>
      <c r="G231" s="128"/>
      <c r="H231" s="128"/>
      <c r="I231" s="128"/>
      <c r="J231" s="128"/>
      <c r="K231" s="128"/>
      <c r="L231" s="128"/>
      <c r="M231" s="128"/>
      <c r="N231" s="128"/>
      <c r="O231" s="128"/>
      <c r="P231" s="159"/>
      <c r="Q231" s="137"/>
      <c r="S231" s="137"/>
      <c r="T231" s="160"/>
      <c r="U231" s="8"/>
      <c r="W231" s="8"/>
      <c r="AJ231" s="10"/>
      <c r="AK231" s="10"/>
      <c r="BE231" s="12"/>
      <c r="BF231" s="12"/>
    </row>
    <row r="232" spans="1:58" x14ac:dyDescent="0.25">
      <c r="A232" s="147"/>
      <c r="B232" s="148"/>
      <c r="D232" s="128"/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59"/>
      <c r="Q232" s="137"/>
      <c r="S232" s="137"/>
      <c r="T232" s="160"/>
      <c r="U232" s="8"/>
      <c r="W232" s="8"/>
      <c r="AJ232" s="10"/>
      <c r="AK232" s="10"/>
      <c r="BE232" s="12"/>
      <c r="BF232" s="12"/>
    </row>
    <row r="233" spans="1:58" x14ac:dyDescent="0.25">
      <c r="A233" s="147"/>
      <c r="B233" s="148"/>
      <c r="D233" s="128"/>
      <c r="E233" s="128"/>
      <c r="F233" s="128"/>
      <c r="G233" s="128"/>
      <c r="H233" s="128"/>
      <c r="I233" s="128"/>
      <c r="J233" s="128"/>
      <c r="K233" s="128"/>
      <c r="L233" s="128"/>
      <c r="M233" s="128"/>
      <c r="N233" s="128"/>
      <c r="O233" s="128"/>
      <c r="P233" s="159"/>
      <c r="Q233" s="137"/>
      <c r="S233" s="137"/>
      <c r="T233" s="160"/>
      <c r="U233" s="8"/>
      <c r="W233" s="8"/>
      <c r="AJ233" s="10"/>
      <c r="AK233" s="10"/>
      <c r="BE233" s="12"/>
      <c r="BF233" s="12"/>
    </row>
    <row r="234" spans="1:58" x14ac:dyDescent="0.25">
      <c r="A234" s="147"/>
      <c r="B234" s="148"/>
      <c r="D234" s="128"/>
      <c r="E234" s="128"/>
      <c r="F234" s="128"/>
      <c r="G234" s="128"/>
      <c r="H234" s="128"/>
      <c r="I234" s="128"/>
      <c r="J234" s="128"/>
      <c r="K234" s="128"/>
      <c r="L234" s="128"/>
      <c r="M234" s="128"/>
      <c r="N234" s="128"/>
      <c r="O234" s="128"/>
      <c r="P234" s="159"/>
      <c r="Q234" s="137"/>
      <c r="S234" s="137"/>
      <c r="T234" s="160"/>
      <c r="U234" s="8"/>
      <c r="W234" s="8"/>
      <c r="AJ234" s="10"/>
      <c r="AK234" s="10"/>
      <c r="BE234" s="12"/>
      <c r="BF234" s="12"/>
    </row>
    <row r="235" spans="1:58" x14ac:dyDescent="0.25">
      <c r="A235" s="147"/>
      <c r="B235" s="148"/>
      <c r="D235" s="128"/>
      <c r="E235" s="128"/>
      <c r="F235" s="128"/>
      <c r="G235" s="128"/>
      <c r="H235" s="128"/>
      <c r="I235" s="128"/>
      <c r="J235" s="128"/>
      <c r="K235" s="128"/>
      <c r="L235" s="128"/>
      <c r="M235" s="128"/>
      <c r="N235" s="128"/>
      <c r="O235" s="128"/>
      <c r="P235" s="159"/>
      <c r="Q235" s="137"/>
      <c r="T235" s="160"/>
      <c r="U235" s="8"/>
      <c r="W235" s="8"/>
      <c r="AJ235" s="10"/>
      <c r="AK235" s="10"/>
      <c r="BE235" s="12"/>
      <c r="BF235" s="12"/>
    </row>
    <row r="236" spans="1:58" x14ac:dyDescent="0.25">
      <c r="A236" s="147"/>
      <c r="B236" s="148"/>
      <c r="D236" s="128"/>
      <c r="E236" s="128"/>
      <c r="F236" s="128"/>
      <c r="G236" s="128"/>
      <c r="H236" s="128"/>
      <c r="I236" s="128"/>
      <c r="J236" s="128"/>
      <c r="K236" s="128"/>
      <c r="L236" s="128"/>
      <c r="M236" s="128"/>
      <c r="N236" s="128"/>
      <c r="O236" s="128"/>
      <c r="P236" s="159"/>
      <c r="Q236" s="137"/>
      <c r="T236" s="160"/>
      <c r="U236" s="8"/>
      <c r="W236" s="8"/>
      <c r="AJ236" s="10"/>
      <c r="AK236" s="10"/>
      <c r="BE236" s="12"/>
      <c r="BF236" s="12"/>
    </row>
    <row r="237" spans="1:58" x14ac:dyDescent="0.25">
      <c r="A237" s="147"/>
      <c r="B237" s="148"/>
      <c r="D237" s="128"/>
      <c r="E237" s="128"/>
      <c r="F237" s="128"/>
      <c r="G237" s="128"/>
      <c r="H237" s="128"/>
      <c r="I237" s="128"/>
      <c r="J237" s="128"/>
      <c r="K237" s="128"/>
      <c r="L237" s="128"/>
      <c r="M237" s="128"/>
      <c r="N237" s="128"/>
      <c r="O237" s="128"/>
      <c r="P237" s="159"/>
      <c r="Q237" s="137"/>
      <c r="T237" s="160"/>
      <c r="U237" s="8"/>
      <c r="W237" s="8"/>
      <c r="AJ237" s="10"/>
      <c r="AK237" s="10"/>
      <c r="BE237" s="12"/>
      <c r="BF237" s="12"/>
    </row>
    <row r="238" spans="1:58" x14ac:dyDescent="0.25">
      <c r="A238" s="147"/>
      <c r="B238" s="148"/>
      <c r="D238" s="128"/>
      <c r="E238" s="128"/>
      <c r="F238" s="128"/>
      <c r="G238" s="128"/>
      <c r="H238" s="128"/>
      <c r="I238" s="128"/>
      <c r="J238" s="128"/>
      <c r="K238" s="128"/>
      <c r="L238" s="128"/>
      <c r="M238" s="128"/>
      <c r="N238" s="128"/>
      <c r="O238" s="128"/>
      <c r="P238" s="159"/>
      <c r="Q238" s="137"/>
      <c r="T238" s="160"/>
      <c r="U238" s="8"/>
      <c r="W238" s="8"/>
      <c r="AJ238" s="10"/>
      <c r="AK238" s="10"/>
      <c r="BE238" s="12"/>
      <c r="BF238" s="12"/>
    </row>
    <row r="239" spans="1:58" x14ac:dyDescent="0.25">
      <c r="A239" s="147"/>
      <c r="B239" s="148"/>
      <c r="D239" s="128"/>
      <c r="E239" s="128"/>
      <c r="F239" s="128"/>
      <c r="G239" s="128"/>
      <c r="H239" s="128"/>
      <c r="I239" s="128"/>
      <c r="J239" s="128"/>
      <c r="K239" s="128"/>
      <c r="L239" s="128"/>
      <c r="M239" s="128"/>
      <c r="N239" s="128"/>
      <c r="O239" s="128"/>
      <c r="P239" s="159"/>
      <c r="Q239" s="137"/>
      <c r="T239" s="160"/>
      <c r="U239" s="8"/>
      <c r="W239" s="8"/>
      <c r="AJ239" s="10"/>
      <c r="AK239" s="10"/>
      <c r="BE239" s="12"/>
      <c r="BF239" s="12"/>
    </row>
    <row r="240" spans="1:58" x14ac:dyDescent="0.25">
      <c r="A240" s="147"/>
      <c r="B240" s="148"/>
      <c r="D240" s="128"/>
      <c r="E240" s="128"/>
      <c r="F240" s="128"/>
      <c r="G240" s="128"/>
      <c r="H240" s="128"/>
      <c r="I240" s="128"/>
      <c r="J240" s="128"/>
      <c r="K240" s="128"/>
      <c r="L240" s="128"/>
      <c r="M240" s="128"/>
      <c r="N240" s="128"/>
      <c r="O240" s="128"/>
      <c r="P240" s="159"/>
      <c r="Q240" s="137"/>
      <c r="T240" s="160"/>
      <c r="U240" s="8"/>
      <c r="W240" s="8"/>
      <c r="AJ240" s="10"/>
      <c r="AK240" s="10"/>
      <c r="BE240" s="12"/>
      <c r="BF240" s="12"/>
    </row>
    <row r="241" spans="1:58" x14ac:dyDescent="0.25">
      <c r="A241" s="147"/>
      <c r="B241" s="148"/>
      <c r="D241" s="128"/>
      <c r="E241" s="128"/>
      <c r="F241" s="128"/>
      <c r="G241" s="128"/>
      <c r="H241" s="128"/>
      <c r="I241" s="128"/>
      <c r="J241" s="128"/>
      <c r="K241" s="128"/>
      <c r="L241" s="128"/>
      <c r="M241" s="128"/>
      <c r="N241" s="128"/>
      <c r="O241" s="128"/>
      <c r="P241" s="159"/>
      <c r="Q241" s="137"/>
      <c r="T241" s="160"/>
      <c r="U241" s="8"/>
      <c r="W241" s="8"/>
      <c r="AJ241" s="10"/>
      <c r="AK241" s="10"/>
      <c r="BE241" s="12"/>
      <c r="BF241" s="12"/>
    </row>
    <row r="242" spans="1:58" x14ac:dyDescent="0.25">
      <c r="A242" s="147"/>
      <c r="B242" s="148"/>
      <c r="D242" s="128"/>
      <c r="E242" s="128"/>
      <c r="F242" s="128"/>
      <c r="G242" s="128"/>
      <c r="H242" s="128"/>
      <c r="I242" s="128"/>
      <c r="J242" s="128"/>
      <c r="K242" s="128"/>
      <c r="L242" s="128"/>
      <c r="M242" s="128"/>
      <c r="N242" s="128"/>
      <c r="O242" s="128"/>
      <c r="P242" s="159"/>
      <c r="Q242" s="137"/>
      <c r="T242" s="160"/>
      <c r="U242" s="8"/>
      <c r="W242" s="8"/>
      <c r="AJ242" s="10"/>
      <c r="AK242" s="10"/>
      <c r="BE242" s="12"/>
      <c r="BF242" s="12"/>
    </row>
    <row r="243" spans="1:58" x14ac:dyDescent="0.25">
      <c r="A243" s="147"/>
      <c r="B243" s="148"/>
      <c r="D243" s="128"/>
      <c r="E243" s="128"/>
      <c r="F243" s="128"/>
      <c r="G243" s="128"/>
      <c r="H243" s="128"/>
      <c r="I243" s="128"/>
      <c r="J243" s="128"/>
      <c r="K243" s="128"/>
      <c r="L243" s="128"/>
      <c r="M243" s="128"/>
      <c r="N243" s="128"/>
      <c r="O243" s="128"/>
      <c r="P243" s="159"/>
      <c r="Q243" s="137"/>
      <c r="T243" s="160"/>
      <c r="U243" s="8"/>
      <c r="W243" s="8"/>
      <c r="AJ243" s="10"/>
      <c r="AK243" s="10"/>
      <c r="BE243" s="12"/>
      <c r="BF243" s="12"/>
    </row>
    <row r="244" spans="1:58" x14ac:dyDescent="0.25">
      <c r="A244" s="147"/>
      <c r="B244" s="148"/>
      <c r="D244" s="128"/>
      <c r="E244" s="128"/>
      <c r="F244" s="128"/>
      <c r="G244" s="128"/>
      <c r="H244" s="128"/>
      <c r="I244" s="128"/>
      <c r="J244" s="128"/>
      <c r="K244" s="128"/>
      <c r="L244" s="128"/>
      <c r="M244" s="128"/>
      <c r="N244" s="128"/>
      <c r="O244" s="128"/>
      <c r="P244" s="159"/>
      <c r="Q244" s="137"/>
      <c r="T244" s="160"/>
      <c r="U244" s="8"/>
      <c r="W244" s="8"/>
      <c r="AJ244" s="10"/>
      <c r="AK244" s="10"/>
      <c r="BE244" s="12"/>
      <c r="BF244" s="12"/>
    </row>
    <row r="245" spans="1:58" x14ac:dyDescent="0.25">
      <c r="A245" s="147"/>
      <c r="B245" s="148"/>
      <c r="D245" s="128"/>
      <c r="E245" s="128"/>
      <c r="F245" s="128"/>
      <c r="G245" s="128"/>
      <c r="H245" s="128"/>
      <c r="I245" s="128"/>
      <c r="J245" s="128"/>
      <c r="K245" s="128"/>
      <c r="L245" s="128"/>
      <c r="M245" s="128"/>
      <c r="N245" s="128"/>
      <c r="O245" s="128"/>
      <c r="P245" s="159"/>
      <c r="Q245" s="137"/>
      <c r="T245" s="160"/>
      <c r="U245" s="8"/>
      <c r="W245" s="8"/>
      <c r="AJ245" s="10"/>
      <c r="AK245" s="10"/>
      <c r="BE245" s="12"/>
      <c r="BF245" s="12"/>
    </row>
    <row r="246" spans="1:58" x14ac:dyDescent="0.25">
      <c r="A246" s="147"/>
      <c r="B246" s="148"/>
      <c r="D246" s="128"/>
      <c r="E246" s="128"/>
      <c r="F246" s="128"/>
      <c r="G246" s="128"/>
      <c r="H246" s="128"/>
      <c r="I246" s="128"/>
      <c r="J246" s="128"/>
      <c r="K246" s="128"/>
      <c r="L246" s="128"/>
      <c r="M246" s="128"/>
      <c r="N246" s="128"/>
      <c r="O246" s="128"/>
      <c r="P246" s="159"/>
      <c r="Q246" s="137"/>
      <c r="T246" s="160"/>
      <c r="U246" s="8"/>
      <c r="W246" s="8"/>
      <c r="AJ246" s="10"/>
      <c r="AK246" s="10"/>
      <c r="BE246" s="12"/>
      <c r="BF246" s="12"/>
    </row>
    <row r="247" spans="1:58" x14ac:dyDescent="0.25">
      <c r="A247" s="147"/>
      <c r="B247" s="14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  <c r="N247" s="128"/>
      <c r="O247" s="128"/>
      <c r="P247" s="159"/>
      <c r="Q247" s="137"/>
      <c r="T247" s="160"/>
      <c r="U247" s="8"/>
      <c r="W247" s="8"/>
      <c r="AJ247" s="10"/>
      <c r="AK247" s="10"/>
      <c r="BE247" s="12"/>
      <c r="BF247" s="12"/>
    </row>
    <row r="248" spans="1:58" x14ac:dyDescent="0.25">
      <c r="A248" s="147"/>
      <c r="B248" s="148"/>
      <c r="D248" s="128"/>
      <c r="E248" s="128"/>
      <c r="F248" s="128"/>
      <c r="G248" s="128"/>
      <c r="H248" s="128"/>
      <c r="I248" s="128"/>
      <c r="J248" s="128"/>
      <c r="K248" s="128"/>
      <c r="L248" s="128"/>
      <c r="M248" s="128"/>
      <c r="N248" s="128"/>
      <c r="O248" s="128"/>
      <c r="P248" s="159"/>
      <c r="Q248" s="137"/>
      <c r="T248" s="160"/>
      <c r="U248" s="8"/>
      <c r="W248" s="8"/>
      <c r="AJ248" s="10"/>
      <c r="AK248" s="10"/>
      <c r="BE248" s="12"/>
      <c r="BF248" s="12"/>
    </row>
    <row r="249" spans="1:58" x14ac:dyDescent="0.25">
      <c r="A249" s="147"/>
      <c r="B249" s="148"/>
      <c r="D249" s="128"/>
      <c r="E249" s="128"/>
      <c r="F249" s="128"/>
      <c r="G249" s="128"/>
      <c r="H249" s="128"/>
      <c r="I249" s="128"/>
      <c r="J249" s="128"/>
      <c r="K249" s="128"/>
      <c r="L249" s="128"/>
      <c r="M249" s="128"/>
      <c r="N249" s="128"/>
      <c r="O249" s="128"/>
      <c r="P249" s="159"/>
      <c r="Q249" s="137"/>
      <c r="T249" s="160"/>
      <c r="U249" s="8"/>
      <c r="W249" s="8"/>
      <c r="AJ249" s="10"/>
      <c r="AK249" s="10"/>
      <c r="BE249" s="12"/>
      <c r="BF249" s="12"/>
    </row>
    <row r="250" spans="1:58" x14ac:dyDescent="0.25">
      <c r="A250" s="147"/>
      <c r="B250" s="148"/>
      <c r="D250" s="128"/>
      <c r="E250" s="128"/>
      <c r="F250" s="128"/>
      <c r="G250" s="128"/>
      <c r="H250" s="128"/>
      <c r="I250" s="128"/>
      <c r="J250" s="128"/>
      <c r="K250" s="128"/>
      <c r="L250" s="128"/>
      <c r="M250" s="128"/>
      <c r="N250" s="128"/>
      <c r="O250" s="128"/>
      <c r="P250" s="159"/>
      <c r="Q250" s="137"/>
      <c r="T250" s="160"/>
      <c r="U250" s="8"/>
      <c r="W250" s="8"/>
      <c r="AJ250" s="10"/>
      <c r="AK250" s="10"/>
      <c r="BE250" s="12"/>
      <c r="BF250" s="12"/>
    </row>
    <row r="251" spans="1:58" x14ac:dyDescent="0.25">
      <c r="A251" s="147"/>
      <c r="B251" s="148"/>
      <c r="D251" s="128"/>
      <c r="E251" s="128"/>
      <c r="F251" s="128"/>
      <c r="G251" s="128"/>
      <c r="H251" s="128"/>
      <c r="I251" s="128"/>
      <c r="J251" s="128"/>
      <c r="K251" s="128"/>
      <c r="L251" s="128"/>
      <c r="M251" s="128"/>
      <c r="N251" s="128"/>
      <c r="O251" s="128"/>
      <c r="P251" s="159"/>
      <c r="Q251" s="137"/>
      <c r="T251" s="160"/>
      <c r="U251" s="8"/>
      <c r="W251" s="8"/>
      <c r="AJ251" s="10"/>
      <c r="AK251" s="10"/>
      <c r="BE251" s="12"/>
      <c r="BF251" s="12"/>
    </row>
    <row r="252" spans="1:58" x14ac:dyDescent="0.25">
      <c r="A252" s="147"/>
      <c r="B252" s="148"/>
      <c r="D252" s="128"/>
      <c r="E252" s="128"/>
      <c r="F252" s="128"/>
      <c r="G252" s="128"/>
      <c r="H252" s="128"/>
      <c r="I252" s="128"/>
      <c r="J252" s="128"/>
      <c r="K252" s="128"/>
      <c r="L252" s="128"/>
      <c r="M252" s="128"/>
      <c r="N252" s="128"/>
      <c r="O252" s="128"/>
      <c r="P252" s="159"/>
      <c r="Q252" s="137"/>
      <c r="T252" s="160"/>
      <c r="U252" s="8"/>
      <c r="W252" s="8"/>
      <c r="AJ252" s="10"/>
      <c r="AK252" s="10"/>
      <c r="BE252" s="12"/>
      <c r="BF252" s="12"/>
    </row>
    <row r="253" spans="1:58" x14ac:dyDescent="0.25">
      <c r="A253" s="147"/>
      <c r="B253" s="148"/>
      <c r="D253" s="128"/>
      <c r="E253" s="128"/>
      <c r="F253" s="128"/>
      <c r="G253" s="128"/>
      <c r="H253" s="128"/>
      <c r="I253" s="128"/>
      <c r="J253" s="128"/>
      <c r="K253" s="128"/>
      <c r="L253" s="128"/>
      <c r="M253" s="128"/>
      <c r="N253" s="128"/>
      <c r="O253" s="128"/>
      <c r="P253" s="159"/>
      <c r="Q253" s="137"/>
      <c r="U253" s="8"/>
      <c r="W253" s="8"/>
      <c r="AJ253" s="10"/>
      <c r="AK253" s="10"/>
      <c r="BE253" s="12"/>
      <c r="BF253" s="12"/>
    </row>
    <row r="254" spans="1:58" x14ac:dyDescent="0.25">
      <c r="A254" s="147"/>
      <c r="B254" s="148"/>
      <c r="D254" s="128"/>
      <c r="E254" s="128"/>
      <c r="F254" s="128"/>
      <c r="G254" s="128"/>
      <c r="H254" s="128"/>
      <c r="I254" s="128"/>
      <c r="J254" s="128"/>
      <c r="K254" s="128"/>
      <c r="L254" s="128"/>
      <c r="M254" s="128"/>
      <c r="N254" s="128"/>
      <c r="O254" s="128"/>
      <c r="P254" s="159"/>
      <c r="Q254" s="137"/>
      <c r="U254" s="8"/>
      <c r="W254" s="8"/>
      <c r="AJ254" s="10"/>
      <c r="AK254" s="10"/>
      <c r="BE254" s="12"/>
      <c r="BF254" s="12"/>
    </row>
    <row r="255" spans="1:58" x14ac:dyDescent="0.25">
      <c r="A255" s="147"/>
      <c r="B255" s="148"/>
      <c r="D255" s="128"/>
      <c r="E255" s="128"/>
      <c r="F255" s="128"/>
      <c r="G255" s="128"/>
      <c r="H255" s="128"/>
      <c r="I255" s="128"/>
      <c r="J255" s="128"/>
      <c r="K255" s="128"/>
      <c r="L255" s="128"/>
      <c r="M255" s="128"/>
      <c r="N255" s="128"/>
      <c r="O255" s="128"/>
      <c r="P255" s="159"/>
      <c r="Q255" s="137"/>
      <c r="U255" s="8"/>
      <c r="W255" s="8"/>
      <c r="AJ255" s="10"/>
      <c r="AK255" s="10"/>
      <c r="BE255" s="12"/>
      <c r="BF255" s="12"/>
    </row>
    <row r="256" spans="1:58" x14ac:dyDescent="0.25">
      <c r="A256" s="147"/>
      <c r="B256" s="148"/>
      <c r="D256" s="128"/>
      <c r="E256" s="128"/>
      <c r="F256" s="128"/>
      <c r="G256" s="128"/>
      <c r="H256" s="128"/>
      <c r="I256" s="128"/>
      <c r="J256" s="128"/>
      <c r="K256" s="128"/>
      <c r="L256" s="128"/>
      <c r="M256" s="128"/>
      <c r="N256" s="128"/>
      <c r="O256" s="128"/>
      <c r="P256" s="159"/>
      <c r="Q256" s="137"/>
      <c r="U256" s="8"/>
      <c r="W256" s="8"/>
      <c r="AJ256" s="10"/>
      <c r="AK256" s="10"/>
      <c r="BE256" s="12"/>
      <c r="BF256" s="12"/>
    </row>
    <row r="257" spans="1:58" x14ac:dyDescent="0.25">
      <c r="A257" s="147"/>
      <c r="B257" s="148"/>
      <c r="D257" s="128"/>
      <c r="E257" s="128"/>
      <c r="F257" s="128"/>
      <c r="G257" s="128"/>
      <c r="H257" s="128"/>
      <c r="I257" s="128"/>
      <c r="J257" s="128"/>
      <c r="K257" s="128"/>
      <c r="L257" s="128"/>
      <c r="M257" s="128"/>
      <c r="N257" s="128"/>
      <c r="O257" s="128"/>
      <c r="P257" s="159"/>
      <c r="Q257" s="137"/>
      <c r="U257" s="8"/>
      <c r="W257" s="8"/>
      <c r="AJ257" s="10"/>
      <c r="AK257" s="10"/>
      <c r="BE257" s="12"/>
      <c r="BF257" s="12"/>
    </row>
    <row r="258" spans="1:58" x14ac:dyDescent="0.25">
      <c r="A258" s="147"/>
      <c r="B258" s="14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59"/>
      <c r="Q258" s="137"/>
      <c r="U258" s="8"/>
      <c r="W258" s="8"/>
      <c r="AJ258" s="10"/>
      <c r="AK258" s="10"/>
      <c r="BE258" s="12"/>
      <c r="BF258" s="12"/>
    </row>
    <row r="259" spans="1:58" x14ac:dyDescent="0.25">
      <c r="A259" s="147"/>
      <c r="B259" s="148"/>
      <c r="D259" s="128"/>
      <c r="E259" s="128"/>
      <c r="F259" s="128"/>
      <c r="G259" s="128"/>
      <c r="H259" s="128"/>
      <c r="I259" s="128"/>
      <c r="J259" s="128"/>
      <c r="K259" s="128"/>
      <c r="L259" s="128"/>
      <c r="M259" s="128"/>
      <c r="N259" s="128"/>
      <c r="O259" s="128"/>
      <c r="P259" s="128"/>
      <c r="Q259" s="137"/>
      <c r="R259" s="8"/>
      <c r="S259" s="8"/>
      <c r="T259" s="8"/>
      <c r="U259" s="8"/>
      <c r="W259" s="8"/>
      <c r="AJ259" s="10"/>
      <c r="AK259" s="10"/>
      <c r="BE259" s="12"/>
      <c r="BF259" s="12"/>
    </row>
    <row r="260" spans="1:58" x14ac:dyDescent="0.25">
      <c r="A260" s="147"/>
      <c r="B260" s="148"/>
      <c r="D260" s="128"/>
      <c r="E260" s="128"/>
      <c r="F260" s="128"/>
      <c r="G260" s="128"/>
      <c r="H260" s="128"/>
      <c r="I260" s="128"/>
      <c r="J260" s="128"/>
      <c r="K260" s="128"/>
      <c r="L260" s="128"/>
      <c r="M260" s="128"/>
      <c r="N260" s="128"/>
      <c r="O260" s="128"/>
      <c r="P260" s="128"/>
      <c r="Q260" s="137"/>
      <c r="R260" s="8"/>
      <c r="S260" s="8"/>
      <c r="T260" s="8"/>
      <c r="U260" s="8"/>
      <c r="W260" s="8"/>
      <c r="AJ260" s="10"/>
      <c r="AK260" s="10"/>
      <c r="BE260" s="12"/>
      <c r="BF260" s="12"/>
    </row>
    <row r="261" spans="1:58" x14ac:dyDescent="0.25">
      <c r="A261" s="147"/>
      <c r="B261" s="148"/>
      <c r="D261" s="128"/>
      <c r="E261" s="128"/>
      <c r="F261" s="128"/>
      <c r="G261" s="128"/>
      <c r="H261" s="128"/>
      <c r="I261" s="128"/>
      <c r="J261" s="128"/>
      <c r="K261" s="128"/>
      <c r="L261" s="128"/>
      <c r="M261" s="128"/>
      <c r="N261" s="128"/>
      <c r="O261" s="128"/>
      <c r="P261" s="128"/>
      <c r="Q261" s="137"/>
      <c r="R261" s="8"/>
      <c r="S261" s="8"/>
      <c r="T261" s="8"/>
      <c r="U261" s="8"/>
      <c r="W261" s="8"/>
      <c r="AJ261" s="10"/>
      <c r="AK261" s="10"/>
      <c r="BE261" s="12"/>
      <c r="BF261" s="12"/>
    </row>
    <row r="262" spans="1:58" x14ac:dyDescent="0.25">
      <c r="A262" s="147"/>
      <c r="B262" s="148"/>
      <c r="D262" s="128"/>
      <c r="E262" s="128"/>
      <c r="F262" s="128"/>
      <c r="G262" s="128"/>
      <c r="H262" s="128"/>
      <c r="I262" s="128"/>
      <c r="J262" s="128"/>
      <c r="K262" s="128"/>
      <c r="L262" s="128"/>
      <c r="M262" s="128"/>
      <c r="N262" s="128"/>
      <c r="O262" s="128"/>
      <c r="P262" s="128"/>
      <c r="Q262" s="137"/>
      <c r="R262" s="8"/>
      <c r="S262" s="8"/>
      <c r="T262" s="8"/>
      <c r="U262" s="8"/>
      <c r="W262" s="8"/>
      <c r="AJ262" s="10"/>
      <c r="AK262" s="10"/>
      <c r="BE262" s="12"/>
      <c r="BF262" s="12"/>
    </row>
    <row r="263" spans="1:58" x14ac:dyDescent="0.25">
      <c r="A263" s="147"/>
      <c r="B263" s="148"/>
      <c r="D263" s="128"/>
      <c r="E263" s="128"/>
      <c r="F263" s="128"/>
      <c r="G263" s="128"/>
      <c r="H263" s="128"/>
      <c r="I263" s="128"/>
      <c r="J263" s="128"/>
      <c r="K263" s="128"/>
      <c r="L263" s="128"/>
      <c r="M263" s="128"/>
      <c r="N263" s="128"/>
      <c r="O263" s="128"/>
      <c r="P263" s="128"/>
      <c r="Q263" s="137"/>
      <c r="R263" s="8"/>
      <c r="S263" s="8"/>
      <c r="T263" s="8"/>
      <c r="U263" s="8"/>
      <c r="W263" s="8"/>
      <c r="AJ263" s="10"/>
      <c r="AK263" s="10"/>
      <c r="BE263" s="12"/>
      <c r="BF263" s="12"/>
    </row>
    <row r="264" spans="1:58" x14ac:dyDescent="0.25">
      <c r="A264" s="147"/>
      <c r="B264" s="148"/>
      <c r="D264" s="128"/>
      <c r="E264" s="128"/>
      <c r="F264" s="128"/>
      <c r="G264" s="128"/>
      <c r="H264" s="128"/>
      <c r="I264" s="128"/>
      <c r="J264" s="128"/>
      <c r="K264" s="128"/>
      <c r="L264" s="128"/>
      <c r="M264" s="128"/>
      <c r="N264" s="128"/>
      <c r="O264" s="128"/>
      <c r="P264" s="128"/>
      <c r="Q264" s="137"/>
      <c r="R264" s="8"/>
      <c r="S264" s="8"/>
      <c r="T264" s="8"/>
      <c r="U264" s="8"/>
      <c r="W264" s="8"/>
      <c r="AJ264" s="10"/>
      <c r="AK264" s="10"/>
      <c r="BE264" s="12"/>
      <c r="BF264" s="12"/>
    </row>
    <row r="265" spans="1:58" x14ac:dyDescent="0.25">
      <c r="A265" s="147"/>
      <c r="B265" s="148"/>
      <c r="D265" s="128"/>
      <c r="E265" s="128"/>
      <c r="F265" s="128"/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37"/>
      <c r="R265" s="8"/>
      <c r="S265" s="8"/>
      <c r="T265" s="8"/>
      <c r="U265" s="8"/>
      <c r="W265" s="8"/>
      <c r="AJ265" s="10"/>
      <c r="AK265" s="10"/>
      <c r="BE265" s="12"/>
      <c r="BF265" s="12"/>
    </row>
    <row r="266" spans="1:58" x14ac:dyDescent="0.25">
      <c r="A266" s="147"/>
      <c r="B266" s="148"/>
      <c r="D266" s="128"/>
      <c r="E266" s="128"/>
      <c r="F266" s="128"/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37"/>
      <c r="R266" s="8"/>
      <c r="S266" s="8"/>
      <c r="T266" s="8"/>
      <c r="U266" s="8"/>
      <c r="W266" s="8"/>
      <c r="AJ266" s="10"/>
      <c r="AK266" s="10"/>
      <c r="BE266" s="12"/>
      <c r="BF266" s="12"/>
    </row>
    <row r="267" spans="1:58" x14ac:dyDescent="0.25">
      <c r="A267" s="147"/>
      <c r="B267" s="148"/>
      <c r="D267" s="128"/>
      <c r="E267" s="128"/>
      <c r="F267" s="128"/>
      <c r="G267" s="128"/>
      <c r="H267" s="128"/>
      <c r="I267" s="128"/>
      <c r="J267" s="128"/>
      <c r="K267" s="128"/>
      <c r="L267" s="128"/>
      <c r="M267" s="128"/>
      <c r="N267" s="128"/>
      <c r="O267" s="128"/>
      <c r="P267" s="128"/>
      <c r="Q267" s="137"/>
      <c r="R267" s="8"/>
      <c r="S267" s="8"/>
      <c r="T267" s="8"/>
      <c r="U267" s="8"/>
      <c r="W267" s="8"/>
      <c r="AJ267" s="10"/>
      <c r="AK267" s="10"/>
      <c r="BE267" s="12"/>
      <c r="BF267" s="12"/>
    </row>
    <row r="268" spans="1:58" x14ac:dyDescent="0.25">
      <c r="A268" s="147"/>
      <c r="B268" s="148"/>
      <c r="D268" s="128"/>
      <c r="E268" s="128"/>
      <c r="F268" s="128"/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37"/>
      <c r="R268" s="8"/>
      <c r="S268" s="8"/>
      <c r="T268" s="8"/>
      <c r="U268" s="8"/>
      <c r="W268" s="8"/>
      <c r="AJ268" s="10"/>
      <c r="AK268" s="10"/>
      <c r="BE268" s="12"/>
      <c r="BF268" s="12"/>
    </row>
    <row r="269" spans="1:58" x14ac:dyDescent="0.25">
      <c r="A269" s="147"/>
      <c r="B269" s="148"/>
      <c r="D269" s="128"/>
      <c r="E269" s="128"/>
      <c r="F269" s="128"/>
      <c r="G269" s="128"/>
      <c r="H269" s="128"/>
      <c r="I269" s="128"/>
      <c r="J269" s="128"/>
      <c r="K269" s="128"/>
      <c r="L269" s="128"/>
      <c r="M269" s="128"/>
      <c r="N269" s="128"/>
      <c r="O269" s="128"/>
      <c r="P269" s="128"/>
      <c r="Q269" s="137"/>
      <c r="R269" s="8"/>
      <c r="S269" s="8"/>
      <c r="T269" s="8"/>
      <c r="U269" s="8"/>
      <c r="W269" s="8"/>
      <c r="AJ269" s="10"/>
      <c r="AK269" s="10"/>
      <c r="BE269" s="12"/>
      <c r="BF269" s="12"/>
    </row>
    <row r="270" spans="1:58" x14ac:dyDescent="0.25">
      <c r="A270" s="147"/>
      <c r="B270" s="148"/>
      <c r="D270" s="128"/>
      <c r="E270" s="128"/>
      <c r="F270" s="128"/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37"/>
      <c r="R270" s="8"/>
      <c r="S270" s="8"/>
      <c r="T270" s="8"/>
      <c r="U270" s="8"/>
      <c r="W270" s="8"/>
      <c r="AJ270" s="10"/>
      <c r="AK270" s="10"/>
      <c r="BE270" s="12"/>
      <c r="BF270" s="12"/>
    </row>
    <row r="271" spans="1:58" x14ac:dyDescent="0.25">
      <c r="A271" s="147"/>
      <c r="B271" s="148"/>
      <c r="D271" s="128"/>
      <c r="E271" s="128"/>
      <c r="F271" s="128"/>
      <c r="G271" s="128"/>
      <c r="H271" s="128"/>
      <c r="I271" s="128"/>
      <c r="J271" s="128"/>
      <c r="K271" s="128"/>
      <c r="L271" s="128"/>
      <c r="M271" s="128"/>
      <c r="N271" s="128"/>
      <c r="O271" s="128"/>
      <c r="P271" s="128"/>
      <c r="Q271" s="137"/>
      <c r="R271" s="8"/>
      <c r="S271" s="8"/>
      <c r="T271" s="8"/>
      <c r="U271" s="8"/>
      <c r="W271" s="8"/>
      <c r="AJ271" s="10"/>
      <c r="AK271" s="10"/>
      <c r="BE271" s="12"/>
      <c r="BF271" s="12"/>
    </row>
    <row r="272" spans="1:58" x14ac:dyDescent="0.25">
      <c r="A272" s="147"/>
      <c r="B272" s="148"/>
      <c r="D272" s="128"/>
      <c r="E272" s="128"/>
      <c r="F272" s="128"/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37"/>
      <c r="R272" s="8"/>
      <c r="S272" s="8"/>
      <c r="T272" s="8"/>
      <c r="U272" s="8"/>
      <c r="W272" s="8"/>
      <c r="AJ272" s="10"/>
      <c r="AK272" s="10"/>
      <c r="BE272" s="12"/>
      <c r="BF272" s="12"/>
    </row>
    <row r="273" spans="1:58" x14ac:dyDescent="0.25">
      <c r="A273" s="147"/>
      <c r="B273" s="148"/>
      <c r="D273" s="128"/>
      <c r="E273" s="128"/>
      <c r="F273" s="128"/>
      <c r="G273" s="128"/>
      <c r="H273" s="128"/>
      <c r="I273" s="128"/>
      <c r="J273" s="128"/>
      <c r="K273" s="128"/>
      <c r="L273" s="128"/>
      <c r="M273" s="128"/>
      <c r="N273" s="128"/>
      <c r="O273" s="128"/>
      <c r="P273" s="128"/>
      <c r="Q273" s="137"/>
      <c r="R273" s="8"/>
      <c r="S273" s="8"/>
      <c r="T273" s="8"/>
      <c r="U273" s="8"/>
      <c r="W273" s="8"/>
      <c r="AJ273" s="10"/>
      <c r="AK273" s="10"/>
      <c r="BE273" s="12"/>
      <c r="BF273" s="12"/>
    </row>
    <row r="274" spans="1:58" x14ac:dyDescent="0.25">
      <c r="A274" s="147"/>
      <c r="B274" s="148"/>
      <c r="D274" s="128"/>
      <c r="E274" s="128"/>
      <c r="F274" s="128"/>
      <c r="G274" s="128"/>
      <c r="H274" s="128"/>
      <c r="I274" s="128"/>
      <c r="J274" s="128"/>
      <c r="K274" s="128"/>
      <c r="L274" s="128"/>
      <c r="M274" s="128"/>
      <c r="N274" s="128"/>
      <c r="O274" s="128"/>
      <c r="P274" s="128"/>
      <c r="Q274" s="137"/>
      <c r="R274" s="8"/>
      <c r="S274" s="8"/>
      <c r="T274" s="8"/>
      <c r="U274" s="8"/>
      <c r="W274" s="8"/>
      <c r="AJ274" s="10"/>
      <c r="AK274" s="10"/>
      <c r="BE274" s="12"/>
      <c r="BF274" s="12"/>
    </row>
    <row r="275" spans="1:58" x14ac:dyDescent="0.25">
      <c r="A275" s="147"/>
      <c r="B275" s="148"/>
      <c r="D275" s="128"/>
      <c r="E275" s="128"/>
      <c r="F275" s="128"/>
      <c r="G275" s="128"/>
      <c r="H275" s="128"/>
      <c r="I275" s="128"/>
      <c r="J275" s="128"/>
      <c r="K275" s="128"/>
      <c r="L275" s="128"/>
      <c r="M275" s="128"/>
      <c r="N275" s="128"/>
      <c r="O275" s="128"/>
      <c r="P275" s="128"/>
      <c r="Q275" s="137"/>
      <c r="R275" s="8"/>
      <c r="S275" s="8"/>
      <c r="T275" s="8"/>
      <c r="U275" s="8"/>
      <c r="W275" s="8"/>
      <c r="AJ275" s="10"/>
      <c r="AK275" s="10"/>
      <c r="BE275" s="12"/>
      <c r="BF275" s="12"/>
    </row>
    <row r="276" spans="1:58" x14ac:dyDescent="0.25">
      <c r="A276" s="147"/>
      <c r="B276" s="148"/>
      <c r="D276" s="128"/>
      <c r="E276" s="128"/>
      <c r="F276" s="128"/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37"/>
      <c r="R276" s="8"/>
      <c r="S276" s="8"/>
      <c r="T276" s="8"/>
      <c r="U276" s="8"/>
      <c r="W276" s="8"/>
      <c r="AJ276" s="10"/>
      <c r="AK276" s="10"/>
      <c r="BE276" s="12"/>
      <c r="BF276" s="12"/>
    </row>
    <row r="277" spans="1:58" x14ac:dyDescent="0.25">
      <c r="A277" s="147"/>
      <c r="B277" s="148"/>
      <c r="D277" s="128"/>
      <c r="E277" s="128"/>
      <c r="F277" s="128"/>
      <c r="G277" s="128"/>
      <c r="H277" s="128"/>
      <c r="I277" s="128"/>
      <c r="J277" s="128"/>
      <c r="K277" s="128"/>
      <c r="L277" s="128"/>
      <c r="M277" s="128"/>
      <c r="N277" s="128"/>
      <c r="O277" s="128"/>
      <c r="P277" s="128"/>
      <c r="Q277" s="137"/>
      <c r="R277" s="8"/>
      <c r="S277" s="8"/>
      <c r="T277" s="8"/>
      <c r="U277" s="8"/>
      <c r="W277" s="8"/>
      <c r="AJ277" s="10"/>
      <c r="AK277" s="10"/>
      <c r="BE277" s="12"/>
      <c r="BF277" s="12"/>
    </row>
    <row r="278" spans="1:58" x14ac:dyDescent="0.25">
      <c r="A278" s="147"/>
      <c r="B278" s="148"/>
      <c r="D278" s="128"/>
      <c r="E278" s="128"/>
      <c r="F278" s="128"/>
      <c r="G278" s="128"/>
      <c r="H278" s="128"/>
      <c r="I278" s="128"/>
      <c r="J278" s="128"/>
      <c r="K278" s="128"/>
      <c r="L278" s="128"/>
      <c r="M278" s="128"/>
      <c r="N278" s="128"/>
      <c r="O278" s="128"/>
      <c r="P278" s="128"/>
      <c r="Q278" s="137"/>
      <c r="R278" s="8"/>
      <c r="S278" s="8"/>
      <c r="T278" s="8"/>
      <c r="U278" s="8"/>
      <c r="W278" s="8"/>
      <c r="AJ278" s="10"/>
      <c r="AK278" s="10"/>
      <c r="BE278" s="12"/>
      <c r="BF278" s="12"/>
    </row>
    <row r="279" spans="1:58" x14ac:dyDescent="0.25">
      <c r="A279" s="147"/>
      <c r="B279" s="148"/>
      <c r="D279" s="128"/>
      <c r="E279" s="128"/>
      <c r="F279" s="128"/>
      <c r="G279" s="128"/>
      <c r="H279" s="128"/>
      <c r="I279" s="128"/>
      <c r="J279" s="128"/>
      <c r="K279" s="128"/>
      <c r="L279" s="128"/>
      <c r="M279" s="128"/>
      <c r="N279" s="128"/>
      <c r="O279" s="128"/>
      <c r="P279" s="128"/>
      <c r="Q279" s="137"/>
      <c r="R279" s="8"/>
      <c r="S279" s="8"/>
      <c r="T279" s="8"/>
      <c r="U279" s="8"/>
      <c r="W279" s="8"/>
      <c r="AJ279" s="10"/>
      <c r="AK279" s="10"/>
      <c r="BE279" s="12"/>
      <c r="BF279" s="12"/>
    </row>
    <row r="280" spans="1:58" x14ac:dyDescent="0.25">
      <c r="A280" s="147"/>
      <c r="B280" s="148"/>
      <c r="D280" s="128"/>
      <c r="E280" s="128"/>
      <c r="F280" s="128"/>
      <c r="G280" s="128"/>
      <c r="H280" s="128"/>
      <c r="I280" s="128"/>
      <c r="J280" s="128"/>
      <c r="K280" s="128"/>
      <c r="L280" s="128"/>
      <c r="M280" s="128"/>
      <c r="N280" s="128"/>
      <c r="O280" s="128"/>
      <c r="P280" s="128"/>
      <c r="Q280" s="137"/>
      <c r="R280" s="8"/>
      <c r="S280" s="8"/>
      <c r="T280" s="8"/>
      <c r="U280" s="8"/>
      <c r="W280" s="8"/>
      <c r="AJ280" s="10"/>
      <c r="AK280" s="10"/>
      <c r="BE280" s="12"/>
      <c r="BF280" s="12"/>
    </row>
    <row r="281" spans="1:58" x14ac:dyDescent="0.25">
      <c r="A281" s="147"/>
      <c r="B281" s="148"/>
      <c r="D281" s="128"/>
      <c r="E281" s="128"/>
      <c r="F281" s="128"/>
      <c r="G281" s="128"/>
      <c r="H281" s="128"/>
      <c r="I281" s="128"/>
      <c r="J281" s="128"/>
      <c r="K281" s="128"/>
      <c r="L281" s="128"/>
      <c r="M281" s="128"/>
      <c r="N281" s="128"/>
      <c r="O281" s="128"/>
      <c r="P281" s="128"/>
      <c r="Q281" s="137"/>
      <c r="R281" s="8"/>
      <c r="S281" s="8"/>
      <c r="T281" s="8"/>
      <c r="U281" s="8"/>
      <c r="W281" s="8"/>
      <c r="AJ281" s="10"/>
      <c r="AK281" s="10"/>
      <c r="BE281" s="12"/>
      <c r="BF281" s="12"/>
    </row>
    <row r="282" spans="1:58" x14ac:dyDescent="0.25">
      <c r="A282" s="147"/>
      <c r="B282" s="148"/>
      <c r="D282" s="128"/>
      <c r="E282" s="128"/>
      <c r="F282" s="128"/>
      <c r="G282" s="128"/>
      <c r="H282" s="128"/>
      <c r="I282" s="128"/>
      <c r="J282" s="128"/>
      <c r="K282" s="128"/>
      <c r="L282" s="128"/>
      <c r="M282" s="128"/>
      <c r="N282" s="128"/>
      <c r="O282" s="128"/>
      <c r="P282" s="128"/>
      <c r="Q282" s="137"/>
      <c r="R282" s="8"/>
      <c r="S282" s="8"/>
      <c r="T282" s="8"/>
      <c r="U282" s="8"/>
      <c r="W282" s="8"/>
      <c r="AJ282" s="10"/>
      <c r="AK282" s="10"/>
      <c r="BE282" s="12"/>
      <c r="BF282" s="12"/>
    </row>
    <row r="283" spans="1:58" x14ac:dyDescent="0.25">
      <c r="A283" s="147"/>
      <c r="B283" s="148"/>
      <c r="D283" s="128"/>
      <c r="E283" s="128"/>
      <c r="F283" s="128"/>
      <c r="G283" s="128"/>
      <c r="H283" s="128"/>
      <c r="I283" s="128"/>
      <c r="J283" s="128"/>
      <c r="K283" s="128"/>
      <c r="L283" s="128"/>
      <c r="M283" s="128"/>
      <c r="N283" s="128"/>
      <c r="O283" s="128"/>
      <c r="P283" s="128"/>
      <c r="Q283" s="137"/>
      <c r="R283" s="8"/>
      <c r="S283" s="8"/>
      <c r="T283" s="8"/>
      <c r="U283" s="8"/>
      <c r="W283" s="8"/>
      <c r="AJ283" s="10"/>
      <c r="AK283" s="10"/>
      <c r="BE283" s="12"/>
      <c r="BF283" s="12"/>
    </row>
    <row r="284" spans="1:58" x14ac:dyDescent="0.25">
      <c r="A284" s="147"/>
      <c r="B284" s="148"/>
      <c r="D284" s="128"/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8"/>
      <c r="P284" s="128"/>
      <c r="Q284" s="137"/>
      <c r="R284" s="8"/>
      <c r="S284" s="8"/>
      <c r="T284" s="8"/>
      <c r="U284" s="8"/>
      <c r="W284" s="8"/>
      <c r="AJ284" s="10"/>
      <c r="AK284" s="10"/>
      <c r="BE284" s="12"/>
      <c r="BF284" s="12"/>
    </row>
    <row r="285" spans="1:58" x14ac:dyDescent="0.25">
      <c r="A285" s="147"/>
      <c r="B285" s="148"/>
      <c r="D285" s="128"/>
      <c r="E285" s="128"/>
      <c r="F285" s="128"/>
      <c r="G285" s="128"/>
      <c r="H285" s="128"/>
      <c r="I285" s="128"/>
      <c r="J285" s="128"/>
      <c r="K285" s="128"/>
      <c r="L285" s="128"/>
      <c r="M285" s="128"/>
      <c r="N285" s="128"/>
      <c r="O285" s="128"/>
      <c r="P285" s="128"/>
      <c r="Q285" s="137"/>
      <c r="R285" s="8"/>
      <c r="S285" s="8"/>
      <c r="T285" s="8"/>
      <c r="U285" s="8"/>
      <c r="W285" s="8"/>
      <c r="AJ285" s="10"/>
      <c r="AK285" s="10"/>
      <c r="BE285" s="12"/>
      <c r="BF285" s="12"/>
    </row>
    <row r="286" spans="1:58" x14ac:dyDescent="0.25">
      <c r="A286" s="147"/>
      <c r="B286" s="148"/>
      <c r="D286" s="128"/>
      <c r="E286" s="128"/>
      <c r="F286" s="128"/>
      <c r="G286" s="128"/>
      <c r="H286" s="128"/>
      <c r="I286" s="128"/>
      <c r="J286" s="128"/>
      <c r="K286" s="128"/>
      <c r="L286" s="128"/>
      <c r="M286" s="128"/>
      <c r="N286" s="128"/>
      <c r="O286" s="128"/>
      <c r="P286" s="128"/>
      <c r="Q286" s="137"/>
      <c r="R286" s="8"/>
      <c r="S286" s="8"/>
      <c r="T286" s="8"/>
      <c r="U286" s="8"/>
      <c r="W286" s="8"/>
      <c r="AJ286" s="10"/>
      <c r="AK286" s="10"/>
      <c r="BE286" s="12"/>
      <c r="BF286" s="12"/>
    </row>
    <row r="287" spans="1:58" x14ac:dyDescent="0.25">
      <c r="A287" s="147"/>
      <c r="B287" s="148"/>
      <c r="D287" s="128"/>
      <c r="E287" s="128"/>
      <c r="F287" s="128"/>
      <c r="G287" s="128"/>
      <c r="H287" s="128"/>
      <c r="I287" s="128"/>
      <c r="J287" s="128"/>
      <c r="K287" s="128"/>
      <c r="L287" s="128"/>
      <c r="M287" s="128"/>
      <c r="N287" s="128"/>
      <c r="O287" s="128"/>
      <c r="P287" s="128"/>
      <c r="Q287" s="137"/>
      <c r="R287" s="8"/>
      <c r="S287" s="8"/>
      <c r="T287" s="8"/>
      <c r="U287" s="8"/>
      <c r="W287" s="8"/>
      <c r="AJ287" s="10"/>
      <c r="AK287" s="10"/>
      <c r="BE287" s="12"/>
      <c r="BF287" s="12"/>
    </row>
    <row r="288" spans="1:58" x14ac:dyDescent="0.25">
      <c r="A288" s="147"/>
      <c r="B288" s="14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37"/>
      <c r="R288" s="8"/>
      <c r="S288" s="8"/>
      <c r="T288" s="8"/>
      <c r="U288" s="8"/>
      <c r="W288" s="8"/>
      <c r="AJ288" s="10"/>
      <c r="AK288" s="10"/>
      <c r="BE288" s="12"/>
      <c r="BF288" s="12"/>
    </row>
    <row r="289" spans="1:58" x14ac:dyDescent="0.25">
      <c r="A289" s="147"/>
      <c r="B289" s="148"/>
      <c r="D289" s="128"/>
      <c r="E289" s="128"/>
      <c r="F289" s="128"/>
      <c r="G289" s="128"/>
      <c r="H289" s="128"/>
      <c r="I289" s="128"/>
      <c r="J289" s="128"/>
      <c r="K289" s="128"/>
      <c r="L289" s="128"/>
      <c r="M289" s="128"/>
      <c r="N289" s="128"/>
      <c r="O289" s="128"/>
      <c r="P289" s="128"/>
      <c r="Q289" s="137"/>
      <c r="R289" s="8"/>
      <c r="S289" s="8"/>
      <c r="T289" s="8"/>
      <c r="U289" s="8"/>
      <c r="W289" s="8"/>
      <c r="AJ289" s="10"/>
      <c r="AK289" s="10"/>
      <c r="BE289" s="12"/>
      <c r="BF289" s="12"/>
    </row>
    <row r="290" spans="1:58" x14ac:dyDescent="0.25">
      <c r="A290" s="147"/>
      <c r="B290" s="148"/>
      <c r="D290" s="128"/>
      <c r="E290" s="128"/>
      <c r="F290" s="128"/>
      <c r="G290" s="128"/>
      <c r="H290" s="128"/>
      <c r="I290" s="128"/>
      <c r="J290" s="128"/>
      <c r="K290" s="128"/>
      <c r="L290" s="128"/>
      <c r="M290" s="128"/>
      <c r="N290" s="128"/>
      <c r="O290" s="128"/>
      <c r="P290" s="128"/>
      <c r="Q290" s="137"/>
      <c r="R290" s="8"/>
      <c r="S290" s="8"/>
      <c r="T290" s="8"/>
      <c r="U290" s="8"/>
      <c r="W290" s="8"/>
      <c r="AJ290" s="10"/>
      <c r="AK290" s="10"/>
      <c r="BE290" s="12"/>
      <c r="BF290" s="12"/>
    </row>
    <row r="291" spans="1:58" x14ac:dyDescent="0.25">
      <c r="A291" s="147"/>
      <c r="B291" s="148"/>
      <c r="D291" s="128"/>
      <c r="E291" s="128"/>
      <c r="F291" s="128"/>
      <c r="G291" s="128"/>
      <c r="H291" s="128"/>
      <c r="I291" s="128"/>
      <c r="J291" s="128"/>
      <c r="K291" s="128"/>
      <c r="L291" s="128"/>
      <c r="M291" s="128"/>
      <c r="N291" s="128"/>
      <c r="O291" s="128"/>
      <c r="P291" s="128"/>
      <c r="Q291" s="137"/>
      <c r="R291" s="8"/>
      <c r="S291" s="8"/>
      <c r="T291" s="8"/>
      <c r="U291" s="8"/>
      <c r="W291" s="8"/>
      <c r="AJ291" s="10"/>
      <c r="AK291" s="10"/>
      <c r="BE291" s="12"/>
      <c r="BF291" s="12"/>
    </row>
    <row r="292" spans="1:58" x14ac:dyDescent="0.25">
      <c r="A292" s="147"/>
      <c r="B292" s="148"/>
      <c r="D292" s="128"/>
      <c r="E292" s="128"/>
      <c r="F292" s="128"/>
      <c r="G292" s="128"/>
      <c r="H292" s="128"/>
      <c r="I292" s="128"/>
      <c r="J292" s="128"/>
      <c r="K292" s="128"/>
      <c r="L292" s="128"/>
      <c r="M292" s="128"/>
      <c r="N292" s="128"/>
      <c r="O292" s="128"/>
      <c r="P292" s="128"/>
      <c r="Q292" s="137"/>
      <c r="R292" s="8"/>
      <c r="S292" s="8"/>
      <c r="T292" s="8"/>
      <c r="U292" s="8"/>
      <c r="W292" s="8"/>
      <c r="AJ292" s="10"/>
      <c r="AK292" s="10"/>
      <c r="BE292" s="12"/>
      <c r="BF292" s="12"/>
    </row>
    <row r="293" spans="1:58" x14ac:dyDescent="0.25">
      <c r="A293" s="147"/>
      <c r="B293" s="148"/>
      <c r="D293" s="128"/>
      <c r="E293" s="128"/>
      <c r="F293" s="128"/>
      <c r="G293" s="128"/>
      <c r="H293" s="128"/>
      <c r="I293" s="128"/>
      <c r="J293" s="128"/>
      <c r="K293" s="128"/>
      <c r="L293" s="128"/>
      <c r="M293" s="128"/>
      <c r="N293" s="128"/>
      <c r="O293" s="128"/>
      <c r="P293" s="128"/>
      <c r="Q293" s="137"/>
      <c r="R293" s="8"/>
      <c r="S293" s="8"/>
      <c r="T293" s="8"/>
      <c r="U293" s="8"/>
      <c r="W293" s="8"/>
      <c r="AJ293" s="10"/>
      <c r="AK293" s="10"/>
      <c r="BE293" s="12"/>
      <c r="BF293" s="12"/>
    </row>
    <row r="294" spans="1:58" x14ac:dyDescent="0.25">
      <c r="A294" s="147"/>
      <c r="B294" s="148"/>
      <c r="D294" s="128"/>
      <c r="E294" s="128"/>
      <c r="F294" s="128"/>
      <c r="G294" s="128"/>
      <c r="H294" s="128"/>
      <c r="I294" s="128"/>
      <c r="J294" s="128"/>
      <c r="K294" s="128"/>
      <c r="L294" s="128"/>
      <c r="M294" s="128"/>
      <c r="N294" s="128"/>
      <c r="O294" s="128"/>
      <c r="P294" s="128"/>
      <c r="Q294" s="137"/>
      <c r="R294" s="8"/>
      <c r="S294" s="8"/>
      <c r="T294" s="8"/>
      <c r="U294" s="8"/>
      <c r="W294" s="8"/>
      <c r="AJ294" s="10"/>
      <c r="AK294" s="10"/>
      <c r="BE294" s="12"/>
      <c r="BF294" s="12"/>
    </row>
    <row r="295" spans="1:58" x14ac:dyDescent="0.25">
      <c r="A295" s="147"/>
      <c r="B295" s="148"/>
      <c r="D295" s="128"/>
      <c r="E295" s="128"/>
      <c r="F295" s="128"/>
      <c r="G295" s="128"/>
      <c r="H295" s="128"/>
      <c r="I295" s="128"/>
      <c r="J295" s="128"/>
      <c r="K295" s="128"/>
      <c r="L295" s="128"/>
      <c r="M295" s="128"/>
      <c r="N295" s="128"/>
      <c r="O295" s="128"/>
      <c r="P295" s="128"/>
      <c r="Q295" s="137"/>
      <c r="R295" s="8"/>
      <c r="S295" s="8"/>
      <c r="T295" s="8"/>
      <c r="U295" s="8"/>
      <c r="W295" s="8"/>
      <c r="AJ295" s="10"/>
      <c r="AK295" s="10"/>
      <c r="BE295" s="12"/>
      <c r="BF295" s="12"/>
    </row>
    <row r="296" spans="1:58" x14ac:dyDescent="0.25">
      <c r="A296" s="147"/>
      <c r="B296" s="148"/>
      <c r="D296" s="128"/>
      <c r="E296" s="128"/>
      <c r="F296" s="128"/>
      <c r="G296" s="128"/>
      <c r="H296" s="128"/>
      <c r="I296" s="128"/>
      <c r="J296" s="128"/>
      <c r="K296" s="128"/>
      <c r="L296" s="128"/>
      <c r="M296" s="128"/>
      <c r="N296" s="128"/>
      <c r="O296" s="128"/>
      <c r="P296" s="128"/>
      <c r="Q296" s="137"/>
      <c r="R296" s="8"/>
      <c r="S296" s="8"/>
      <c r="T296" s="8"/>
      <c r="U296" s="8"/>
      <c r="W296" s="8"/>
      <c r="AJ296" s="10"/>
      <c r="AK296" s="10"/>
      <c r="BE296" s="12"/>
      <c r="BF296" s="12"/>
    </row>
    <row r="297" spans="1:58" x14ac:dyDescent="0.25">
      <c r="A297" s="147"/>
      <c r="B297" s="148"/>
      <c r="D297" s="128"/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8"/>
      <c r="P297" s="128"/>
      <c r="Q297" s="137"/>
      <c r="R297" s="8"/>
      <c r="S297" s="8"/>
      <c r="T297" s="8"/>
      <c r="U297" s="8"/>
      <c r="W297" s="8"/>
      <c r="AJ297" s="10"/>
      <c r="AK297" s="10"/>
      <c r="BE297" s="12"/>
      <c r="BF297" s="12"/>
    </row>
    <row r="298" spans="1:58" x14ac:dyDescent="0.25">
      <c r="A298" s="147"/>
      <c r="B298" s="148"/>
      <c r="D298" s="128"/>
      <c r="E298" s="128"/>
      <c r="F298" s="128"/>
      <c r="G298" s="128"/>
      <c r="H298" s="128"/>
      <c r="I298" s="128"/>
      <c r="J298" s="128"/>
      <c r="K298" s="128"/>
      <c r="L298" s="128"/>
      <c r="M298" s="128"/>
      <c r="N298" s="128"/>
      <c r="O298" s="128"/>
      <c r="P298" s="128"/>
      <c r="Q298" s="137"/>
      <c r="R298" s="8"/>
      <c r="S298" s="8"/>
      <c r="T298" s="8"/>
      <c r="U298" s="8"/>
      <c r="W298" s="8"/>
      <c r="AJ298" s="10"/>
      <c r="AK298" s="10"/>
      <c r="BE298" s="12"/>
      <c r="BF298" s="12"/>
    </row>
    <row r="299" spans="1:58" x14ac:dyDescent="0.25">
      <c r="A299" s="147"/>
      <c r="B299" s="148"/>
      <c r="D299" s="128"/>
      <c r="E299" s="128"/>
      <c r="F299" s="128"/>
      <c r="G299" s="128"/>
      <c r="H299" s="128"/>
      <c r="I299" s="128"/>
      <c r="J299" s="128"/>
      <c r="K299" s="128"/>
      <c r="L299" s="128"/>
      <c r="M299" s="128"/>
      <c r="N299" s="128"/>
      <c r="O299" s="128"/>
      <c r="P299" s="128"/>
      <c r="Q299" s="137"/>
      <c r="R299" s="8"/>
      <c r="S299" s="8"/>
      <c r="T299" s="8"/>
      <c r="U299" s="8"/>
      <c r="W299" s="8"/>
      <c r="AJ299" s="10"/>
      <c r="AK299" s="10"/>
      <c r="BE299" s="12"/>
      <c r="BF299" s="12"/>
    </row>
    <row r="300" spans="1:58" x14ac:dyDescent="0.25">
      <c r="A300" s="147"/>
      <c r="B300" s="148"/>
      <c r="D300" s="128"/>
      <c r="E300" s="128"/>
      <c r="F300" s="128"/>
      <c r="G300" s="128"/>
      <c r="H300" s="128"/>
      <c r="I300" s="128"/>
      <c r="J300" s="128"/>
      <c r="K300" s="128"/>
      <c r="L300" s="128"/>
      <c r="M300" s="128"/>
      <c r="N300" s="128"/>
      <c r="O300" s="128"/>
      <c r="P300" s="128"/>
      <c r="Q300" s="137"/>
      <c r="R300" s="8"/>
      <c r="S300" s="8"/>
      <c r="T300" s="8"/>
      <c r="U300" s="8"/>
      <c r="W300" s="8"/>
      <c r="AJ300" s="10"/>
      <c r="AK300" s="10"/>
      <c r="BE300" s="12"/>
      <c r="BF300" s="12"/>
    </row>
    <row r="301" spans="1:58" x14ac:dyDescent="0.25">
      <c r="A301" s="147"/>
      <c r="B301" s="148"/>
      <c r="D301" s="128"/>
      <c r="E301" s="128"/>
      <c r="F301" s="128"/>
      <c r="G301" s="128"/>
      <c r="H301" s="128"/>
      <c r="I301" s="128"/>
      <c r="J301" s="128"/>
      <c r="K301" s="128"/>
      <c r="L301" s="128"/>
      <c r="M301" s="128"/>
      <c r="N301" s="128"/>
      <c r="O301" s="128"/>
      <c r="P301" s="128"/>
      <c r="Q301" s="137"/>
      <c r="R301" s="8"/>
      <c r="S301" s="8"/>
      <c r="T301" s="8"/>
      <c r="U301" s="8"/>
      <c r="W301" s="8"/>
      <c r="AJ301" s="10"/>
      <c r="AK301" s="10"/>
      <c r="BE301" s="12"/>
      <c r="BF301" s="12"/>
    </row>
    <row r="302" spans="1:58" x14ac:dyDescent="0.25">
      <c r="A302" s="147"/>
      <c r="B302" s="148"/>
      <c r="D302" s="128"/>
      <c r="E302" s="128"/>
      <c r="F302" s="128"/>
      <c r="G302" s="128"/>
      <c r="H302" s="128"/>
      <c r="I302" s="128"/>
      <c r="J302" s="128"/>
      <c r="K302" s="128"/>
      <c r="L302" s="128"/>
      <c r="M302" s="128"/>
      <c r="N302" s="128"/>
      <c r="O302" s="128"/>
      <c r="P302" s="128"/>
      <c r="Q302" s="137"/>
      <c r="R302" s="8"/>
      <c r="S302" s="8"/>
      <c r="T302" s="8"/>
      <c r="U302" s="8"/>
      <c r="W302" s="8"/>
      <c r="AJ302" s="10"/>
      <c r="AK302" s="10"/>
      <c r="BE302" s="12"/>
      <c r="BF302" s="12"/>
    </row>
    <row r="303" spans="1:58" x14ac:dyDescent="0.25">
      <c r="A303" s="147"/>
      <c r="B303" s="148"/>
      <c r="D303" s="128"/>
      <c r="E303" s="128"/>
      <c r="F303" s="128"/>
      <c r="G303" s="128"/>
      <c r="H303" s="128"/>
      <c r="I303" s="128"/>
      <c r="J303" s="128"/>
      <c r="K303" s="128"/>
      <c r="L303" s="128"/>
      <c r="M303" s="128"/>
      <c r="N303" s="128"/>
      <c r="O303" s="128"/>
      <c r="P303" s="128"/>
      <c r="Q303" s="137"/>
      <c r="R303" s="8"/>
      <c r="S303" s="8"/>
      <c r="T303" s="8"/>
      <c r="U303" s="8"/>
      <c r="W303" s="8"/>
      <c r="AJ303" s="10"/>
      <c r="AK303" s="10"/>
      <c r="BE303" s="12"/>
      <c r="BF303" s="12"/>
    </row>
    <row r="304" spans="1:58" x14ac:dyDescent="0.25">
      <c r="A304" s="147"/>
      <c r="B304" s="148"/>
      <c r="D304" s="128"/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128"/>
      <c r="P304" s="128"/>
      <c r="Q304" s="137"/>
      <c r="R304" s="8"/>
      <c r="S304" s="8"/>
      <c r="T304" s="8"/>
      <c r="U304" s="8"/>
      <c r="W304" s="8"/>
      <c r="AJ304" s="10"/>
      <c r="AK304" s="10"/>
      <c r="BE304" s="12"/>
      <c r="BF304" s="12"/>
    </row>
    <row r="305" spans="1:58" x14ac:dyDescent="0.25">
      <c r="A305" s="147"/>
      <c r="B305" s="148"/>
      <c r="D305" s="128"/>
      <c r="E305" s="128"/>
      <c r="F305" s="128"/>
      <c r="G305" s="128"/>
      <c r="H305" s="128"/>
      <c r="I305" s="128"/>
      <c r="J305" s="128"/>
      <c r="K305" s="128"/>
      <c r="L305" s="128"/>
      <c r="M305" s="128"/>
      <c r="N305" s="128"/>
      <c r="O305" s="128"/>
      <c r="P305" s="128"/>
      <c r="Q305" s="137"/>
      <c r="R305" s="8"/>
      <c r="S305" s="8"/>
      <c r="T305" s="8"/>
      <c r="U305" s="8"/>
      <c r="W305" s="8"/>
      <c r="AJ305" s="10"/>
      <c r="AK305" s="10"/>
      <c r="BE305" s="12"/>
      <c r="BF305" s="12"/>
    </row>
    <row r="306" spans="1:58" x14ac:dyDescent="0.25">
      <c r="A306" s="147"/>
      <c r="B306" s="148"/>
      <c r="D306" s="128"/>
      <c r="E306" s="128"/>
      <c r="F306" s="128"/>
      <c r="G306" s="128"/>
      <c r="H306" s="128"/>
      <c r="I306" s="128"/>
      <c r="J306" s="128"/>
      <c r="K306" s="128"/>
      <c r="L306" s="128"/>
      <c r="M306" s="128"/>
      <c r="N306" s="128"/>
      <c r="O306" s="128"/>
      <c r="P306" s="128"/>
      <c r="Q306" s="137"/>
      <c r="R306" s="8"/>
      <c r="S306" s="8"/>
      <c r="T306" s="8"/>
      <c r="U306" s="8"/>
      <c r="W306" s="8"/>
      <c r="AJ306" s="10"/>
      <c r="AK306" s="10"/>
      <c r="BE306" s="12"/>
      <c r="BF306" s="12"/>
    </row>
    <row r="307" spans="1:58" x14ac:dyDescent="0.25">
      <c r="A307" s="147"/>
      <c r="B307" s="148"/>
      <c r="D307" s="128"/>
      <c r="E307" s="128"/>
      <c r="F307" s="128"/>
      <c r="G307" s="128"/>
      <c r="H307" s="128"/>
      <c r="I307" s="128"/>
      <c r="J307" s="128"/>
      <c r="K307" s="128"/>
      <c r="L307" s="128"/>
      <c r="M307" s="128"/>
      <c r="N307" s="128"/>
      <c r="O307" s="128"/>
      <c r="P307" s="128"/>
      <c r="Q307" s="137"/>
      <c r="R307" s="8"/>
      <c r="S307" s="8"/>
      <c r="T307" s="8"/>
      <c r="U307" s="8"/>
      <c r="W307" s="8"/>
      <c r="AJ307" s="10"/>
      <c r="AK307" s="10"/>
      <c r="BE307" s="12"/>
      <c r="BF307" s="12"/>
    </row>
    <row r="308" spans="1:58" x14ac:dyDescent="0.25">
      <c r="A308" s="147"/>
      <c r="B308" s="148"/>
      <c r="D308" s="128"/>
      <c r="E308" s="128"/>
      <c r="F308" s="128"/>
      <c r="G308" s="128"/>
      <c r="H308" s="128"/>
      <c r="I308" s="128"/>
      <c r="J308" s="128"/>
      <c r="K308" s="128"/>
      <c r="L308" s="128"/>
      <c r="M308" s="128"/>
      <c r="N308" s="128"/>
      <c r="O308" s="128"/>
      <c r="P308" s="128"/>
      <c r="Q308" s="137"/>
      <c r="R308" s="8"/>
      <c r="S308" s="8"/>
      <c r="T308" s="8"/>
      <c r="U308" s="8"/>
      <c r="W308" s="8"/>
      <c r="AJ308" s="10"/>
      <c r="AK308" s="10"/>
      <c r="BE308" s="12"/>
      <c r="BF308" s="12"/>
    </row>
    <row r="309" spans="1:58" x14ac:dyDescent="0.25">
      <c r="A309" s="147"/>
      <c r="B309" s="148"/>
      <c r="D309" s="128"/>
      <c r="E309" s="128"/>
      <c r="F309" s="128"/>
      <c r="G309" s="128"/>
      <c r="H309" s="128"/>
      <c r="I309" s="128"/>
      <c r="J309" s="128"/>
      <c r="K309" s="128"/>
      <c r="L309" s="128"/>
      <c r="M309" s="128"/>
      <c r="N309" s="128"/>
      <c r="O309" s="128"/>
      <c r="P309" s="128"/>
      <c r="Q309" s="137"/>
      <c r="R309" s="8"/>
      <c r="S309" s="8"/>
      <c r="T309" s="8"/>
      <c r="U309" s="8"/>
      <c r="W309" s="8"/>
      <c r="AJ309" s="10"/>
      <c r="AK309" s="10"/>
      <c r="BE309" s="12"/>
      <c r="BF309" s="12"/>
    </row>
    <row r="310" spans="1:58" x14ac:dyDescent="0.25">
      <c r="A310" s="147"/>
      <c r="B310" s="148"/>
      <c r="D310" s="128"/>
      <c r="E310" s="128"/>
      <c r="F310" s="128"/>
      <c r="G310" s="128"/>
      <c r="H310" s="128"/>
      <c r="I310" s="128"/>
      <c r="J310" s="128"/>
      <c r="K310" s="128"/>
      <c r="L310" s="128"/>
      <c r="M310" s="128"/>
      <c r="N310" s="128"/>
      <c r="O310" s="128"/>
      <c r="P310" s="128"/>
      <c r="Q310" s="137"/>
      <c r="R310" s="8"/>
      <c r="S310" s="8"/>
      <c r="T310" s="8"/>
      <c r="U310" s="8"/>
      <c r="W310" s="8"/>
      <c r="AJ310" s="10"/>
      <c r="AK310" s="10"/>
      <c r="BE310" s="12"/>
      <c r="BF310" s="12"/>
    </row>
    <row r="311" spans="1:58" x14ac:dyDescent="0.25">
      <c r="A311" s="147"/>
      <c r="B311" s="148"/>
      <c r="D311" s="128"/>
      <c r="E311" s="128"/>
      <c r="F311" s="128"/>
      <c r="G311" s="128"/>
      <c r="H311" s="128"/>
      <c r="I311" s="128"/>
      <c r="J311" s="128"/>
      <c r="K311" s="128"/>
      <c r="L311" s="128"/>
      <c r="M311" s="128"/>
      <c r="N311" s="128"/>
      <c r="O311" s="128"/>
      <c r="P311" s="128"/>
      <c r="Q311" s="137"/>
      <c r="R311" s="8"/>
      <c r="S311" s="8"/>
      <c r="T311" s="8"/>
      <c r="U311" s="8"/>
      <c r="W311" s="8"/>
      <c r="AJ311" s="10"/>
      <c r="AK311" s="10"/>
      <c r="BE311" s="12"/>
      <c r="BF311" s="12"/>
    </row>
    <row r="312" spans="1:58" x14ac:dyDescent="0.25">
      <c r="A312" s="147"/>
      <c r="B312" s="148"/>
      <c r="D312" s="128"/>
      <c r="E312" s="128"/>
      <c r="F312" s="128"/>
      <c r="G312" s="128"/>
      <c r="H312" s="128"/>
      <c r="I312" s="128"/>
      <c r="J312" s="128"/>
      <c r="K312" s="128"/>
      <c r="L312" s="128"/>
      <c r="M312" s="128"/>
      <c r="N312" s="128"/>
      <c r="O312" s="128"/>
      <c r="P312" s="128"/>
      <c r="Q312" s="137"/>
      <c r="R312" s="8"/>
      <c r="S312" s="8"/>
      <c r="T312" s="8"/>
      <c r="U312" s="8"/>
      <c r="W312" s="8"/>
      <c r="AJ312" s="10"/>
      <c r="AK312" s="10"/>
      <c r="BE312" s="12"/>
      <c r="BF312" s="12"/>
    </row>
    <row r="313" spans="1:58" x14ac:dyDescent="0.25">
      <c r="A313" s="147"/>
      <c r="B313" s="148"/>
      <c r="D313" s="128"/>
      <c r="E313" s="128"/>
      <c r="F313" s="128"/>
      <c r="G313" s="128"/>
      <c r="H313" s="128"/>
      <c r="I313" s="128"/>
      <c r="J313" s="128"/>
      <c r="K313" s="128"/>
      <c r="L313" s="128"/>
      <c r="M313" s="128"/>
      <c r="N313" s="128"/>
      <c r="O313" s="128"/>
      <c r="P313" s="128"/>
      <c r="Q313" s="137"/>
      <c r="R313" s="8"/>
      <c r="S313" s="8"/>
      <c r="T313" s="8"/>
      <c r="U313" s="8"/>
      <c r="W313" s="8"/>
      <c r="AJ313" s="10"/>
      <c r="AK313" s="10"/>
      <c r="BE313" s="12"/>
      <c r="BF313" s="12"/>
    </row>
    <row r="314" spans="1:58" x14ac:dyDescent="0.25">
      <c r="A314" s="147"/>
      <c r="B314" s="148"/>
      <c r="D314" s="128"/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8"/>
      <c r="P314" s="128"/>
      <c r="Q314" s="137"/>
      <c r="R314" s="8"/>
      <c r="S314" s="8"/>
      <c r="T314" s="8"/>
      <c r="U314" s="8"/>
      <c r="W314" s="8"/>
      <c r="AJ314" s="10"/>
      <c r="AK314" s="10"/>
      <c r="BE314" s="12"/>
      <c r="BF314" s="12"/>
    </row>
    <row r="315" spans="1:58" x14ac:dyDescent="0.25">
      <c r="A315" s="147"/>
      <c r="B315" s="148"/>
      <c r="D315" s="128"/>
      <c r="E315" s="128"/>
      <c r="F315" s="128"/>
      <c r="G315" s="128"/>
      <c r="H315" s="128"/>
      <c r="I315" s="128"/>
      <c r="J315" s="128"/>
      <c r="K315" s="128"/>
      <c r="L315" s="128"/>
      <c r="M315" s="128"/>
      <c r="N315" s="128"/>
      <c r="O315" s="128"/>
      <c r="P315" s="128"/>
      <c r="Q315" s="137"/>
      <c r="R315" s="8"/>
      <c r="S315" s="8"/>
      <c r="T315" s="8"/>
      <c r="U315" s="8"/>
      <c r="W315" s="8"/>
      <c r="AJ315" s="10"/>
      <c r="AK315" s="10"/>
      <c r="BE315" s="12"/>
      <c r="BF315" s="12"/>
    </row>
    <row r="316" spans="1:58" x14ac:dyDescent="0.25">
      <c r="A316" s="147"/>
      <c r="B316" s="148"/>
      <c r="D316" s="128"/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37"/>
      <c r="R316" s="8"/>
      <c r="S316" s="8"/>
      <c r="T316" s="8"/>
      <c r="U316" s="8"/>
      <c r="W316" s="8"/>
      <c r="AJ316" s="10"/>
      <c r="AK316" s="10"/>
      <c r="BE316" s="12"/>
      <c r="BF316" s="12"/>
    </row>
    <row r="317" spans="1:58" x14ac:dyDescent="0.25">
      <c r="A317" s="147"/>
      <c r="B317" s="148"/>
      <c r="D317" s="128"/>
      <c r="E317" s="128"/>
      <c r="F317" s="128"/>
      <c r="G317" s="128"/>
      <c r="H317" s="128"/>
      <c r="I317" s="128"/>
      <c r="J317" s="128"/>
      <c r="K317" s="128"/>
      <c r="L317" s="128"/>
      <c r="M317" s="128"/>
      <c r="N317" s="128"/>
      <c r="O317" s="128"/>
      <c r="P317" s="128"/>
      <c r="Q317" s="137"/>
      <c r="R317" s="8"/>
      <c r="S317" s="8"/>
      <c r="T317" s="8"/>
      <c r="U317" s="8"/>
      <c r="W317" s="8"/>
      <c r="AJ317" s="10"/>
      <c r="AK317" s="10"/>
      <c r="BE317" s="12"/>
      <c r="BF317" s="12"/>
    </row>
    <row r="318" spans="1:58" x14ac:dyDescent="0.25">
      <c r="A318" s="147"/>
      <c r="B318" s="14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37"/>
      <c r="R318" s="8"/>
      <c r="S318" s="8"/>
      <c r="T318" s="8"/>
      <c r="U318" s="8"/>
      <c r="W318" s="8"/>
      <c r="AJ318" s="10"/>
      <c r="AK318" s="10"/>
      <c r="BE318" s="12"/>
      <c r="BF318" s="12"/>
    </row>
    <row r="319" spans="1:58" x14ac:dyDescent="0.25">
      <c r="A319" s="147"/>
      <c r="B319" s="148"/>
      <c r="D319" s="128"/>
      <c r="E319" s="128"/>
      <c r="F319" s="128"/>
      <c r="G319" s="128"/>
      <c r="H319" s="128"/>
      <c r="I319" s="128"/>
      <c r="J319" s="128"/>
      <c r="K319" s="128"/>
      <c r="L319" s="128"/>
      <c r="M319" s="128"/>
      <c r="N319" s="128"/>
      <c r="O319" s="128"/>
      <c r="P319" s="128"/>
      <c r="Q319" s="137"/>
      <c r="R319" s="8"/>
      <c r="S319" s="8"/>
      <c r="T319" s="8"/>
      <c r="U319" s="8"/>
      <c r="W319" s="8"/>
      <c r="AJ319" s="10"/>
      <c r="AK319" s="10"/>
      <c r="BE319" s="12"/>
      <c r="BF319" s="12"/>
    </row>
    <row r="320" spans="1:58" x14ac:dyDescent="0.25">
      <c r="A320" s="147"/>
      <c r="B320" s="148"/>
      <c r="D320" s="128"/>
      <c r="E320" s="128"/>
      <c r="F320" s="128"/>
      <c r="G320" s="128"/>
      <c r="H320" s="128"/>
      <c r="I320" s="128"/>
      <c r="J320" s="128"/>
      <c r="K320" s="128"/>
      <c r="L320" s="128"/>
      <c r="M320" s="128"/>
      <c r="N320" s="128"/>
      <c r="O320" s="128"/>
      <c r="P320" s="128"/>
      <c r="Q320" s="137"/>
      <c r="R320" s="8"/>
      <c r="S320" s="8"/>
      <c r="T320" s="8"/>
      <c r="U320" s="8"/>
      <c r="W320" s="8"/>
      <c r="AJ320" s="10"/>
      <c r="AK320" s="10"/>
      <c r="BE320" s="12"/>
      <c r="BF320" s="12"/>
    </row>
    <row r="321" spans="1:58" x14ac:dyDescent="0.25">
      <c r="A321" s="147"/>
      <c r="B321" s="148"/>
      <c r="D321" s="128"/>
      <c r="E321" s="128"/>
      <c r="F321" s="128"/>
      <c r="G321" s="128"/>
      <c r="H321" s="128"/>
      <c r="I321" s="128"/>
      <c r="J321" s="128"/>
      <c r="K321" s="128"/>
      <c r="L321" s="128"/>
      <c r="M321" s="128"/>
      <c r="N321" s="128"/>
      <c r="O321" s="128"/>
      <c r="P321" s="128"/>
      <c r="Q321" s="137"/>
      <c r="R321" s="8"/>
      <c r="S321" s="8"/>
      <c r="T321" s="8"/>
      <c r="U321" s="8"/>
      <c r="W321" s="8"/>
      <c r="AJ321" s="10"/>
      <c r="AK321" s="10"/>
      <c r="BE321" s="12"/>
      <c r="BF321" s="12"/>
    </row>
    <row r="322" spans="1:58" x14ac:dyDescent="0.25">
      <c r="A322" s="147"/>
      <c r="B322" s="148"/>
      <c r="D322" s="128"/>
      <c r="E322" s="128"/>
      <c r="F322" s="128"/>
      <c r="G322" s="128"/>
      <c r="H322" s="128"/>
      <c r="I322" s="128"/>
      <c r="J322" s="128"/>
      <c r="K322" s="128"/>
      <c r="L322" s="128"/>
      <c r="M322" s="128"/>
      <c r="N322" s="128"/>
      <c r="O322" s="128"/>
      <c r="P322" s="128"/>
      <c r="Q322" s="137"/>
      <c r="R322" s="8"/>
      <c r="S322" s="8"/>
      <c r="T322" s="8"/>
      <c r="U322" s="8"/>
      <c r="W322" s="8"/>
      <c r="AJ322" s="10"/>
      <c r="AK322" s="10"/>
      <c r="BE322" s="12"/>
      <c r="BF322" s="12"/>
    </row>
    <row r="323" spans="1:58" x14ac:dyDescent="0.25">
      <c r="A323" s="147"/>
      <c r="B323" s="148"/>
      <c r="D323" s="128"/>
      <c r="E323" s="128"/>
      <c r="F323" s="128"/>
      <c r="G323" s="128"/>
      <c r="H323" s="128"/>
      <c r="I323" s="128"/>
      <c r="J323" s="128"/>
      <c r="K323" s="128"/>
      <c r="L323" s="128"/>
      <c r="M323" s="128"/>
      <c r="N323" s="128"/>
      <c r="O323" s="128"/>
      <c r="P323" s="128"/>
      <c r="Q323" s="137"/>
      <c r="R323" s="8"/>
      <c r="S323" s="8"/>
      <c r="T323" s="8"/>
      <c r="U323" s="8"/>
      <c r="W323" s="8"/>
      <c r="AJ323" s="10"/>
      <c r="AK323" s="10"/>
      <c r="BE323" s="12"/>
      <c r="BF323" s="12"/>
    </row>
    <row r="324" spans="1:58" x14ac:dyDescent="0.25">
      <c r="A324" s="147"/>
      <c r="B324" s="148"/>
      <c r="D324" s="128"/>
      <c r="E324" s="128"/>
      <c r="F324" s="128"/>
      <c r="G324" s="128"/>
      <c r="H324" s="128"/>
      <c r="I324" s="128"/>
      <c r="J324" s="128"/>
      <c r="K324" s="128"/>
      <c r="L324" s="128"/>
      <c r="M324" s="128"/>
      <c r="N324" s="128"/>
      <c r="O324" s="128"/>
      <c r="P324" s="128"/>
      <c r="Q324" s="137"/>
      <c r="R324" s="8"/>
      <c r="S324" s="8"/>
      <c r="T324" s="8"/>
      <c r="U324" s="8"/>
      <c r="W324" s="8"/>
      <c r="AJ324" s="10"/>
      <c r="AK324" s="10"/>
      <c r="BE324" s="12"/>
      <c r="BF324" s="12"/>
    </row>
    <row r="325" spans="1:58" x14ac:dyDescent="0.25">
      <c r="A325" s="147"/>
      <c r="B325" s="148"/>
      <c r="D325" s="128"/>
      <c r="E325" s="128"/>
      <c r="F325" s="128"/>
      <c r="G325" s="128"/>
      <c r="H325" s="128"/>
      <c r="I325" s="128"/>
      <c r="J325" s="128"/>
      <c r="K325" s="128"/>
      <c r="L325" s="128"/>
      <c r="M325" s="128"/>
      <c r="N325" s="128"/>
      <c r="O325" s="128"/>
      <c r="P325" s="128"/>
      <c r="Q325" s="137"/>
      <c r="R325" s="8"/>
      <c r="S325" s="8"/>
      <c r="T325" s="8"/>
      <c r="U325" s="8"/>
      <c r="W325" s="8"/>
      <c r="AJ325" s="10"/>
      <c r="AK325" s="10"/>
      <c r="BE325" s="12"/>
      <c r="BF325" s="12"/>
    </row>
    <row r="326" spans="1:58" x14ac:dyDescent="0.25">
      <c r="A326" s="147"/>
      <c r="B326" s="148"/>
      <c r="D326" s="128"/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8"/>
      <c r="P326" s="128"/>
      <c r="Q326" s="137"/>
      <c r="R326" s="8"/>
      <c r="S326" s="8"/>
      <c r="T326" s="8"/>
      <c r="U326" s="8"/>
      <c r="W326" s="8"/>
      <c r="AJ326" s="10"/>
      <c r="AK326" s="10"/>
      <c r="BE326" s="12"/>
      <c r="BF326" s="12"/>
    </row>
    <row r="327" spans="1:58" x14ac:dyDescent="0.25">
      <c r="A327" s="147"/>
      <c r="B327" s="148"/>
      <c r="D327" s="128"/>
      <c r="E327" s="128"/>
      <c r="F327" s="128"/>
      <c r="G327" s="128"/>
      <c r="H327" s="128"/>
      <c r="I327" s="128"/>
      <c r="J327" s="128"/>
      <c r="K327" s="128"/>
      <c r="L327" s="128"/>
      <c r="M327" s="128"/>
      <c r="N327" s="128"/>
      <c r="O327" s="128"/>
      <c r="P327" s="128"/>
      <c r="Q327" s="137"/>
      <c r="R327" s="8"/>
      <c r="S327" s="8"/>
      <c r="T327" s="8"/>
      <c r="U327" s="8"/>
      <c r="W327" s="8"/>
      <c r="AJ327" s="10"/>
      <c r="AK327" s="10"/>
      <c r="BE327" s="12"/>
      <c r="BF327" s="12"/>
    </row>
    <row r="328" spans="1:58" x14ac:dyDescent="0.25">
      <c r="A328" s="147"/>
      <c r="B328" s="148"/>
      <c r="D328" s="128"/>
      <c r="E328" s="128"/>
      <c r="F328" s="128"/>
      <c r="G328" s="128"/>
      <c r="H328" s="128"/>
      <c r="I328" s="128"/>
      <c r="J328" s="128"/>
      <c r="K328" s="128"/>
      <c r="L328" s="128"/>
      <c r="M328" s="128"/>
      <c r="N328" s="128"/>
      <c r="O328" s="128"/>
      <c r="P328" s="128"/>
      <c r="Q328" s="137"/>
      <c r="R328" s="8"/>
      <c r="S328" s="8"/>
      <c r="T328" s="8"/>
      <c r="U328" s="8"/>
      <c r="W328" s="8"/>
      <c r="AJ328" s="10"/>
      <c r="AK328" s="10"/>
      <c r="BE328" s="12"/>
      <c r="BF328" s="12"/>
    </row>
    <row r="329" spans="1:58" x14ac:dyDescent="0.25">
      <c r="A329" s="147"/>
      <c r="B329" s="148"/>
      <c r="D329" s="128"/>
      <c r="E329" s="128"/>
      <c r="F329" s="128"/>
      <c r="G329" s="128"/>
      <c r="H329" s="128"/>
      <c r="I329" s="128"/>
      <c r="J329" s="128"/>
      <c r="K329" s="128"/>
      <c r="L329" s="128"/>
      <c r="M329" s="128"/>
      <c r="N329" s="128"/>
      <c r="O329" s="128"/>
      <c r="P329" s="128"/>
      <c r="Q329" s="137"/>
      <c r="R329" s="8"/>
      <c r="S329" s="8"/>
      <c r="T329" s="8"/>
      <c r="U329" s="8"/>
      <c r="W329" s="8"/>
      <c r="AJ329" s="10"/>
      <c r="AK329" s="10"/>
      <c r="BE329" s="12"/>
      <c r="BF329" s="12"/>
    </row>
    <row r="330" spans="1:58" x14ac:dyDescent="0.25">
      <c r="A330" s="147"/>
      <c r="B330" s="148"/>
      <c r="D330" s="128"/>
      <c r="E330" s="128"/>
      <c r="F330" s="128"/>
      <c r="G330" s="128"/>
      <c r="H330" s="128"/>
      <c r="I330" s="128"/>
      <c r="J330" s="128"/>
      <c r="K330" s="128"/>
      <c r="L330" s="128"/>
      <c r="M330" s="128"/>
      <c r="N330" s="128"/>
      <c r="O330" s="128"/>
      <c r="P330" s="128"/>
      <c r="Q330" s="137"/>
      <c r="R330" s="8"/>
      <c r="S330" s="8"/>
      <c r="T330" s="8"/>
      <c r="U330" s="8"/>
      <c r="W330" s="8"/>
      <c r="AJ330" s="10"/>
      <c r="AK330" s="10"/>
      <c r="BE330" s="12"/>
      <c r="BF330" s="12"/>
    </row>
    <row r="331" spans="1:58" x14ac:dyDescent="0.25">
      <c r="A331" s="147"/>
      <c r="B331" s="148"/>
      <c r="D331" s="128"/>
      <c r="E331" s="128"/>
      <c r="F331" s="128"/>
      <c r="G331" s="128"/>
      <c r="H331" s="128"/>
      <c r="I331" s="128"/>
      <c r="J331" s="128"/>
      <c r="K331" s="128"/>
      <c r="L331" s="128"/>
      <c r="M331" s="128"/>
      <c r="N331" s="128"/>
      <c r="O331" s="128"/>
      <c r="P331" s="128"/>
      <c r="Q331" s="137"/>
      <c r="R331" s="8"/>
      <c r="S331" s="8"/>
      <c r="T331" s="8"/>
      <c r="U331" s="8"/>
      <c r="W331" s="8"/>
      <c r="AJ331" s="10"/>
      <c r="AK331" s="10"/>
      <c r="BE331" s="12"/>
      <c r="BF331" s="12"/>
    </row>
    <row r="332" spans="1:58" x14ac:dyDescent="0.25">
      <c r="A332" s="147"/>
      <c r="B332" s="148"/>
      <c r="D332" s="128"/>
      <c r="E332" s="128"/>
      <c r="F332" s="128"/>
      <c r="G332" s="128"/>
      <c r="H332" s="128"/>
      <c r="I332" s="128"/>
      <c r="J332" s="128"/>
      <c r="K332" s="128"/>
      <c r="L332" s="128"/>
      <c r="M332" s="128"/>
      <c r="N332" s="128"/>
      <c r="O332" s="128"/>
      <c r="P332" s="128"/>
      <c r="Q332" s="137"/>
      <c r="R332" s="8"/>
      <c r="S332" s="8"/>
      <c r="T332" s="8"/>
      <c r="U332" s="8"/>
      <c r="W332" s="8"/>
      <c r="AJ332" s="10"/>
      <c r="AK332" s="10"/>
      <c r="BE332" s="12"/>
      <c r="BF332" s="12"/>
    </row>
    <row r="333" spans="1:58" x14ac:dyDescent="0.25">
      <c r="A333" s="147"/>
      <c r="B333" s="148"/>
      <c r="D333" s="128"/>
      <c r="E333" s="128"/>
      <c r="F333" s="128"/>
      <c r="G333" s="128"/>
      <c r="H333" s="128"/>
      <c r="I333" s="128"/>
      <c r="J333" s="128"/>
      <c r="K333" s="128"/>
      <c r="L333" s="128"/>
      <c r="M333" s="128"/>
      <c r="N333" s="128"/>
      <c r="O333" s="128"/>
      <c r="P333" s="128"/>
      <c r="Q333" s="137"/>
      <c r="R333" s="8"/>
      <c r="S333" s="8"/>
      <c r="T333" s="8"/>
      <c r="U333" s="8"/>
      <c r="W333" s="8"/>
      <c r="AJ333" s="10"/>
      <c r="AK333" s="10"/>
      <c r="BE333" s="12"/>
      <c r="BF333" s="12"/>
    </row>
    <row r="334" spans="1:58" x14ac:dyDescent="0.25">
      <c r="A334" s="147"/>
      <c r="B334" s="148"/>
      <c r="D334" s="128"/>
      <c r="E334" s="128"/>
      <c r="F334" s="128"/>
      <c r="G334" s="128"/>
      <c r="H334" s="128"/>
      <c r="I334" s="128"/>
      <c r="J334" s="128"/>
      <c r="K334" s="128"/>
      <c r="L334" s="128"/>
      <c r="M334" s="128"/>
      <c r="N334" s="128"/>
      <c r="O334" s="128"/>
      <c r="P334" s="128"/>
      <c r="Q334" s="137"/>
      <c r="R334" s="8"/>
      <c r="S334" s="8"/>
      <c r="T334" s="8"/>
      <c r="U334" s="8"/>
      <c r="W334" s="8"/>
      <c r="AJ334" s="10"/>
      <c r="AK334" s="10"/>
      <c r="BE334" s="12"/>
      <c r="BF334" s="12"/>
    </row>
    <row r="335" spans="1:58" x14ac:dyDescent="0.25">
      <c r="A335" s="147"/>
      <c r="B335" s="148"/>
      <c r="D335" s="128"/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8"/>
      <c r="P335" s="128"/>
      <c r="Q335" s="137"/>
      <c r="R335" s="8"/>
      <c r="S335" s="8"/>
      <c r="T335" s="8"/>
      <c r="U335" s="8"/>
      <c r="W335" s="8"/>
      <c r="AJ335" s="10"/>
      <c r="AK335" s="10"/>
      <c r="BE335" s="12"/>
      <c r="BF335" s="12"/>
    </row>
    <row r="336" spans="1:58" x14ac:dyDescent="0.25">
      <c r="A336" s="147"/>
      <c r="B336" s="148"/>
      <c r="D336" s="128"/>
      <c r="E336" s="128"/>
      <c r="F336" s="128"/>
      <c r="G336" s="128"/>
      <c r="H336" s="128"/>
      <c r="I336" s="128"/>
      <c r="J336" s="128"/>
      <c r="K336" s="128"/>
      <c r="L336" s="128"/>
      <c r="M336" s="128"/>
      <c r="N336" s="128"/>
      <c r="O336" s="128"/>
      <c r="P336" s="128"/>
      <c r="Q336" s="137"/>
      <c r="R336" s="8"/>
      <c r="S336" s="8"/>
      <c r="T336" s="8"/>
      <c r="U336" s="8"/>
      <c r="W336" s="8"/>
      <c r="AJ336" s="10"/>
      <c r="AK336" s="10"/>
      <c r="BE336" s="12"/>
      <c r="BF336" s="12"/>
    </row>
    <row r="337" spans="1:58" x14ac:dyDescent="0.25">
      <c r="A337" s="147"/>
      <c r="B337" s="148"/>
      <c r="D337" s="128"/>
      <c r="E337" s="128"/>
      <c r="F337" s="128"/>
      <c r="G337" s="128"/>
      <c r="H337" s="128"/>
      <c r="I337" s="128"/>
      <c r="J337" s="128"/>
      <c r="K337" s="128"/>
      <c r="L337" s="128"/>
      <c r="M337" s="128"/>
      <c r="N337" s="128"/>
      <c r="O337" s="128"/>
      <c r="P337" s="128"/>
      <c r="Q337" s="137"/>
      <c r="R337" s="8"/>
      <c r="S337" s="8"/>
      <c r="T337" s="8"/>
      <c r="U337" s="8"/>
      <c r="W337" s="8"/>
      <c r="AJ337" s="10"/>
      <c r="AK337" s="10"/>
      <c r="BE337" s="12"/>
      <c r="BF337" s="12"/>
    </row>
    <row r="338" spans="1:58" x14ac:dyDescent="0.25">
      <c r="A338" s="147"/>
      <c r="B338" s="148"/>
      <c r="D338" s="128"/>
      <c r="E338" s="128"/>
      <c r="F338" s="128"/>
      <c r="G338" s="128"/>
      <c r="H338" s="128"/>
      <c r="I338" s="128"/>
      <c r="J338" s="128"/>
      <c r="K338" s="128"/>
      <c r="L338" s="128"/>
      <c r="M338" s="128"/>
      <c r="N338" s="128"/>
      <c r="O338" s="128"/>
      <c r="P338" s="128"/>
      <c r="Q338" s="137"/>
      <c r="R338" s="8"/>
      <c r="S338" s="8"/>
      <c r="T338" s="8"/>
      <c r="U338" s="8"/>
      <c r="W338" s="8"/>
      <c r="AJ338" s="10"/>
      <c r="AK338" s="10"/>
      <c r="BE338" s="12"/>
      <c r="BF338" s="12"/>
    </row>
    <row r="339" spans="1:58" x14ac:dyDescent="0.25">
      <c r="A339" s="147"/>
      <c r="B339" s="148"/>
      <c r="D339" s="128"/>
      <c r="E339" s="128"/>
      <c r="F339" s="128"/>
      <c r="G339" s="128"/>
      <c r="H339" s="128"/>
      <c r="I339" s="128"/>
      <c r="J339" s="128"/>
      <c r="K339" s="128"/>
      <c r="L339" s="128"/>
      <c r="M339" s="128"/>
      <c r="N339" s="128"/>
      <c r="O339" s="128"/>
      <c r="P339" s="128"/>
      <c r="Q339" s="137"/>
      <c r="R339" s="8"/>
      <c r="S339" s="8"/>
      <c r="T339" s="8"/>
      <c r="U339" s="8"/>
      <c r="W339" s="8"/>
      <c r="AJ339" s="10"/>
      <c r="AK339" s="10"/>
      <c r="BE339" s="12"/>
      <c r="BF339" s="12"/>
    </row>
    <row r="340" spans="1:58" x14ac:dyDescent="0.25">
      <c r="A340" s="147"/>
      <c r="B340" s="148"/>
      <c r="D340" s="128"/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8"/>
      <c r="P340" s="128"/>
      <c r="Q340" s="137"/>
      <c r="R340" s="8"/>
      <c r="S340" s="8"/>
      <c r="T340" s="8"/>
      <c r="U340" s="8"/>
      <c r="W340" s="8"/>
      <c r="AJ340" s="10"/>
      <c r="AK340" s="10"/>
      <c r="BE340" s="12"/>
      <c r="BF340" s="12"/>
    </row>
    <row r="341" spans="1:58" x14ac:dyDescent="0.25">
      <c r="A341" s="147"/>
      <c r="B341" s="148"/>
      <c r="D341" s="128"/>
      <c r="E341" s="128"/>
      <c r="F341" s="128"/>
      <c r="G341" s="128"/>
      <c r="H341" s="128"/>
      <c r="I341" s="128"/>
      <c r="J341" s="128"/>
      <c r="K341" s="128"/>
      <c r="L341" s="128"/>
      <c r="M341" s="128"/>
      <c r="N341" s="128"/>
      <c r="O341" s="128"/>
      <c r="P341" s="128"/>
      <c r="Q341" s="137"/>
      <c r="R341" s="8"/>
      <c r="S341" s="8"/>
      <c r="T341" s="8"/>
      <c r="U341" s="8"/>
      <c r="W341" s="8"/>
      <c r="AJ341" s="10"/>
      <c r="AK341" s="10"/>
      <c r="BE341" s="12"/>
      <c r="BF341" s="12"/>
    </row>
    <row r="342" spans="1:58" x14ac:dyDescent="0.25">
      <c r="A342" s="147"/>
      <c r="B342" s="148"/>
      <c r="D342" s="128"/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8"/>
      <c r="P342" s="128"/>
      <c r="Q342" s="137"/>
      <c r="R342" s="8"/>
      <c r="S342" s="8"/>
      <c r="T342" s="8"/>
      <c r="U342" s="8"/>
      <c r="W342" s="8"/>
      <c r="AJ342" s="10"/>
      <c r="AK342" s="10"/>
      <c r="BE342" s="12"/>
      <c r="BF342" s="12"/>
    </row>
    <row r="343" spans="1:58" x14ac:dyDescent="0.25">
      <c r="A343" s="147"/>
      <c r="B343" s="148"/>
      <c r="D343" s="128"/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8"/>
      <c r="P343" s="128"/>
      <c r="Q343" s="137"/>
      <c r="R343" s="8"/>
      <c r="S343" s="8"/>
      <c r="T343" s="8"/>
      <c r="U343" s="8"/>
      <c r="W343" s="8"/>
      <c r="AJ343" s="10"/>
      <c r="AK343" s="10"/>
      <c r="BE343" s="12"/>
      <c r="BF343" s="12"/>
    </row>
    <row r="344" spans="1:58" x14ac:dyDescent="0.25">
      <c r="A344" s="147"/>
      <c r="B344" s="148"/>
      <c r="D344" s="128"/>
      <c r="E344" s="128"/>
      <c r="F344" s="128"/>
      <c r="G344" s="128"/>
      <c r="H344" s="128"/>
      <c r="I344" s="128"/>
      <c r="J344" s="128"/>
      <c r="K344" s="128"/>
      <c r="L344" s="128"/>
      <c r="M344" s="128"/>
      <c r="N344" s="128"/>
      <c r="O344" s="128"/>
      <c r="P344" s="128"/>
      <c r="Q344" s="137"/>
      <c r="R344" s="8"/>
      <c r="S344" s="8"/>
      <c r="T344" s="8"/>
      <c r="U344" s="8"/>
      <c r="W344" s="8"/>
      <c r="AJ344" s="10"/>
      <c r="AK344" s="10"/>
      <c r="BE344" s="12"/>
      <c r="BF344" s="12"/>
    </row>
    <row r="345" spans="1:58" x14ac:dyDescent="0.25">
      <c r="A345" s="147"/>
      <c r="B345" s="148"/>
      <c r="D345" s="128"/>
      <c r="E345" s="128"/>
      <c r="F345" s="128"/>
      <c r="G345" s="128"/>
      <c r="H345" s="128"/>
      <c r="I345" s="128"/>
      <c r="J345" s="128"/>
      <c r="K345" s="128"/>
      <c r="L345" s="128"/>
      <c r="M345" s="128"/>
      <c r="N345" s="128"/>
      <c r="O345" s="128"/>
      <c r="P345" s="128"/>
      <c r="Q345" s="137"/>
      <c r="R345" s="8"/>
      <c r="S345" s="8"/>
      <c r="T345" s="8"/>
      <c r="U345" s="8"/>
      <c r="W345" s="8"/>
      <c r="AJ345" s="10"/>
      <c r="AK345" s="10"/>
      <c r="BE345" s="12"/>
      <c r="BF345" s="12"/>
    </row>
    <row r="346" spans="1:58" x14ac:dyDescent="0.25">
      <c r="A346" s="147"/>
      <c r="B346" s="148"/>
      <c r="D346" s="128"/>
      <c r="E346" s="128"/>
      <c r="F346" s="128"/>
      <c r="G346" s="128"/>
      <c r="H346" s="128"/>
      <c r="I346" s="128"/>
      <c r="J346" s="128"/>
      <c r="K346" s="128"/>
      <c r="L346" s="128"/>
      <c r="M346" s="128"/>
      <c r="N346" s="128"/>
      <c r="O346" s="128"/>
      <c r="P346" s="128"/>
      <c r="Q346" s="137"/>
      <c r="R346" s="8"/>
      <c r="S346" s="8"/>
      <c r="T346" s="8"/>
      <c r="U346" s="8"/>
      <c r="W346" s="8"/>
      <c r="AJ346" s="10"/>
      <c r="AK346" s="10"/>
      <c r="BE346" s="12"/>
      <c r="BF346" s="12"/>
    </row>
    <row r="347" spans="1:58" x14ac:dyDescent="0.25">
      <c r="A347" s="147"/>
      <c r="B347" s="148"/>
      <c r="D347" s="128"/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128"/>
      <c r="P347" s="128"/>
      <c r="Q347" s="137"/>
      <c r="R347" s="8"/>
      <c r="S347" s="8"/>
      <c r="T347" s="8"/>
      <c r="U347" s="8"/>
      <c r="W347" s="8"/>
      <c r="AJ347" s="10"/>
      <c r="AK347" s="10"/>
      <c r="BE347" s="12"/>
      <c r="BF347" s="12"/>
    </row>
    <row r="348" spans="1:58" x14ac:dyDescent="0.25">
      <c r="A348" s="147"/>
      <c r="B348" s="148"/>
      <c r="D348" s="128"/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8"/>
      <c r="P348" s="128"/>
      <c r="Q348" s="137"/>
      <c r="R348" s="8"/>
      <c r="S348" s="8"/>
      <c r="T348" s="8"/>
      <c r="U348" s="8"/>
      <c r="W348" s="8"/>
      <c r="AJ348" s="10"/>
      <c r="AK348" s="10"/>
      <c r="BE348" s="12"/>
      <c r="BF348" s="12"/>
    </row>
    <row r="349" spans="1:58" x14ac:dyDescent="0.25">
      <c r="A349" s="147"/>
      <c r="B349" s="148"/>
      <c r="D349" s="128"/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8"/>
      <c r="P349" s="128"/>
      <c r="Q349" s="137"/>
      <c r="R349" s="8"/>
      <c r="S349" s="8"/>
      <c r="T349" s="8"/>
      <c r="U349" s="8"/>
      <c r="W349" s="8"/>
      <c r="AJ349" s="10"/>
      <c r="AK349" s="10"/>
      <c r="BE349" s="12"/>
      <c r="BF349" s="12"/>
    </row>
    <row r="350" spans="1:58" x14ac:dyDescent="0.25">
      <c r="A350" s="147"/>
      <c r="B350" s="14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37"/>
      <c r="R350" s="8"/>
      <c r="S350" s="8"/>
      <c r="T350" s="8"/>
      <c r="U350" s="8"/>
      <c r="W350" s="8"/>
      <c r="AJ350" s="10"/>
      <c r="AK350" s="10"/>
      <c r="BE350" s="12"/>
      <c r="BF350" s="12"/>
    </row>
    <row r="351" spans="1:58" x14ac:dyDescent="0.25">
      <c r="A351" s="147"/>
      <c r="B351" s="148"/>
      <c r="D351" s="128"/>
      <c r="E351" s="128"/>
      <c r="F351" s="128"/>
      <c r="G351" s="128"/>
      <c r="H351" s="128"/>
      <c r="I351" s="128"/>
      <c r="J351" s="128"/>
      <c r="K351" s="128"/>
      <c r="L351" s="128"/>
      <c r="M351" s="128"/>
      <c r="N351" s="128"/>
      <c r="O351" s="128"/>
      <c r="P351" s="128"/>
      <c r="Q351" s="137"/>
      <c r="R351" s="8"/>
      <c r="S351" s="8"/>
      <c r="T351" s="8"/>
      <c r="U351" s="8"/>
      <c r="W351" s="8"/>
      <c r="AJ351" s="10"/>
      <c r="AK351" s="10"/>
      <c r="BE351" s="12"/>
      <c r="BF351" s="12"/>
    </row>
    <row r="352" spans="1:58" x14ac:dyDescent="0.25">
      <c r="A352" s="147"/>
      <c r="B352" s="148"/>
      <c r="D352" s="128"/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8"/>
      <c r="P352" s="128"/>
      <c r="Q352" s="137"/>
      <c r="R352" s="8"/>
      <c r="S352" s="8"/>
      <c r="T352" s="8"/>
      <c r="U352" s="8"/>
      <c r="W352" s="8"/>
      <c r="AJ352" s="10"/>
      <c r="AK352" s="10"/>
      <c r="BE352" s="12"/>
      <c r="BF352" s="12"/>
    </row>
    <row r="353" spans="1:58" x14ac:dyDescent="0.25">
      <c r="A353" s="147"/>
      <c r="B353" s="148"/>
      <c r="D353" s="128"/>
      <c r="E353" s="128"/>
      <c r="F353" s="128"/>
      <c r="G353" s="128"/>
      <c r="H353" s="128"/>
      <c r="I353" s="128"/>
      <c r="J353" s="128"/>
      <c r="K353" s="128"/>
      <c r="L353" s="128"/>
      <c r="M353" s="128"/>
      <c r="N353" s="128"/>
      <c r="O353" s="128"/>
      <c r="P353" s="128"/>
      <c r="Q353" s="137"/>
      <c r="R353" s="8"/>
      <c r="S353" s="8"/>
      <c r="T353" s="8"/>
      <c r="U353" s="8"/>
      <c r="W353" s="8"/>
      <c r="AJ353" s="10"/>
      <c r="AK353" s="10"/>
      <c r="BE353" s="12"/>
      <c r="BF353" s="12"/>
    </row>
    <row r="354" spans="1:58" x14ac:dyDescent="0.25">
      <c r="A354" s="147"/>
      <c r="B354" s="148"/>
      <c r="D354" s="128"/>
      <c r="E354" s="128"/>
      <c r="F354" s="128"/>
      <c r="G354" s="128"/>
      <c r="H354" s="128"/>
      <c r="I354" s="128"/>
      <c r="J354" s="128"/>
      <c r="K354" s="128"/>
      <c r="L354" s="128"/>
      <c r="M354" s="128"/>
      <c r="N354" s="128"/>
      <c r="O354" s="128"/>
      <c r="P354" s="128"/>
      <c r="Q354" s="137"/>
      <c r="R354" s="8"/>
      <c r="S354" s="8"/>
      <c r="T354" s="8"/>
      <c r="U354" s="8"/>
      <c r="W354" s="8"/>
      <c r="AJ354" s="10"/>
      <c r="AK354" s="10"/>
      <c r="BE354" s="12"/>
      <c r="BF354" s="12"/>
    </row>
    <row r="355" spans="1:58" x14ac:dyDescent="0.25">
      <c r="A355" s="147"/>
      <c r="B355" s="148"/>
      <c r="D355" s="128"/>
      <c r="E355" s="128"/>
      <c r="F355" s="128"/>
      <c r="G355" s="128"/>
      <c r="H355" s="128"/>
      <c r="I355" s="128"/>
      <c r="J355" s="128"/>
      <c r="K355" s="128"/>
      <c r="L355" s="128"/>
      <c r="M355" s="128"/>
      <c r="N355" s="128"/>
      <c r="O355" s="128"/>
      <c r="P355" s="128"/>
      <c r="Q355" s="137"/>
      <c r="R355" s="8"/>
      <c r="S355" s="8"/>
      <c r="T355" s="8"/>
      <c r="U355" s="8"/>
      <c r="W355" s="8"/>
      <c r="AJ355" s="10"/>
      <c r="AK355" s="10"/>
      <c r="BE355" s="12"/>
      <c r="BF355" s="12"/>
    </row>
    <row r="356" spans="1:58" x14ac:dyDescent="0.25">
      <c r="A356" s="147"/>
      <c r="B356" s="148"/>
      <c r="D356" s="128"/>
      <c r="E356" s="128"/>
      <c r="F356" s="128"/>
      <c r="G356" s="128"/>
      <c r="H356" s="128"/>
      <c r="I356" s="128"/>
      <c r="J356" s="128"/>
      <c r="K356" s="128"/>
      <c r="L356" s="128"/>
      <c r="M356" s="128"/>
      <c r="N356" s="128"/>
      <c r="O356" s="128"/>
      <c r="P356" s="128"/>
      <c r="Q356" s="137"/>
      <c r="R356" s="8"/>
      <c r="S356" s="8"/>
      <c r="T356" s="8"/>
      <c r="U356" s="8"/>
      <c r="W356" s="8"/>
      <c r="AJ356" s="10"/>
      <c r="AK356" s="10"/>
      <c r="BE356" s="12"/>
      <c r="BF356" s="12"/>
    </row>
    <row r="357" spans="1:58" x14ac:dyDescent="0.25">
      <c r="A357" s="147"/>
      <c r="B357" s="148"/>
      <c r="D357" s="128"/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8"/>
      <c r="P357" s="128"/>
      <c r="Q357" s="137"/>
      <c r="R357" s="8"/>
      <c r="S357" s="8"/>
      <c r="T357" s="8"/>
      <c r="U357" s="8"/>
      <c r="W357" s="8"/>
      <c r="AJ357" s="10"/>
      <c r="AK357" s="10"/>
      <c r="BE357" s="12"/>
      <c r="BF357" s="12"/>
    </row>
    <row r="358" spans="1:58" x14ac:dyDescent="0.25">
      <c r="A358" s="147"/>
      <c r="B358" s="148"/>
      <c r="D358" s="128"/>
      <c r="E358" s="128"/>
      <c r="F358" s="128"/>
      <c r="G358" s="128"/>
      <c r="H358" s="128"/>
      <c r="I358" s="128"/>
      <c r="J358" s="128"/>
      <c r="K358" s="128"/>
      <c r="L358" s="128"/>
      <c r="M358" s="128"/>
      <c r="N358" s="128"/>
      <c r="O358" s="128"/>
      <c r="P358" s="128"/>
      <c r="Q358" s="137"/>
      <c r="R358" s="8"/>
      <c r="S358" s="8"/>
      <c r="T358" s="8"/>
      <c r="U358" s="8"/>
      <c r="W358" s="8"/>
      <c r="AJ358" s="10"/>
      <c r="AK358" s="10"/>
      <c r="BE358" s="12"/>
      <c r="BF358" s="12"/>
    </row>
    <row r="359" spans="1:58" x14ac:dyDescent="0.25">
      <c r="A359" s="147"/>
      <c r="B359" s="148"/>
      <c r="D359" s="128"/>
      <c r="E359" s="128"/>
      <c r="F359" s="128"/>
      <c r="G359" s="128"/>
      <c r="H359" s="128"/>
      <c r="I359" s="128"/>
      <c r="J359" s="128"/>
      <c r="K359" s="128"/>
      <c r="L359" s="128"/>
      <c r="M359" s="128"/>
      <c r="N359" s="128"/>
      <c r="O359" s="128"/>
      <c r="P359" s="128"/>
      <c r="Q359" s="137"/>
      <c r="R359" s="8"/>
      <c r="S359" s="8"/>
      <c r="T359" s="8"/>
      <c r="U359" s="8"/>
      <c r="W359" s="8"/>
      <c r="AJ359" s="10"/>
      <c r="AK359" s="10"/>
      <c r="BE359" s="12"/>
      <c r="BF359" s="12"/>
    </row>
    <row r="360" spans="1:58" x14ac:dyDescent="0.25">
      <c r="A360" s="147"/>
      <c r="B360" s="148"/>
      <c r="D360" s="128"/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8"/>
      <c r="P360" s="128"/>
      <c r="Q360" s="137"/>
      <c r="R360" s="8"/>
      <c r="S360" s="8"/>
      <c r="T360" s="8"/>
      <c r="U360" s="8"/>
      <c r="W360" s="8"/>
      <c r="AJ360" s="10"/>
      <c r="AK360" s="10"/>
      <c r="BE360" s="12"/>
      <c r="BF360" s="12"/>
    </row>
    <row r="361" spans="1:58" x14ac:dyDescent="0.25">
      <c r="A361" s="147"/>
      <c r="B361" s="148"/>
      <c r="D361" s="128"/>
      <c r="E361" s="128"/>
      <c r="F361" s="128"/>
      <c r="G361" s="128"/>
      <c r="H361" s="128"/>
      <c r="I361" s="128"/>
      <c r="J361" s="128"/>
      <c r="K361" s="128"/>
      <c r="L361" s="128"/>
      <c r="M361" s="128"/>
      <c r="N361" s="128"/>
      <c r="O361" s="128"/>
      <c r="P361" s="128"/>
      <c r="Q361" s="137"/>
      <c r="R361" s="8"/>
      <c r="S361" s="8"/>
      <c r="T361" s="8"/>
      <c r="U361" s="8"/>
      <c r="W361" s="8"/>
      <c r="AJ361" s="10"/>
      <c r="AK361" s="10"/>
      <c r="BE361" s="12"/>
      <c r="BF361" s="12"/>
    </row>
    <row r="362" spans="1:58" x14ac:dyDescent="0.25">
      <c r="A362" s="147"/>
      <c r="B362" s="148"/>
      <c r="D362" s="128"/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8"/>
      <c r="P362" s="128"/>
      <c r="Q362" s="137"/>
      <c r="R362" s="8"/>
      <c r="S362" s="8"/>
      <c r="T362" s="8"/>
      <c r="U362" s="8"/>
      <c r="W362" s="8"/>
      <c r="AJ362" s="10"/>
      <c r="AK362" s="10"/>
      <c r="BE362" s="12"/>
      <c r="BF362" s="12"/>
    </row>
    <row r="363" spans="1:58" x14ac:dyDescent="0.25">
      <c r="A363" s="147"/>
      <c r="B363" s="148"/>
      <c r="D363" s="128"/>
      <c r="E363" s="128"/>
      <c r="F363" s="128"/>
      <c r="G363" s="128"/>
      <c r="H363" s="128"/>
      <c r="I363" s="128"/>
      <c r="J363" s="128"/>
      <c r="K363" s="128"/>
      <c r="L363" s="128"/>
      <c r="M363" s="128"/>
      <c r="N363" s="128"/>
      <c r="O363" s="128"/>
      <c r="P363" s="128"/>
      <c r="Q363" s="137"/>
      <c r="R363" s="8"/>
      <c r="S363" s="8"/>
      <c r="T363" s="8"/>
      <c r="U363" s="8"/>
      <c r="W363" s="8"/>
      <c r="AJ363" s="10"/>
      <c r="AK363" s="10"/>
      <c r="BE363" s="12"/>
      <c r="BF363" s="12"/>
    </row>
    <row r="364" spans="1:58" x14ac:dyDescent="0.25">
      <c r="A364" s="147"/>
      <c r="B364" s="148"/>
      <c r="D364" s="128"/>
      <c r="E364" s="128"/>
      <c r="F364" s="128"/>
      <c r="G364" s="128"/>
      <c r="H364" s="128"/>
      <c r="I364" s="128"/>
      <c r="J364" s="128"/>
      <c r="K364" s="128"/>
      <c r="L364" s="128"/>
      <c r="M364" s="128"/>
      <c r="N364" s="128"/>
      <c r="O364" s="128"/>
      <c r="P364" s="128"/>
      <c r="Q364" s="137"/>
      <c r="R364" s="8"/>
      <c r="S364" s="8"/>
      <c r="T364" s="8"/>
      <c r="U364" s="8"/>
      <c r="W364" s="8"/>
      <c r="AJ364" s="10"/>
      <c r="AK364" s="10"/>
      <c r="BE364" s="12"/>
      <c r="BF364" s="12"/>
    </row>
    <row r="365" spans="1:58" x14ac:dyDescent="0.25">
      <c r="A365" s="147"/>
      <c r="B365" s="148"/>
      <c r="D365" s="128"/>
      <c r="E365" s="128"/>
      <c r="F365" s="128"/>
      <c r="G365" s="128"/>
      <c r="H365" s="128"/>
      <c r="I365" s="128"/>
      <c r="J365" s="128"/>
      <c r="K365" s="128"/>
      <c r="L365" s="128"/>
      <c r="M365" s="128"/>
      <c r="N365" s="128"/>
      <c r="O365" s="128"/>
      <c r="P365" s="128"/>
      <c r="Q365" s="137"/>
      <c r="R365" s="8"/>
      <c r="S365" s="8"/>
      <c r="T365" s="8"/>
      <c r="U365" s="8"/>
      <c r="W365" s="8"/>
      <c r="AJ365" s="10"/>
      <c r="AK365" s="10"/>
      <c r="BE365" s="12"/>
      <c r="BF365" s="12"/>
    </row>
    <row r="366" spans="1:58" x14ac:dyDescent="0.25">
      <c r="A366" s="147"/>
      <c r="B366" s="148"/>
      <c r="D366" s="128"/>
      <c r="E366" s="128"/>
      <c r="F366" s="128"/>
      <c r="G366" s="128"/>
      <c r="H366" s="128"/>
      <c r="I366" s="128"/>
      <c r="J366" s="128"/>
      <c r="K366" s="128"/>
      <c r="L366" s="128"/>
      <c r="M366" s="128"/>
      <c r="N366" s="128"/>
      <c r="O366" s="128"/>
      <c r="P366" s="128"/>
      <c r="Q366" s="137"/>
      <c r="R366" s="8"/>
      <c r="S366" s="8"/>
      <c r="T366" s="8"/>
      <c r="U366" s="8"/>
      <c r="W366" s="8"/>
      <c r="AJ366" s="10"/>
      <c r="AK366" s="10"/>
      <c r="BE366" s="12"/>
      <c r="BF366" s="12"/>
    </row>
    <row r="367" spans="1:58" x14ac:dyDescent="0.25">
      <c r="A367" s="147"/>
      <c r="B367" s="148"/>
      <c r="D367" s="128"/>
      <c r="E367" s="128"/>
      <c r="F367" s="128"/>
      <c r="G367" s="128"/>
      <c r="H367" s="128"/>
      <c r="I367" s="128"/>
      <c r="J367" s="128"/>
      <c r="K367" s="128"/>
      <c r="L367" s="128"/>
      <c r="M367" s="128"/>
      <c r="N367" s="128"/>
      <c r="O367" s="128"/>
      <c r="P367" s="128"/>
      <c r="Q367" s="137"/>
      <c r="R367" s="8"/>
      <c r="S367" s="8"/>
      <c r="T367" s="8"/>
      <c r="U367" s="8"/>
      <c r="W367" s="8"/>
      <c r="AJ367" s="10"/>
      <c r="AK367" s="10"/>
      <c r="BE367" s="12"/>
      <c r="BF367" s="12"/>
    </row>
    <row r="368" spans="1:58" x14ac:dyDescent="0.25">
      <c r="A368" s="147"/>
      <c r="B368" s="148"/>
      <c r="D368" s="128"/>
      <c r="E368" s="128"/>
      <c r="F368" s="128"/>
      <c r="G368" s="128"/>
      <c r="H368" s="128"/>
      <c r="I368" s="128"/>
      <c r="J368" s="128"/>
      <c r="K368" s="128"/>
      <c r="L368" s="128"/>
      <c r="M368" s="128"/>
      <c r="N368" s="128"/>
      <c r="O368" s="128"/>
      <c r="P368" s="128"/>
      <c r="Q368" s="137"/>
      <c r="R368" s="8"/>
      <c r="S368" s="8"/>
      <c r="T368" s="8"/>
      <c r="U368" s="8"/>
      <c r="W368" s="8"/>
      <c r="AJ368" s="10"/>
      <c r="AK368" s="10"/>
      <c r="BE368" s="12"/>
      <c r="BF368" s="12"/>
    </row>
    <row r="369" spans="1:58" x14ac:dyDescent="0.25">
      <c r="A369" s="147"/>
      <c r="B369" s="148"/>
      <c r="D369" s="128"/>
      <c r="E369" s="128"/>
      <c r="F369" s="128"/>
      <c r="G369" s="128"/>
      <c r="H369" s="128"/>
      <c r="I369" s="128"/>
      <c r="J369" s="128"/>
      <c r="K369" s="128"/>
      <c r="L369" s="128"/>
      <c r="M369" s="128"/>
      <c r="N369" s="128"/>
      <c r="O369" s="128"/>
      <c r="P369" s="128"/>
      <c r="Q369" s="137"/>
      <c r="R369" s="8"/>
      <c r="S369" s="8"/>
      <c r="T369" s="8"/>
      <c r="U369" s="8"/>
      <c r="W369" s="8"/>
      <c r="AJ369" s="10"/>
      <c r="AK369" s="10"/>
      <c r="BE369" s="12"/>
      <c r="BF369" s="12"/>
    </row>
    <row r="370" spans="1:58" x14ac:dyDescent="0.25">
      <c r="A370" s="147"/>
      <c r="B370" s="148"/>
      <c r="D370" s="128"/>
      <c r="E370" s="128"/>
      <c r="F370" s="128"/>
      <c r="G370" s="128"/>
      <c r="H370" s="128"/>
      <c r="I370" s="128"/>
      <c r="J370" s="128"/>
      <c r="K370" s="128"/>
      <c r="L370" s="128"/>
      <c r="M370" s="128"/>
      <c r="N370" s="128"/>
      <c r="O370" s="128"/>
      <c r="P370" s="128"/>
      <c r="Q370" s="137"/>
      <c r="R370" s="8"/>
      <c r="S370" s="8"/>
      <c r="T370" s="8"/>
      <c r="U370" s="8"/>
      <c r="W370" s="8"/>
      <c r="AJ370" s="10"/>
      <c r="AK370" s="10"/>
      <c r="BE370" s="12"/>
      <c r="BF370" s="12"/>
    </row>
    <row r="371" spans="1:58" x14ac:dyDescent="0.25">
      <c r="A371" s="147"/>
      <c r="B371" s="148"/>
      <c r="D371" s="128"/>
      <c r="E371" s="128"/>
      <c r="F371" s="128"/>
      <c r="G371" s="128"/>
      <c r="H371" s="128"/>
      <c r="I371" s="128"/>
      <c r="J371" s="128"/>
      <c r="K371" s="128"/>
      <c r="L371" s="128"/>
      <c r="M371" s="128"/>
      <c r="N371" s="128"/>
      <c r="O371" s="128"/>
      <c r="P371" s="128"/>
      <c r="Q371" s="137"/>
      <c r="R371" s="8"/>
      <c r="S371" s="8"/>
      <c r="T371" s="8"/>
      <c r="U371" s="8"/>
      <c r="W371" s="8"/>
      <c r="AJ371" s="10"/>
      <c r="AK371" s="10"/>
      <c r="BE371" s="12"/>
      <c r="BF371" s="12"/>
    </row>
    <row r="372" spans="1:58" x14ac:dyDescent="0.25">
      <c r="A372" s="147"/>
      <c r="B372" s="148"/>
      <c r="D372" s="128"/>
      <c r="E372" s="128"/>
      <c r="F372" s="128"/>
      <c r="G372" s="128"/>
      <c r="H372" s="128"/>
      <c r="I372" s="128"/>
      <c r="J372" s="128"/>
      <c r="K372" s="128"/>
      <c r="L372" s="128"/>
      <c r="M372" s="128"/>
      <c r="N372" s="128"/>
      <c r="O372" s="128"/>
      <c r="P372" s="128"/>
      <c r="Q372" s="137"/>
      <c r="R372" s="8"/>
      <c r="S372" s="8"/>
      <c r="T372" s="8"/>
      <c r="U372" s="8"/>
      <c r="W372" s="8"/>
      <c r="AJ372" s="10"/>
      <c r="AK372" s="10"/>
      <c r="BE372" s="12"/>
      <c r="BF372" s="12"/>
    </row>
    <row r="373" spans="1:58" x14ac:dyDescent="0.25">
      <c r="A373" s="147"/>
      <c r="B373" s="148"/>
      <c r="D373" s="128"/>
      <c r="E373" s="128"/>
      <c r="F373" s="128"/>
      <c r="G373" s="128"/>
      <c r="H373" s="128"/>
      <c r="I373" s="128"/>
      <c r="J373" s="128"/>
      <c r="K373" s="128"/>
      <c r="L373" s="128"/>
      <c r="M373" s="128"/>
      <c r="N373" s="128"/>
      <c r="O373" s="128"/>
      <c r="P373" s="128"/>
      <c r="Q373" s="137"/>
      <c r="R373" s="8"/>
      <c r="S373" s="8"/>
      <c r="T373" s="8"/>
      <c r="U373" s="8"/>
      <c r="W373" s="8"/>
      <c r="AJ373" s="10"/>
      <c r="AK373" s="10"/>
      <c r="BE373" s="12"/>
      <c r="BF373" s="12"/>
    </row>
    <row r="374" spans="1:58" x14ac:dyDescent="0.25">
      <c r="A374" s="147"/>
      <c r="B374" s="148"/>
      <c r="D374" s="128"/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37"/>
      <c r="R374" s="8"/>
      <c r="S374" s="8"/>
      <c r="T374" s="8"/>
      <c r="U374" s="8"/>
      <c r="W374" s="8"/>
      <c r="AJ374" s="10"/>
      <c r="AK374" s="10"/>
      <c r="BE374" s="12"/>
      <c r="BF374" s="12"/>
    </row>
    <row r="375" spans="1:58" x14ac:dyDescent="0.25">
      <c r="A375" s="147"/>
      <c r="B375" s="148"/>
      <c r="D375" s="128"/>
      <c r="E375" s="128"/>
      <c r="F375" s="128"/>
      <c r="G375" s="128"/>
      <c r="H375" s="128"/>
      <c r="I375" s="128"/>
      <c r="J375" s="128"/>
      <c r="K375" s="128"/>
      <c r="L375" s="128"/>
      <c r="M375" s="128"/>
      <c r="N375" s="128"/>
      <c r="O375" s="128"/>
      <c r="P375" s="128"/>
      <c r="Q375" s="137"/>
      <c r="R375" s="8"/>
      <c r="S375" s="8"/>
      <c r="T375" s="8"/>
      <c r="U375" s="8"/>
      <c r="W375" s="8"/>
      <c r="AJ375" s="10"/>
      <c r="AK375" s="10"/>
      <c r="BE375" s="12"/>
      <c r="BF375" s="12"/>
    </row>
    <row r="376" spans="1:58" x14ac:dyDescent="0.25">
      <c r="A376" s="147"/>
      <c r="B376" s="148"/>
      <c r="D376" s="128"/>
      <c r="E376" s="128"/>
      <c r="F376" s="128"/>
      <c r="G376" s="128"/>
      <c r="H376" s="128"/>
      <c r="I376" s="128"/>
      <c r="J376" s="128"/>
      <c r="K376" s="128"/>
      <c r="L376" s="128"/>
      <c r="M376" s="128"/>
      <c r="N376" s="128"/>
      <c r="O376" s="128"/>
      <c r="P376" s="128"/>
      <c r="Q376" s="137"/>
      <c r="R376" s="8"/>
      <c r="S376" s="8"/>
      <c r="T376" s="8"/>
      <c r="U376" s="8"/>
      <c r="W376" s="8"/>
      <c r="AJ376" s="10"/>
      <c r="AK376" s="10"/>
      <c r="BE376" s="12"/>
      <c r="BF376" s="12"/>
    </row>
    <row r="377" spans="1:58" x14ac:dyDescent="0.25">
      <c r="A377" s="147"/>
      <c r="B377" s="148"/>
      <c r="D377" s="128"/>
      <c r="E377" s="128"/>
      <c r="F377" s="128"/>
      <c r="G377" s="128"/>
      <c r="H377" s="128"/>
      <c r="I377" s="128"/>
      <c r="J377" s="128"/>
      <c r="K377" s="128"/>
      <c r="L377" s="128"/>
      <c r="M377" s="128"/>
      <c r="N377" s="128"/>
      <c r="O377" s="128"/>
      <c r="P377" s="128"/>
      <c r="Q377" s="137"/>
      <c r="R377" s="8"/>
      <c r="S377" s="8"/>
      <c r="T377" s="8"/>
      <c r="U377" s="8"/>
      <c r="W377" s="8"/>
      <c r="AJ377" s="10"/>
      <c r="AK377" s="10"/>
      <c r="BE377" s="12"/>
      <c r="BF377" s="12"/>
    </row>
    <row r="378" spans="1:58" x14ac:dyDescent="0.25">
      <c r="A378" s="147"/>
      <c r="B378" s="148"/>
      <c r="D378" s="128"/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37"/>
      <c r="R378" s="8"/>
      <c r="S378" s="8"/>
      <c r="T378" s="8"/>
      <c r="U378" s="8"/>
      <c r="W378" s="8"/>
      <c r="AJ378" s="10"/>
      <c r="AK378" s="10"/>
      <c r="BE378" s="12"/>
      <c r="BF378" s="12"/>
    </row>
    <row r="379" spans="1:58" x14ac:dyDescent="0.25">
      <c r="A379" s="147"/>
      <c r="B379" s="148"/>
      <c r="D379" s="128"/>
      <c r="E379" s="128"/>
      <c r="F379" s="128"/>
      <c r="G379" s="128"/>
      <c r="H379" s="128"/>
      <c r="I379" s="128"/>
      <c r="J379" s="128"/>
      <c r="K379" s="128"/>
      <c r="L379" s="128"/>
      <c r="M379" s="128"/>
      <c r="N379" s="128"/>
      <c r="O379" s="128"/>
      <c r="P379" s="128"/>
      <c r="Q379" s="137"/>
      <c r="R379" s="8"/>
      <c r="S379" s="8"/>
      <c r="T379" s="8"/>
      <c r="U379" s="8"/>
      <c r="W379" s="8"/>
      <c r="AJ379" s="10"/>
      <c r="AK379" s="10"/>
      <c r="BE379" s="12"/>
      <c r="BF379" s="12"/>
    </row>
    <row r="380" spans="1:58" x14ac:dyDescent="0.25">
      <c r="A380" s="147"/>
      <c r="B380" s="148"/>
      <c r="D380" s="128"/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37"/>
      <c r="R380" s="8"/>
      <c r="S380" s="8"/>
      <c r="T380" s="8"/>
      <c r="U380" s="8"/>
      <c r="W380" s="8"/>
      <c r="AJ380" s="10"/>
      <c r="AK380" s="10"/>
      <c r="BE380" s="12"/>
      <c r="BF380" s="12"/>
    </row>
    <row r="381" spans="1:58" x14ac:dyDescent="0.25">
      <c r="A381" s="147"/>
      <c r="B381" s="148"/>
      <c r="D381" s="128"/>
      <c r="E381" s="128"/>
      <c r="F381" s="128"/>
      <c r="G381" s="128"/>
      <c r="H381" s="128"/>
      <c r="I381" s="128"/>
      <c r="J381" s="128"/>
      <c r="K381" s="128"/>
      <c r="L381" s="128"/>
      <c r="M381" s="128"/>
      <c r="N381" s="128"/>
      <c r="O381" s="128"/>
      <c r="P381" s="128"/>
      <c r="Q381" s="137"/>
      <c r="R381" s="8"/>
      <c r="S381" s="8"/>
      <c r="T381" s="8"/>
      <c r="U381" s="8"/>
      <c r="W381" s="8"/>
      <c r="AJ381" s="10"/>
      <c r="AK381" s="10"/>
      <c r="BE381" s="12"/>
      <c r="BF381" s="12"/>
    </row>
    <row r="382" spans="1:58" x14ac:dyDescent="0.25">
      <c r="A382" s="147"/>
      <c r="B382" s="14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37"/>
      <c r="R382" s="8"/>
      <c r="S382" s="8"/>
      <c r="T382" s="8"/>
      <c r="U382" s="8"/>
      <c r="W382" s="8"/>
      <c r="AJ382" s="10"/>
      <c r="AK382" s="10"/>
      <c r="BE382" s="12"/>
      <c r="BF382" s="12"/>
    </row>
    <row r="383" spans="1:58" x14ac:dyDescent="0.25">
      <c r="A383" s="147"/>
      <c r="B383" s="148"/>
      <c r="D383" s="128"/>
      <c r="E383" s="128"/>
      <c r="F383" s="128"/>
      <c r="G383" s="128"/>
      <c r="H383" s="128"/>
      <c r="I383" s="128"/>
      <c r="J383" s="128"/>
      <c r="K383" s="128"/>
      <c r="L383" s="128"/>
      <c r="M383" s="128"/>
      <c r="N383" s="128"/>
      <c r="O383" s="128"/>
      <c r="P383" s="128"/>
      <c r="Q383" s="137"/>
      <c r="R383" s="8"/>
      <c r="S383" s="8"/>
      <c r="T383" s="8"/>
      <c r="U383" s="8"/>
      <c r="W383" s="8"/>
      <c r="AJ383" s="10"/>
      <c r="AK383" s="10"/>
      <c r="BE383" s="12"/>
      <c r="BF383" s="12"/>
    </row>
    <row r="384" spans="1:58" x14ac:dyDescent="0.25">
      <c r="A384" s="147"/>
      <c r="B384" s="148"/>
      <c r="D384" s="128"/>
      <c r="E384" s="128"/>
      <c r="F384" s="128"/>
      <c r="G384" s="128"/>
      <c r="H384" s="128"/>
      <c r="I384" s="128"/>
      <c r="J384" s="128"/>
      <c r="K384" s="128"/>
      <c r="L384" s="128"/>
      <c r="M384" s="128"/>
      <c r="N384" s="128"/>
      <c r="O384" s="128"/>
      <c r="P384" s="128"/>
      <c r="Q384" s="137"/>
      <c r="R384" s="8"/>
      <c r="S384" s="8"/>
      <c r="T384" s="8"/>
      <c r="U384" s="8"/>
      <c r="W384" s="8"/>
      <c r="AJ384" s="10"/>
      <c r="AK384" s="10"/>
      <c r="BE384" s="12"/>
      <c r="BF384" s="12"/>
    </row>
    <row r="385" spans="1:58" x14ac:dyDescent="0.25">
      <c r="A385" s="147"/>
      <c r="B385" s="148"/>
      <c r="D385" s="128"/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128"/>
      <c r="P385" s="128"/>
      <c r="Q385" s="137"/>
      <c r="R385" s="8"/>
      <c r="S385" s="8"/>
      <c r="T385" s="8"/>
      <c r="U385" s="8"/>
      <c r="W385" s="8"/>
      <c r="AJ385" s="10"/>
      <c r="AK385" s="10"/>
      <c r="BE385" s="12"/>
      <c r="BF385" s="12"/>
    </row>
    <row r="386" spans="1:58" x14ac:dyDescent="0.25">
      <c r="A386" s="147"/>
      <c r="B386" s="148"/>
      <c r="D386" s="128"/>
      <c r="E386" s="128"/>
      <c r="F386" s="128"/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37"/>
      <c r="R386" s="8"/>
      <c r="S386" s="8"/>
      <c r="T386" s="8"/>
      <c r="U386" s="8"/>
      <c r="W386" s="8"/>
      <c r="AJ386" s="10"/>
      <c r="AK386" s="10"/>
      <c r="BE386" s="12"/>
      <c r="BF386" s="12"/>
    </row>
    <row r="387" spans="1:58" x14ac:dyDescent="0.25">
      <c r="A387" s="147"/>
      <c r="B387" s="148"/>
      <c r="D387" s="128"/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37"/>
      <c r="R387" s="8"/>
      <c r="S387" s="8"/>
      <c r="T387" s="8"/>
      <c r="U387" s="8"/>
      <c r="W387" s="8"/>
      <c r="AJ387" s="10"/>
      <c r="AK387" s="10"/>
      <c r="BE387" s="12"/>
      <c r="BF387" s="12"/>
    </row>
    <row r="388" spans="1:58" x14ac:dyDescent="0.25">
      <c r="A388" s="147"/>
      <c r="B388" s="148"/>
      <c r="D388" s="128"/>
      <c r="E388" s="128"/>
      <c r="F388" s="128"/>
      <c r="G388" s="128"/>
      <c r="H388" s="128"/>
      <c r="I388" s="128"/>
      <c r="J388" s="128"/>
      <c r="K388" s="128"/>
      <c r="L388" s="128"/>
      <c r="M388" s="128"/>
      <c r="N388" s="128"/>
      <c r="O388" s="128"/>
      <c r="P388" s="128"/>
      <c r="Q388" s="137"/>
      <c r="R388" s="8"/>
      <c r="S388" s="8"/>
      <c r="T388" s="8"/>
      <c r="U388" s="8"/>
      <c r="W388" s="8"/>
      <c r="AJ388" s="10"/>
      <c r="AK388" s="10"/>
      <c r="BE388" s="12"/>
      <c r="BF388" s="12"/>
    </row>
    <row r="389" spans="1:58" x14ac:dyDescent="0.25">
      <c r="A389" s="147"/>
      <c r="B389" s="148"/>
      <c r="D389" s="128"/>
      <c r="E389" s="128"/>
      <c r="F389" s="128"/>
      <c r="G389" s="128"/>
      <c r="H389" s="128"/>
      <c r="I389" s="128"/>
      <c r="J389" s="128"/>
      <c r="K389" s="128"/>
      <c r="L389" s="128"/>
      <c r="M389" s="128"/>
      <c r="N389" s="128"/>
      <c r="O389" s="128"/>
      <c r="P389" s="128"/>
      <c r="Q389" s="137"/>
      <c r="R389" s="8"/>
      <c r="S389" s="8"/>
      <c r="T389" s="8"/>
      <c r="U389" s="8"/>
      <c r="W389" s="8"/>
      <c r="AJ389" s="10"/>
      <c r="AK389" s="10"/>
      <c r="BE389" s="12"/>
      <c r="BF389" s="12"/>
    </row>
    <row r="390" spans="1:58" x14ac:dyDescent="0.25">
      <c r="A390" s="147"/>
      <c r="B390" s="148"/>
      <c r="D390" s="128"/>
      <c r="E390" s="128"/>
      <c r="F390" s="128"/>
      <c r="G390" s="128"/>
      <c r="H390" s="128"/>
      <c r="I390" s="128"/>
      <c r="J390" s="128"/>
      <c r="K390" s="128"/>
      <c r="L390" s="128"/>
      <c r="M390" s="128"/>
      <c r="N390" s="128"/>
      <c r="O390" s="128"/>
      <c r="P390" s="128"/>
      <c r="Q390" s="137"/>
      <c r="R390" s="8"/>
      <c r="S390" s="8"/>
      <c r="T390" s="8"/>
      <c r="U390" s="8"/>
      <c r="W390" s="8"/>
      <c r="AJ390" s="10"/>
      <c r="AK390" s="10"/>
      <c r="BE390" s="12"/>
      <c r="BF390" s="12"/>
    </row>
    <row r="391" spans="1:58" x14ac:dyDescent="0.25">
      <c r="A391" s="147"/>
      <c r="B391" s="148"/>
      <c r="D391" s="128"/>
      <c r="E391" s="128"/>
      <c r="F391" s="128"/>
      <c r="G391" s="128"/>
      <c r="H391" s="128"/>
      <c r="I391" s="128"/>
      <c r="J391" s="128"/>
      <c r="K391" s="128"/>
      <c r="L391" s="128"/>
      <c r="M391" s="128"/>
      <c r="N391" s="128"/>
      <c r="O391" s="128"/>
      <c r="P391" s="128"/>
      <c r="Q391" s="137"/>
      <c r="R391" s="8"/>
      <c r="S391" s="8"/>
      <c r="T391" s="8"/>
      <c r="U391" s="8"/>
      <c r="W391" s="8"/>
      <c r="AJ391" s="10"/>
      <c r="AK391" s="10"/>
      <c r="BE391" s="12"/>
      <c r="BF391" s="12"/>
    </row>
    <row r="392" spans="1:58" x14ac:dyDescent="0.25">
      <c r="A392" s="147"/>
      <c r="B392" s="148"/>
      <c r="D392" s="128"/>
      <c r="E392" s="128"/>
      <c r="F392" s="128"/>
      <c r="G392" s="128"/>
      <c r="H392" s="128"/>
      <c r="I392" s="128"/>
      <c r="J392" s="128"/>
      <c r="K392" s="128"/>
      <c r="L392" s="128"/>
      <c r="M392" s="128"/>
      <c r="N392" s="128"/>
      <c r="O392" s="128"/>
      <c r="P392" s="128"/>
      <c r="Q392" s="137"/>
      <c r="R392" s="8"/>
      <c r="S392" s="8"/>
      <c r="T392" s="8"/>
      <c r="U392" s="8"/>
      <c r="W392" s="8"/>
      <c r="AJ392" s="10"/>
      <c r="AK392" s="10"/>
      <c r="BE392" s="12"/>
      <c r="BF392" s="12"/>
    </row>
    <row r="393" spans="1:58" x14ac:dyDescent="0.25">
      <c r="A393" s="147"/>
      <c r="B393" s="148"/>
      <c r="D393" s="128"/>
      <c r="E393" s="128"/>
      <c r="F393" s="128"/>
      <c r="G393" s="128"/>
      <c r="H393" s="128"/>
      <c r="I393" s="128"/>
      <c r="J393" s="128"/>
      <c r="K393" s="128"/>
      <c r="L393" s="128"/>
      <c r="M393" s="128"/>
      <c r="N393" s="128"/>
      <c r="O393" s="128"/>
      <c r="P393" s="128"/>
      <c r="Q393" s="137"/>
      <c r="R393" s="8"/>
      <c r="S393" s="8"/>
      <c r="T393" s="8"/>
      <c r="U393" s="8"/>
      <c r="W393" s="8"/>
      <c r="AJ393" s="10"/>
      <c r="AK393" s="10"/>
      <c r="BE393" s="12"/>
      <c r="BF393" s="12"/>
    </row>
    <row r="394" spans="1:58" x14ac:dyDescent="0.25">
      <c r="A394" s="147"/>
      <c r="B394" s="148"/>
      <c r="D394" s="128"/>
      <c r="E394" s="128"/>
      <c r="F394" s="128"/>
      <c r="G394" s="128"/>
      <c r="H394" s="128"/>
      <c r="I394" s="128"/>
      <c r="J394" s="128"/>
      <c r="K394" s="128"/>
      <c r="L394" s="128"/>
      <c r="M394" s="128"/>
      <c r="N394" s="128"/>
      <c r="O394" s="128"/>
      <c r="P394" s="128"/>
      <c r="Q394" s="137"/>
      <c r="R394" s="8"/>
      <c r="S394" s="8"/>
      <c r="T394" s="8"/>
      <c r="U394" s="8"/>
      <c r="W394" s="8"/>
      <c r="AJ394" s="10"/>
      <c r="AK394" s="10"/>
      <c r="BE394" s="12"/>
      <c r="BF394" s="12"/>
    </row>
    <row r="395" spans="1:58" x14ac:dyDescent="0.25">
      <c r="A395" s="147"/>
      <c r="B395" s="148"/>
      <c r="D395" s="128"/>
      <c r="E395" s="128"/>
      <c r="F395" s="128"/>
      <c r="G395" s="128"/>
      <c r="H395" s="128"/>
      <c r="I395" s="128"/>
      <c r="J395" s="128"/>
      <c r="K395" s="128"/>
      <c r="L395" s="128"/>
      <c r="M395" s="128"/>
      <c r="N395" s="128"/>
      <c r="O395" s="128"/>
      <c r="P395" s="128"/>
      <c r="Q395" s="137"/>
      <c r="R395" s="8"/>
      <c r="S395" s="8"/>
      <c r="T395" s="8"/>
      <c r="U395" s="8"/>
      <c r="W395" s="8"/>
      <c r="AJ395" s="10"/>
      <c r="AK395" s="10"/>
      <c r="BE395" s="12"/>
      <c r="BF395" s="12"/>
    </row>
    <row r="396" spans="1:58" x14ac:dyDescent="0.25">
      <c r="A396" s="147"/>
      <c r="B396" s="148"/>
      <c r="D396" s="128"/>
      <c r="E396" s="128"/>
      <c r="F396" s="128"/>
      <c r="G396" s="128"/>
      <c r="H396" s="128"/>
      <c r="I396" s="128"/>
      <c r="J396" s="128"/>
      <c r="K396" s="128"/>
      <c r="L396" s="128"/>
      <c r="M396" s="128"/>
      <c r="N396" s="128"/>
      <c r="O396" s="128"/>
      <c r="P396" s="128"/>
      <c r="Q396" s="137"/>
      <c r="R396" s="8"/>
      <c r="S396" s="8"/>
      <c r="T396" s="8"/>
      <c r="U396" s="8"/>
      <c r="W396" s="8"/>
      <c r="AJ396" s="10"/>
      <c r="AK396" s="10"/>
      <c r="BE396" s="12"/>
      <c r="BF396" s="12"/>
    </row>
    <row r="397" spans="1:58" x14ac:dyDescent="0.25">
      <c r="A397" s="147"/>
      <c r="B397" s="148"/>
      <c r="D397" s="128"/>
      <c r="E397" s="128"/>
      <c r="F397" s="128"/>
      <c r="G397" s="128"/>
      <c r="H397" s="128"/>
      <c r="I397" s="128"/>
      <c r="J397" s="128"/>
      <c r="K397" s="128"/>
      <c r="L397" s="128"/>
      <c r="M397" s="128"/>
      <c r="N397" s="128"/>
      <c r="O397" s="128"/>
      <c r="P397" s="128"/>
      <c r="Q397" s="137"/>
      <c r="R397" s="8"/>
      <c r="S397" s="8"/>
      <c r="T397" s="8"/>
      <c r="U397" s="8"/>
      <c r="W397" s="8"/>
      <c r="AJ397" s="10"/>
      <c r="AK397" s="10"/>
      <c r="BE397" s="12"/>
      <c r="BF397" s="12"/>
    </row>
    <row r="398" spans="1:58" x14ac:dyDescent="0.25">
      <c r="A398" s="147"/>
      <c r="B398" s="148"/>
      <c r="D398" s="128"/>
      <c r="E398" s="128"/>
      <c r="F398" s="128"/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37"/>
      <c r="R398" s="8"/>
      <c r="S398" s="8"/>
      <c r="T398" s="8"/>
      <c r="U398" s="8"/>
      <c r="W398" s="8"/>
      <c r="AJ398" s="10"/>
      <c r="AK398" s="10"/>
      <c r="BE398" s="12"/>
      <c r="BF398" s="12"/>
    </row>
    <row r="399" spans="1:58" x14ac:dyDescent="0.25">
      <c r="A399" s="147"/>
      <c r="B399" s="148"/>
      <c r="D399" s="128"/>
      <c r="E399" s="128"/>
      <c r="F399" s="128"/>
      <c r="G399" s="128"/>
      <c r="H399" s="128"/>
      <c r="I399" s="128"/>
      <c r="J399" s="128"/>
      <c r="K399" s="128"/>
      <c r="L399" s="128"/>
      <c r="M399" s="128"/>
      <c r="N399" s="128"/>
      <c r="O399" s="128"/>
      <c r="P399" s="128"/>
      <c r="Q399" s="137"/>
      <c r="R399" s="8"/>
      <c r="S399" s="8"/>
      <c r="T399" s="8"/>
      <c r="U399" s="8"/>
      <c r="W399" s="8"/>
      <c r="AJ399" s="10"/>
      <c r="AK399" s="10"/>
      <c r="BE399" s="12"/>
      <c r="BF399" s="12"/>
    </row>
    <row r="400" spans="1:58" x14ac:dyDescent="0.25">
      <c r="A400" s="147"/>
      <c r="B400" s="148"/>
      <c r="D400" s="128"/>
      <c r="E400" s="128"/>
      <c r="F400" s="128"/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37"/>
      <c r="R400" s="8"/>
      <c r="S400" s="8"/>
      <c r="T400" s="8"/>
      <c r="U400" s="8"/>
      <c r="W400" s="8"/>
      <c r="AJ400" s="10"/>
      <c r="AK400" s="10"/>
      <c r="BE400" s="12"/>
      <c r="BF400" s="12"/>
    </row>
    <row r="401" spans="1:58" x14ac:dyDescent="0.25">
      <c r="A401" s="147"/>
      <c r="B401" s="148"/>
      <c r="D401" s="128"/>
      <c r="E401" s="128"/>
      <c r="F401" s="128"/>
      <c r="G401" s="128"/>
      <c r="H401" s="128"/>
      <c r="I401" s="128"/>
      <c r="J401" s="128"/>
      <c r="K401" s="128"/>
      <c r="L401" s="128"/>
      <c r="M401" s="128"/>
      <c r="N401" s="128"/>
      <c r="O401" s="128"/>
      <c r="P401" s="128"/>
      <c r="Q401" s="137"/>
      <c r="R401" s="8"/>
      <c r="S401" s="8"/>
      <c r="T401" s="8"/>
      <c r="U401" s="8"/>
      <c r="W401" s="8"/>
      <c r="AJ401" s="10"/>
      <c r="AK401" s="10"/>
      <c r="BE401" s="12"/>
      <c r="BF401" s="12"/>
    </row>
    <row r="402" spans="1:58" x14ac:dyDescent="0.25">
      <c r="A402" s="147"/>
      <c r="B402" s="148"/>
      <c r="D402" s="128"/>
      <c r="E402" s="128"/>
      <c r="F402" s="128"/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37"/>
      <c r="R402" s="8"/>
      <c r="S402" s="8"/>
      <c r="T402" s="8"/>
      <c r="U402" s="8"/>
      <c r="W402" s="8"/>
      <c r="AJ402" s="10"/>
      <c r="AK402" s="10"/>
      <c r="BE402" s="12"/>
      <c r="BF402" s="12"/>
    </row>
    <row r="403" spans="1:58" x14ac:dyDescent="0.25">
      <c r="A403" s="147"/>
      <c r="B403" s="148"/>
      <c r="D403" s="128"/>
      <c r="E403" s="128"/>
      <c r="F403" s="128"/>
      <c r="G403" s="128"/>
      <c r="H403" s="128"/>
      <c r="I403" s="128"/>
      <c r="J403" s="128"/>
      <c r="K403" s="128"/>
      <c r="L403" s="128"/>
      <c r="M403" s="128"/>
      <c r="N403" s="128"/>
      <c r="O403" s="128"/>
      <c r="P403" s="128"/>
      <c r="Q403" s="137"/>
      <c r="R403" s="8"/>
      <c r="S403" s="8"/>
      <c r="T403" s="8"/>
      <c r="U403" s="8"/>
      <c r="W403" s="8"/>
      <c r="AJ403" s="10"/>
      <c r="AK403" s="10"/>
      <c r="BE403" s="12"/>
      <c r="BF403" s="12"/>
    </row>
    <row r="404" spans="1:58" x14ac:dyDescent="0.25">
      <c r="A404" s="147"/>
      <c r="B404" s="148"/>
      <c r="D404" s="128"/>
      <c r="E404" s="128"/>
      <c r="F404" s="128"/>
      <c r="G404" s="128"/>
      <c r="H404" s="128"/>
      <c r="I404" s="128"/>
      <c r="J404" s="128"/>
      <c r="K404" s="128"/>
      <c r="L404" s="128"/>
      <c r="M404" s="128"/>
      <c r="N404" s="128"/>
      <c r="O404" s="128"/>
      <c r="P404" s="128"/>
      <c r="Q404" s="137"/>
      <c r="R404" s="8"/>
      <c r="S404" s="8"/>
      <c r="T404" s="8"/>
      <c r="U404" s="8"/>
      <c r="W404" s="8"/>
      <c r="AJ404" s="10"/>
      <c r="AK404" s="10"/>
      <c r="BE404" s="12"/>
      <c r="BF404" s="12"/>
    </row>
    <row r="405" spans="1:58" x14ac:dyDescent="0.25">
      <c r="A405" s="147"/>
      <c r="B405" s="148"/>
      <c r="D405" s="128"/>
      <c r="E405" s="128"/>
      <c r="F405" s="128"/>
      <c r="G405" s="128"/>
      <c r="H405" s="128"/>
      <c r="I405" s="128"/>
      <c r="J405" s="128"/>
      <c r="K405" s="128"/>
      <c r="L405" s="128"/>
      <c r="M405" s="128"/>
      <c r="N405" s="128"/>
      <c r="O405" s="128"/>
      <c r="P405" s="128"/>
      <c r="Q405" s="137"/>
      <c r="R405" s="8"/>
      <c r="S405" s="8"/>
      <c r="T405" s="8"/>
      <c r="U405" s="8"/>
      <c r="W405" s="8"/>
      <c r="AJ405" s="10"/>
      <c r="AK405" s="10"/>
      <c r="BE405" s="12"/>
      <c r="BF405" s="12"/>
    </row>
    <row r="406" spans="1:58" x14ac:dyDescent="0.25">
      <c r="A406" s="147"/>
      <c r="B406" s="148"/>
      <c r="D406" s="128"/>
      <c r="E406" s="128"/>
      <c r="F406" s="128"/>
      <c r="G406" s="128"/>
      <c r="H406" s="128"/>
      <c r="I406" s="128"/>
      <c r="J406" s="128"/>
      <c r="K406" s="128"/>
      <c r="L406" s="128"/>
      <c r="M406" s="128"/>
      <c r="N406" s="128"/>
      <c r="O406" s="128"/>
      <c r="P406" s="128"/>
      <c r="Q406" s="137"/>
      <c r="R406" s="8"/>
      <c r="S406" s="8"/>
      <c r="T406" s="8"/>
      <c r="U406" s="8"/>
      <c r="W406" s="8"/>
      <c r="AJ406" s="10"/>
      <c r="AK406" s="10"/>
      <c r="BE406" s="12"/>
      <c r="BF406" s="12"/>
    </row>
    <row r="407" spans="1:58" x14ac:dyDescent="0.25">
      <c r="A407" s="147"/>
      <c r="B407" s="148"/>
      <c r="D407" s="128"/>
      <c r="E407" s="128"/>
      <c r="F407" s="128"/>
      <c r="G407" s="128"/>
      <c r="H407" s="128"/>
      <c r="I407" s="128"/>
      <c r="J407" s="128"/>
      <c r="K407" s="128"/>
      <c r="L407" s="128"/>
      <c r="M407" s="128"/>
      <c r="N407" s="128"/>
      <c r="O407" s="128"/>
      <c r="P407" s="128"/>
      <c r="Q407" s="137"/>
      <c r="R407" s="8"/>
      <c r="S407" s="8"/>
      <c r="T407" s="8"/>
      <c r="U407" s="8"/>
      <c r="W407" s="8"/>
      <c r="AJ407" s="10"/>
      <c r="AK407" s="10"/>
      <c r="BE407" s="12"/>
      <c r="BF407" s="12"/>
    </row>
    <row r="408" spans="1:58" x14ac:dyDescent="0.25">
      <c r="A408" s="147"/>
      <c r="B408" s="148"/>
      <c r="D408" s="128"/>
      <c r="E408" s="128"/>
      <c r="F408" s="128"/>
      <c r="G408" s="128"/>
      <c r="H408" s="128"/>
      <c r="I408" s="128"/>
      <c r="J408" s="128"/>
      <c r="K408" s="128"/>
      <c r="L408" s="128"/>
      <c r="M408" s="128"/>
      <c r="N408" s="128"/>
      <c r="O408" s="128"/>
      <c r="P408" s="128"/>
      <c r="Q408" s="137"/>
      <c r="R408" s="8"/>
      <c r="S408" s="8"/>
      <c r="T408" s="8"/>
      <c r="U408" s="8"/>
      <c r="W408" s="8"/>
      <c r="AJ408" s="10"/>
      <c r="AK408" s="10"/>
      <c r="BE408" s="12"/>
      <c r="BF408" s="12"/>
    </row>
    <row r="409" spans="1:58" x14ac:dyDescent="0.25">
      <c r="A409" s="147"/>
      <c r="B409" s="148"/>
      <c r="D409" s="128"/>
      <c r="E409" s="128"/>
      <c r="F409" s="128"/>
      <c r="G409" s="128"/>
      <c r="H409" s="128"/>
      <c r="I409" s="128"/>
      <c r="J409" s="128"/>
      <c r="K409" s="128"/>
      <c r="L409" s="128"/>
      <c r="M409" s="128"/>
      <c r="N409" s="128"/>
      <c r="O409" s="128"/>
      <c r="P409" s="128"/>
      <c r="Q409" s="137"/>
      <c r="R409" s="8"/>
      <c r="S409" s="8"/>
      <c r="T409" s="8"/>
      <c r="U409" s="8"/>
      <c r="W409" s="8"/>
      <c r="AJ409" s="10"/>
      <c r="AK409" s="10"/>
      <c r="BE409" s="12"/>
      <c r="BF409" s="12"/>
    </row>
    <row r="410" spans="1:58" x14ac:dyDescent="0.25">
      <c r="A410" s="147"/>
      <c r="B410" s="148"/>
      <c r="D410" s="128"/>
      <c r="E410" s="128"/>
      <c r="F410" s="128"/>
      <c r="G410" s="128"/>
      <c r="H410" s="128"/>
      <c r="I410" s="128"/>
      <c r="J410" s="128"/>
      <c r="K410" s="128"/>
      <c r="L410" s="128"/>
      <c r="M410" s="128"/>
      <c r="N410" s="128"/>
      <c r="O410" s="128"/>
      <c r="P410" s="128"/>
      <c r="Q410" s="137"/>
      <c r="R410" s="8"/>
      <c r="S410" s="8"/>
      <c r="T410" s="8"/>
      <c r="U410" s="8"/>
      <c r="W410" s="8"/>
      <c r="AJ410" s="10"/>
      <c r="AK410" s="10"/>
      <c r="BE410" s="12"/>
      <c r="BF410" s="12"/>
    </row>
    <row r="411" spans="1:58" x14ac:dyDescent="0.25">
      <c r="A411" s="147"/>
      <c r="B411" s="148"/>
      <c r="D411" s="128"/>
      <c r="E411" s="128"/>
      <c r="F411" s="128"/>
      <c r="G411" s="128"/>
      <c r="H411" s="128"/>
      <c r="I411" s="128"/>
      <c r="J411" s="128"/>
      <c r="K411" s="128"/>
      <c r="L411" s="128"/>
      <c r="M411" s="128"/>
      <c r="N411" s="128"/>
      <c r="O411" s="128"/>
      <c r="P411" s="128"/>
      <c r="Q411" s="137"/>
      <c r="R411" s="8"/>
      <c r="S411" s="8"/>
      <c r="T411" s="8"/>
      <c r="U411" s="8"/>
      <c r="W411" s="8"/>
      <c r="AJ411" s="10"/>
      <c r="AK411" s="10"/>
      <c r="BE411" s="12"/>
      <c r="BF411" s="12"/>
    </row>
    <row r="412" spans="1:58" x14ac:dyDescent="0.25">
      <c r="A412" s="147"/>
      <c r="B412" s="148"/>
      <c r="D412" s="128"/>
      <c r="E412" s="128"/>
      <c r="F412" s="128"/>
      <c r="G412" s="128"/>
      <c r="H412" s="128"/>
      <c r="I412" s="128"/>
      <c r="J412" s="128"/>
      <c r="K412" s="128"/>
      <c r="L412" s="128"/>
      <c r="M412" s="128"/>
      <c r="N412" s="128"/>
      <c r="O412" s="128"/>
      <c r="P412" s="128"/>
      <c r="Q412" s="137"/>
      <c r="R412" s="8"/>
      <c r="S412" s="8"/>
      <c r="T412" s="8"/>
      <c r="U412" s="8"/>
      <c r="W412" s="8"/>
      <c r="AJ412" s="10"/>
      <c r="AK412" s="10"/>
      <c r="BE412" s="12"/>
      <c r="BF412" s="12"/>
    </row>
    <row r="413" spans="1:58" x14ac:dyDescent="0.25">
      <c r="A413" s="147"/>
      <c r="B413" s="148"/>
      <c r="D413" s="128"/>
      <c r="E413" s="128"/>
      <c r="F413" s="128"/>
      <c r="G413" s="128"/>
      <c r="H413" s="128"/>
      <c r="I413" s="128"/>
      <c r="J413" s="128"/>
      <c r="K413" s="128"/>
      <c r="L413" s="128"/>
      <c r="M413" s="128"/>
      <c r="N413" s="128"/>
      <c r="O413" s="128"/>
      <c r="P413" s="128"/>
      <c r="Q413" s="137"/>
      <c r="R413" s="8"/>
      <c r="S413" s="8"/>
      <c r="T413" s="8"/>
      <c r="U413" s="8"/>
      <c r="W413" s="8"/>
      <c r="AJ413" s="10"/>
      <c r="AK413" s="10"/>
      <c r="BE413" s="12"/>
      <c r="BF413" s="12"/>
    </row>
    <row r="414" spans="1:58" x14ac:dyDescent="0.25">
      <c r="A414" s="147"/>
      <c r="B414" s="14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37"/>
      <c r="R414" s="8"/>
      <c r="S414" s="8"/>
      <c r="T414" s="8"/>
      <c r="U414" s="8"/>
      <c r="W414" s="8"/>
      <c r="AJ414" s="10"/>
      <c r="AK414" s="10"/>
      <c r="BE414" s="12"/>
      <c r="BF414" s="12"/>
    </row>
    <row r="415" spans="1:58" x14ac:dyDescent="0.25">
      <c r="A415" s="147"/>
      <c r="B415" s="148"/>
      <c r="D415" s="128"/>
      <c r="E415" s="128"/>
      <c r="F415" s="128"/>
      <c r="G415" s="128"/>
      <c r="H415" s="128"/>
      <c r="I415" s="128"/>
      <c r="J415" s="128"/>
      <c r="K415" s="128"/>
      <c r="L415" s="128"/>
      <c r="M415" s="128"/>
      <c r="N415" s="128"/>
      <c r="O415" s="128"/>
      <c r="P415" s="128"/>
      <c r="Q415" s="137"/>
      <c r="R415" s="8"/>
      <c r="S415" s="8"/>
      <c r="T415" s="8"/>
      <c r="U415" s="8"/>
      <c r="W415" s="8"/>
      <c r="AJ415" s="10"/>
      <c r="AK415" s="10"/>
      <c r="BE415" s="12"/>
      <c r="BF415" s="12"/>
    </row>
    <row r="416" spans="1:58" x14ac:dyDescent="0.25">
      <c r="A416" s="147"/>
      <c r="B416" s="148"/>
      <c r="D416" s="128"/>
      <c r="E416" s="128"/>
      <c r="F416" s="128"/>
      <c r="G416" s="128"/>
      <c r="H416" s="128"/>
      <c r="I416" s="128"/>
      <c r="J416" s="128"/>
      <c r="K416" s="128"/>
      <c r="L416" s="128"/>
      <c r="M416" s="128"/>
      <c r="N416" s="128"/>
      <c r="O416" s="128"/>
      <c r="P416" s="128"/>
      <c r="Q416" s="137"/>
      <c r="R416" s="8"/>
      <c r="S416" s="8"/>
      <c r="T416" s="8"/>
      <c r="U416" s="8"/>
      <c r="W416" s="8"/>
      <c r="AJ416" s="10"/>
      <c r="AK416" s="10"/>
      <c r="BE416" s="12"/>
      <c r="BF416" s="12"/>
    </row>
    <row r="417" spans="1:58" x14ac:dyDescent="0.25">
      <c r="A417" s="147"/>
      <c r="B417" s="148"/>
      <c r="D417" s="128"/>
      <c r="E417" s="128"/>
      <c r="F417" s="128"/>
      <c r="G417" s="128"/>
      <c r="H417" s="128"/>
      <c r="I417" s="128"/>
      <c r="J417" s="128"/>
      <c r="K417" s="128"/>
      <c r="L417" s="128"/>
      <c r="M417" s="128"/>
      <c r="N417" s="128"/>
      <c r="O417" s="128"/>
      <c r="P417" s="128"/>
      <c r="Q417" s="137"/>
      <c r="R417" s="8"/>
      <c r="S417" s="8"/>
      <c r="T417" s="8"/>
      <c r="U417" s="8"/>
      <c r="W417" s="8"/>
      <c r="AJ417" s="10"/>
      <c r="AK417" s="10"/>
      <c r="BE417" s="12"/>
      <c r="BF417" s="12"/>
    </row>
    <row r="418" spans="1:58" x14ac:dyDescent="0.25">
      <c r="A418" s="147"/>
      <c r="B418" s="148"/>
      <c r="D418" s="128"/>
      <c r="E418" s="128"/>
      <c r="F418" s="128"/>
      <c r="G418" s="128"/>
      <c r="H418" s="128"/>
      <c r="I418" s="128"/>
      <c r="J418" s="128"/>
      <c r="K418" s="128"/>
      <c r="L418" s="128"/>
      <c r="M418" s="128"/>
      <c r="N418" s="128"/>
      <c r="O418" s="128"/>
      <c r="P418" s="128"/>
      <c r="Q418" s="137"/>
      <c r="R418" s="8"/>
      <c r="S418" s="8"/>
      <c r="T418" s="8"/>
      <c r="U418" s="8"/>
      <c r="W418" s="8"/>
      <c r="AJ418" s="10"/>
      <c r="AK418" s="10"/>
      <c r="BE418" s="12"/>
      <c r="BF418" s="12"/>
    </row>
    <row r="419" spans="1:58" x14ac:dyDescent="0.25">
      <c r="A419" s="147"/>
      <c r="B419" s="148"/>
      <c r="D419" s="128"/>
      <c r="E419" s="128"/>
      <c r="F419" s="128"/>
      <c r="G419" s="128"/>
      <c r="H419" s="128"/>
      <c r="I419" s="128"/>
      <c r="J419" s="128"/>
      <c r="K419" s="128"/>
      <c r="L419" s="128"/>
      <c r="M419" s="128"/>
      <c r="N419" s="128"/>
      <c r="O419" s="128"/>
      <c r="P419" s="128"/>
      <c r="Q419" s="137"/>
      <c r="R419" s="8"/>
      <c r="S419" s="8"/>
      <c r="T419" s="8"/>
      <c r="U419" s="8"/>
      <c r="W419" s="8"/>
      <c r="AJ419" s="10"/>
      <c r="AK419" s="10"/>
      <c r="BE419" s="12"/>
      <c r="BF419" s="12"/>
    </row>
    <row r="420" spans="1:58" x14ac:dyDescent="0.25">
      <c r="A420" s="147"/>
      <c r="B420" s="148"/>
      <c r="D420" s="128"/>
      <c r="E420" s="128"/>
      <c r="F420" s="128"/>
      <c r="G420" s="128"/>
      <c r="H420" s="128"/>
      <c r="I420" s="128"/>
      <c r="J420" s="128"/>
      <c r="K420" s="128"/>
      <c r="L420" s="128"/>
      <c r="M420" s="128"/>
      <c r="N420" s="128"/>
      <c r="O420" s="128"/>
      <c r="P420" s="128"/>
      <c r="Q420" s="137"/>
      <c r="R420" s="8"/>
      <c r="S420" s="8"/>
      <c r="T420" s="8"/>
      <c r="U420" s="8"/>
      <c r="W420" s="8"/>
      <c r="AJ420" s="10"/>
      <c r="AK420" s="10"/>
      <c r="BE420" s="12"/>
      <c r="BF420" s="12"/>
    </row>
    <row r="421" spans="1:58" x14ac:dyDescent="0.25">
      <c r="A421" s="147"/>
      <c r="B421" s="148"/>
      <c r="D421" s="128"/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128"/>
      <c r="P421" s="128"/>
      <c r="Q421" s="137"/>
      <c r="R421" s="8"/>
      <c r="S421" s="8"/>
      <c r="T421" s="8"/>
      <c r="U421" s="8"/>
      <c r="W421" s="8"/>
      <c r="AJ421" s="10"/>
      <c r="AK421" s="10"/>
      <c r="BE421" s="12"/>
      <c r="BF421" s="12"/>
    </row>
    <row r="422" spans="1:58" x14ac:dyDescent="0.25">
      <c r="A422" s="147"/>
      <c r="B422" s="148"/>
      <c r="D422" s="128"/>
      <c r="E422" s="128"/>
      <c r="F422" s="128"/>
      <c r="G422" s="128"/>
      <c r="H422" s="128"/>
      <c r="I422" s="128"/>
      <c r="J422" s="128"/>
      <c r="K422" s="128"/>
      <c r="L422" s="128"/>
      <c r="M422" s="128"/>
      <c r="N422" s="128"/>
      <c r="O422" s="128"/>
      <c r="P422" s="128"/>
      <c r="Q422" s="137"/>
      <c r="R422" s="8"/>
      <c r="S422" s="8"/>
      <c r="T422" s="8"/>
      <c r="U422" s="8"/>
      <c r="W422" s="8"/>
      <c r="AJ422" s="10"/>
      <c r="AK422" s="10"/>
      <c r="BE422" s="12"/>
      <c r="BF422" s="12"/>
    </row>
    <row r="423" spans="1:58" x14ac:dyDescent="0.25">
      <c r="A423" s="147"/>
      <c r="B423" s="148"/>
      <c r="D423" s="128"/>
      <c r="E423" s="128"/>
      <c r="F423" s="128"/>
      <c r="G423" s="128"/>
      <c r="H423" s="128"/>
      <c r="I423" s="128"/>
      <c r="J423" s="128"/>
      <c r="K423" s="128"/>
      <c r="L423" s="128"/>
      <c r="M423" s="128"/>
      <c r="N423" s="128"/>
      <c r="O423" s="128"/>
      <c r="P423" s="128"/>
      <c r="Q423" s="137"/>
      <c r="R423" s="8"/>
      <c r="S423" s="8"/>
      <c r="T423" s="8"/>
      <c r="U423" s="8"/>
      <c r="W423" s="8"/>
      <c r="AJ423" s="10"/>
      <c r="AK423" s="10"/>
      <c r="BE423" s="12"/>
      <c r="BF423" s="12"/>
    </row>
    <row r="424" spans="1:58" x14ac:dyDescent="0.25">
      <c r="A424" s="147"/>
      <c r="B424" s="148"/>
      <c r="D424" s="128"/>
      <c r="E424" s="128"/>
      <c r="F424" s="128"/>
      <c r="G424" s="128"/>
      <c r="H424" s="128"/>
      <c r="I424" s="128"/>
      <c r="J424" s="128"/>
      <c r="K424" s="128"/>
      <c r="L424" s="128"/>
      <c r="M424" s="128"/>
      <c r="N424" s="128"/>
      <c r="O424" s="128"/>
      <c r="P424" s="128"/>
      <c r="Q424" s="137"/>
      <c r="R424" s="8"/>
      <c r="S424" s="8"/>
      <c r="T424" s="8"/>
      <c r="U424" s="8"/>
      <c r="W424" s="8"/>
      <c r="AJ424" s="10"/>
      <c r="AK424" s="10"/>
      <c r="BE424" s="12"/>
      <c r="BF424" s="12"/>
    </row>
    <row r="425" spans="1:58" x14ac:dyDescent="0.25">
      <c r="A425" s="147"/>
      <c r="B425" s="148"/>
      <c r="D425" s="128"/>
      <c r="E425" s="128"/>
      <c r="F425" s="128"/>
      <c r="G425" s="128"/>
      <c r="H425" s="128"/>
      <c r="I425" s="128"/>
      <c r="J425" s="128"/>
      <c r="K425" s="128"/>
      <c r="L425" s="128"/>
      <c r="M425" s="128"/>
      <c r="N425" s="128"/>
      <c r="O425" s="128"/>
      <c r="P425" s="128"/>
      <c r="Q425" s="137"/>
      <c r="R425" s="8"/>
      <c r="S425" s="8"/>
      <c r="T425" s="8"/>
      <c r="U425" s="8"/>
      <c r="W425" s="8"/>
      <c r="AJ425" s="10"/>
      <c r="AK425" s="10"/>
      <c r="BE425" s="12"/>
      <c r="BF425" s="12"/>
    </row>
    <row r="426" spans="1:58" x14ac:dyDescent="0.25">
      <c r="A426" s="147"/>
      <c r="B426" s="148"/>
      <c r="D426" s="128"/>
      <c r="E426" s="128"/>
      <c r="F426" s="128"/>
      <c r="G426" s="128"/>
      <c r="H426" s="128"/>
      <c r="I426" s="128"/>
      <c r="J426" s="128"/>
      <c r="K426" s="128"/>
      <c r="L426" s="128"/>
      <c r="M426" s="128"/>
      <c r="N426" s="128"/>
      <c r="O426" s="128"/>
      <c r="P426" s="128"/>
      <c r="Q426" s="137"/>
      <c r="R426" s="8"/>
      <c r="S426" s="8"/>
      <c r="T426" s="8"/>
      <c r="U426" s="8"/>
      <c r="W426" s="8"/>
      <c r="AJ426" s="10"/>
      <c r="AK426" s="10"/>
      <c r="BE426" s="12"/>
      <c r="BF426" s="12"/>
    </row>
    <row r="427" spans="1:58" x14ac:dyDescent="0.25">
      <c r="A427" s="147"/>
      <c r="B427" s="148"/>
      <c r="D427" s="128"/>
      <c r="E427" s="128"/>
      <c r="F427" s="128"/>
      <c r="G427" s="128"/>
      <c r="H427" s="128"/>
      <c r="I427" s="128"/>
      <c r="J427" s="128"/>
      <c r="K427" s="128"/>
      <c r="L427" s="128"/>
      <c r="M427" s="128"/>
      <c r="N427" s="128"/>
      <c r="O427" s="128"/>
      <c r="P427" s="128"/>
      <c r="Q427" s="137"/>
      <c r="R427" s="8"/>
      <c r="S427" s="8"/>
      <c r="T427" s="8"/>
      <c r="U427" s="8"/>
      <c r="W427" s="8"/>
      <c r="AJ427" s="10"/>
      <c r="AK427" s="10"/>
      <c r="BE427" s="12"/>
      <c r="BF427" s="12"/>
    </row>
    <row r="428" spans="1:58" x14ac:dyDescent="0.25">
      <c r="A428" s="147"/>
      <c r="B428" s="148"/>
      <c r="D428" s="128"/>
      <c r="E428" s="128"/>
      <c r="F428" s="128"/>
      <c r="G428" s="128"/>
      <c r="H428" s="128"/>
      <c r="I428" s="128"/>
      <c r="J428" s="128"/>
      <c r="K428" s="128"/>
      <c r="L428" s="128"/>
      <c r="M428" s="128"/>
      <c r="N428" s="128"/>
      <c r="O428" s="128"/>
      <c r="P428" s="128"/>
      <c r="Q428" s="137"/>
      <c r="R428" s="8"/>
      <c r="S428" s="8"/>
      <c r="T428" s="8"/>
      <c r="U428" s="8"/>
      <c r="W428" s="8"/>
      <c r="AJ428" s="10"/>
      <c r="AK428" s="10"/>
      <c r="BE428" s="12"/>
      <c r="BF428" s="12"/>
    </row>
    <row r="429" spans="1:58" x14ac:dyDescent="0.25">
      <c r="A429" s="147"/>
      <c r="B429" s="148"/>
      <c r="D429" s="128"/>
      <c r="E429" s="128"/>
      <c r="F429" s="128"/>
      <c r="G429" s="128"/>
      <c r="H429" s="128"/>
      <c r="I429" s="128"/>
      <c r="J429" s="128"/>
      <c r="K429" s="128"/>
      <c r="L429" s="128"/>
      <c r="M429" s="128"/>
      <c r="N429" s="128"/>
      <c r="O429" s="128"/>
      <c r="P429" s="128"/>
      <c r="Q429" s="137"/>
      <c r="R429" s="8"/>
      <c r="S429" s="8"/>
      <c r="T429" s="8"/>
      <c r="U429" s="8"/>
      <c r="W429" s="8"/>
      <c r="AJ429" s="10"/>
      <c r="AK429" s="10"/>
      <c r="BE429" s="12"/>
      <c r="BF429" s="12"/>
    </row>
    <row r="430" spans="1:58" x14ac:dyDescent="0.25">
      <c r="A430" s="147"/>
      <c r="B430" s="148"/>
      <c r="D430" s="128"/>
      <c r="E430" s="128"/>
      <c r="F430" s="128"/>
      <c r="G430" s="128"/>
      <c r="H430" s="128"/>
      <c r="I430" s="128"/>
      <c r="J430" s="128"/>
      <c r="K430" s="128"/>
      <c r="L430" s="128"/>
      <c r="M430" s="128"/>
      <c r="N430" s="128"/>
      <c r="O430" s="128"/>
      <c r="P430" s="128"/>
      <c r="Q430" s="137"/>
      <c r="R430" s="8"/>
      <c r="S430" s="8"/>
      <c r="T430" s="8"/>
      <c r="U430" s="8"/>
      <c r="W430" s="8"/>
      <c r="AJ430" s="10"/>
      <c r="AK430" s="10"/>
      <c r="BE430" s="12"/>
      <c r="BF430" s="12"/>
    </row>
    <row r="431" spans="1:58" x14ac:dyDescent="0.25">
      <c r="A431" s="147"/>
      <c r="B431" s="148"/>
      <c r="D431" s="128"/>
      <c r="E431" s="128"/>
      <c r="F431" s="128"/>
      <c r="G431" s="128"/>
      <c r="H431" s="128"/>
      <c r="I431" s="128"/>
      <c r="J431" s="128"/>
      <c r="K431" s="128"/>
      <c r="L431" s="128"/>
      <c r="M431" s="128"/>
      <c r="N431" s="128"/>
      <c r="O431" s="128"/>
      <c r="P431" s="128"/>
      <c r="Q431" s="137"/>
      <c r="R431" s="8"/>
      <c r="S431" s="8"/>
      <c r="T431" s="8"/>
      <c r="U431" s="8"/>
      <c r="W431" s="8"/>
      <c r="AJ431" s="10"/>
      <c r="AK431" s="10"/>
      <c r="BE431" s="12"/>
      <c r="BF431" s="12"/>
    </row>
    <row r="432" spans="1:58" x14ac:dyDescent="0.25">
      <c r="A432" s="147"/>
      <c r="B432" s="148"/>
      <c r="D432" s="128"/>
      <c r="E432" s="128"/>
      <c r="F432" s="128"/>
      <c r="G432" s="128"/>
      <c r="H432" s="128"/>
      <c r="I432" s="128"/>
      <c r="J432" s="128"/>
      <c r="K432" s="128"/>
      <c r="L432" s="128"/>
      <c r="M432" s="128"/>
      <c r="N432" s="128"/>
      <c r="O432" s="128"/>
      <c r="P432" s="128"/>
      <c r="Q432" s="137"/>
      <c r="R432" s="8"/>
      <c r="S432" s="8"/>
      <c r="T432" s="8"/>
      <c r="U432" s="8"/>
      <c r="W432" s="8"/>
      <c r="AJ432" s="10"/>
      <c r="AK432" s="10"/>
      <c r="BE432" s="12"/>
      <c r="BF432" s="12"/>
    </row>
    <row r="433" spans="1:58" x14ac:dyDescent="0.25">
      <c r="A433" s="147"/>
      <c r="B433" s="148"/>
      <c r="D433" s="128"/>
      <c r="E433" s="128"/>
      <c r="F433" s="128"/>
      <c r="G433" s="128"/>
      <c r="H433" s="128"/>
      <c r="I433" s="128"/>
      <c r="J433" s="128"/>
      <c r="K433" s="128"/>
      <c r="L433" s="128"/>
      <c r="M433" s="128"/>
      <c r="N433" s="128"/>
      <c r="O433" s="128"/>
      <c r="P433" s="128"/>
      <c r="Q433" s="137"/>
      <c r="R433" s="8"/>
      <c r="S433" s="8"/>
      <c r="T433" s="8"/>
      <c r="U433" s="8"/>
      <c r="W433" s="8"/>
      <c r="AJ433" s="10"/>
      <c r="AK433" s="10"/>
      <c r="BE433" s="12"/>
      <c r="BF433" s="12"/>
    </row>
    <row r="434" spans="1:58" x14ac:dyDescent="0.25">
      <c r="A434" s="147"/>
      <c r="B434" s="148"/>
      <c r="D434" s="128"/>
      <c r="E434" s="128"/>
      <c r="F434" s="128"/>
      <c r="G434" s="128"/>
      <c r="H434" s="128"/>
      <c r="I434" s="128"/>
      <c r="J434" s="128"/>
      <c r="K434" s="128"/>
      <c r="L434" s="128"/>
      <c r="M434" s="128"/>
      <c r="N434" s="128"/>
      <c r="O434" s="128"/>
      <c r="P434" s="128"/>
      <c r="Q434" s="137"/>
      <c r="R434" s="8"/>
      <c r="S434" s="8"/>
      <c r="T434" s="8"/>
      <c r="U434" s="8"/>
      <c r="W434" s="8"/>
      <c r="AJ434" s="10"/>
      <c r="AK434" s="10"/>
      <c r="BE434" s="12"/>
      <c r="BF434" s="12"/>
    </row>
    <row r="435" spans="1:58" x14ac:dyDescent="0.25">
      <c r="A435" s="147"/>
      <c r="B435" s="148"/>
      <c r="D435" s="128"/>
      <c r="E435" s="128"/>
      <c r="F435" s="128"/>
      <c r="G435" s="128"/>
      <c r="H435" s="128"/>
      <c r="I435" s="128"/>
      <c r="J435" s="128"/>
      <c r="K435" s="128"/>
      <c r="L435" s="128"/>
      <c r="M435" s="128"/>
      <c r="N435" s="128"/>
      <c r="O435" s="128"/>
      <c r="P435" s="128"/>
      <c r="Q435" s="137"/>
      <c r="R435" s="8"/>
      <c r="S435" s="8"/>
      <c r="T435" s="8"/>
      <c r="U435" s="8"/>
      <c r="W435" s="8"/>
      <c r="AJ435" s="10"/>
      <c r="AK435" s="10"/>
      <c r="BE435" s="12"/>
      <c r="BF435" s="12"/>
    </row>
    <row r="436" spans="1:58" x14ac:dyDescent="0.25">
      <c r="A436" s="147"/>
      <c r="B436" s="148"/>
      <c r="D436" s="128"/>
      <c r="E436" s="128"/>
      <c r="F436" s="128"/>
      <c r="G436" s="128"/>
      <c r="H436" s="128"/>
      <c r="I436" s="128"/>
      <c r="J436" s="128"/>
      <c r="K436" s="128"/>
      <c r="L436" s="128"/>
      <c r="M436" s="128"/>
      <c r="N436" s="128"/>
      <c r="O436" s="128"/>
      <c r="P436" s="128"/>
      <c r="Q436" s="137"/>
      <c r="R436" s="8"/>
      <c r="S436" s="8"/>
      <c r="T436" s="8"/>
      <c r="U436" s="8"/>
      <c r="W436" s="8"/>
      <c r="AJ436" s="10"/>
      <c r="AK436" s="10"/>
      <c r="BE436" s="12"/>
      <c r="BF436" s="12"/>
    </row>
    <row r="437" spans="1:58" x14ac:dyDescent="0.25">
      <c r="A437" s="147"/>
      <c r="B437" s="148"/>
      <c r="D437" s="128"/>
      <c r="E437" s="128"/>
      <c r="F437" s="128"/>
      <c r="G437" s="128"/>
      <c r="H437" s="128"/>
      <c r="I437" s="128"/>
      <c r="J437" s="128"/>
      <c r="K437" s="128"/>
      <c r="L437" s="128"/>
      <c r="M437" s="128"/>
      <c r="N437" s="128"/>
      <c r="O437" s="128"/>
      <c r="P437" s="128"/>
      <c r="Q437" s="137"/>
      <c r="R437" s="8"/>
      <c r="S437" s="8"/>
      <c r="T437" s="8"/>
      <c r="U437" s="8"/>
      <c r="W437" s="8"/>
      <c r="AJ437" s="10"/>
      <c r="AK437" s="10"/>
      <c r="BE437" s="12"/>
      <c r="BF437" s="12"/>
    </row>
    <row r="438" spans="1:58" x14ac:dyDescent="0.25">
      <c r="A438" s="147"/>
      <c r="B438" s="148"/>
      <c r="D438" s="128"/>
      <c r="E438" s="128"/>
      <c r="F438" s="128"/>
      <c r="G438" s="128"/>
      <c r="H438" s="128"/>
      <c r="I438" s="128"/>
      <c r="J438" s="128"/>
      <c r="K438" s="128"/>
      <c r="L438" s="128"/>
      <c r="M438" s="128"/>
      <c r="N438" s="128"/>
      <c r="O438" s="128"/>
      <c r="P438" s="128"/>
      <c r="Q438" s="137"/>
      <c r="R438" s="8"/>
      <c r="S438" s="8"/>
      <c r="T438" s="8"/>
      <c r="U438" s="8"/>
      <c r="W438" s="8"/>
      <c r="AJ438" s="10"/>
      <c r="AK438" s="10"/>
      <c r="BE438" s="12"/>
      <c r="BF438" s="12"/>
    </row>
    <row r="439" spans="1:58" x14ac:dyDescent="0.25">
      <c r="A439" s="147"/>
      <c r="B439" s="148"/>
      <c r="D439" s="128"/>
      <c r="E439" s="128"/>
      <c r="F439" s="128"/>
      <c r="G439" s="128"/>
      <c r="H439" s="128"/>
      <c r="I439" s="128"/>
      <c r="J439" s="128"/>
      <c r="K439" s="128"/>
      <c r="L439" s="128"/>
      <c r="M439" s="128"/>
      <c r="N439" s="128"/>
      <c r="O439" s="128"/>
      <c r="P439" s="128"/>
      <c r="Q439" s="137"/>
      <c r="R439" s="8"/>
      <c r="S439" s="8"/>
      <c r="T439" s="8"/>
      <c r="U439" s="8"/>
      <c r="W439" s="8"/>
      <c r="AJ439" s="10"/>
      <c r="AK439" s="10"/>
      <c r="BE439" s="12"/>
      <c r="BF439" s="12"/>
    </row>
    <row r="440" spans="1:58" x14ac:dyDescent="0.25">
      <c r="A440" s="147"/>
      <c r="B440" s="148"/>
      <c r="D440" s="128"/>
      <c r="E440" s="128"/>
      <c r="F440" s="128"/>
      <c r="G440" s="128"/>
      <c r="H440" s="128"/>
      <c r="I440" s="128"/>
      <c r="J440" s="128"/>
      <c r="K440" s="128"/>
      <c r="L440" s="128"/>
      <c r="M440" s="128"/>
      <c r="N440" s="128"/>
      <c r="O440" s="128"/>
      <c r="P440" s="128"/>
      <c r="Q440" s="137"/>
      <c r="R440" s="8"/>
      <c r="S440" s="8"/>
      <c r="T440" s="8"/>
      <c r="U440" s="8"/>
      <c r="W440" s="8"/>
      <c r="AJ440" s="10"/>
      <c r="AK440" s="10"/>
      <c r="BE440" s="12"/>
      <c r="BF440" s="12"/>
    </row>
    <row r="441" spans="1:58" x14ac:dyDescent="0.25">
      <c r="A441" s="147"/>
      <c r="B441" s="148"/>
      <c r="D441" s="128"/>
      <c r="E441" s="128"/>
      <c r="F441" s="128"/>
      <c r="G441" s="128"/>
      <c r="H441" s="128"/>
      <c r="I441" s="128"/>
      <c r="J441" s="128"/>
      <c r="K441" s="128"/>
      <c r="L441" s="128"/>
      <c r="M441" s="128"/>
      <c r="N441" s="128"/>
      <c r="O441" s="128"/>
      <c r="P441" s="128"/>
      <c r="Q441" s="137"/>
      <c r="R441" s="8"/>
      <c r="S441" s="8"/>
      <c r="T441" s="8"/>
      <c r="U441" s="8"/>
      <c r="W441" s="8"/>
      <c r="AJ441" s="10"/>
      <c r="AK441" s="10"/>
      <c r="BE441" s="12"/>
      <c r="BF441" s="12"/>
    </row>
    <row r="442" spans="1:58" x14ac:dyDescent="0.25">
      <c r="A442" s="147"/>
      <c r="B442" s="148"/>
      <c r="D442" s="128"/>
      <c r="E442" s="128"/>
      <c r="F442" s="128"/>
      <c r="G442" s="128"/>
      <c r="H442" s="128"/>
      <c r="I442" s="128"/>
      <c r="J442" s="128"/>
      <c r="K442" s="128"/>
      <c r="L442" s="128"/>
      <c r="M442" s="128"/>
      <c r="N442" s="128"/>
      <c r="O442" s="128"/>
      <c r="P442" s="128"/>
      <c r="Q442" s="137"/>
      <c r="R442" s="8"/>
      <c r="S442" s="8"/>
      <c r="T442" s="8"/>
      <c r="U442" s="8"/>
      <c r="W442" s="8"/>
      <c r="AJ442" s="10"/>
      <c r="AK442" s="10"/>
      <c r="BE442" s="12"/>
      <c r="BF442" s="12"/>
    </row>
    <row r="443" spans="1:58" x14ac:dyDescent="0.25">
      <c r="A443" s="147"/>
      <c r="B443" s="148"/>
      <c r="D443" s="128"/>
      <c r="E443" s="128"/>
      <c r="F443" s="128"/>
      <c r="G443" s="128"/>
      <c r="H443" s="128"/>
      <c r="I443" s="128"/>
      <c r="J443" s="128"/>
      <c r="K443" s="128"/>
      <c r="L443" s="128"/>
      <c r="M443" s="128"/>
      <c r="N443" s="128"/>
      <c r="O443" s="128"/>
      <c r="P443" s="128"/>
      <c r="Q443" s="137"/>
      <c r="R443" s="8"/>
      <c r="S443" s="8"/>
      <c r="T443" s="8"/>
      <c r="U443" s="8"/>
      <c r="W443" s="8"/>
      <c r="AJ443" s="10"/>
      <c r="AK443" s="10"/>
      <c r="BE443" s="12"/>
      <c r="BF443" s="12"/>
    </row>
    <row r="444" spans="1:58" x14ac:dyDescent="0.25">
      <c r="A444" s="147"/>
      <c r="B444" s="148"/>
      <c r="D444" s="128"/>
      <c r="E444" s="128"/>
      <c r="F444" s="128"/>
      <c r="G444" s="128"/>
      <c r="H444" s="128"/>
      <c r="I444" s="128"/>
      <c r="J444" s="128"/>
      <c r="K444" s="128"/>
      <c r="L444" s="128"/>
      <c r="M444" s="128"/>
      <c r="N444" s="128"/>
      <c r="O444" s="128"/>
      <c r="P444" s="128"/>
      <c r="Q444" s="137"/>
      <c r="R444" s="8"/>
      <c r="S444" s="8"/>
      <c r="T444" s="8"/>
      <c r="U444" s="8"/>
      <c r="W444" s="8"/>
      <c r="AJ444" s="10"/>
      <c r="AK444" s="10"/>
      <c r="BE444" s="12"/>
      <c r="BF444" s="12"/>
    </row>
    <row r="445" spans="1:58" x14ac:dyDescent="0.25">
      <c r="A445" s="147"/>
      <c r="B445" s="148"/>
      <c r="D445" s="128"/>
      <c r="E445" s="128"/>
      <c r="F445" s="128"/>
      <c r="G445" s="128"/>
      <c r="H445" s="128"/>
      <c r="I445" s="128"/>
      <c r="J445" s="128"/>
      <c r="K445" s="128"/>
      <c r="L445" s="128"/>
      <c r="M445" s="128"/>
      <c r="N445" s="128"/>
      <c r="O445" s="128"/>
      <c r="P445" s="128"/>
      <c r="Q445" s="137"/>
      <c r="R445" s="8"/>
      <c r="S445" s="8"/>
      <c r="T445" s="8"/>
      <c r="U445" s="8"/>
      <c r="W445" s="8"/>
      <c r="AJ445" s="10"/>
      <c r="AK445" s="10"/>
      <c r="BE445" s="12"/>
      <c r="BF445" s="12"/>
    </row>
    <row r="446" spans="1:58" x14ac:dyDescent="0.25">
      <c r="A446" s="147"/>
      <c r="B446" s="14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37"/>
      <c r="R446" s="8"/>
      <c r="S446" s="8"/>
      <c r="T446" s="8"/>
      <c r="U446" s="8"/>
      <c r="W446" s="8"/>
      <c r="AJ446" s="10"/>
      <c r="AK446" s="10"/>
      <c r="BE446" s="12"/>
      <c r="BF446" s="12"/>
    </row>
    <row r="447" spans="1:58" x14ac:dyDescent="0.25">
      <c r="A447" s="147"/>
      <c r="B447" s="148"/>
      <c r="D447" s="128"/>
      <c r="E447" s="128"/>
      <c r="F447" s="128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37"/>
      <c r="R447" s="8"/>
      <c r="S447" s="8"/>
      <c r="T447" s="8"/>
      <c r="U447" s="8"/>
      <c r="W447" s="8"/>
      <c r="AJ447" s="10"/>
      <c r="AK447" s="10"/>
      <c r="BE447" s="12"/>
      <c r="BF447" s="12"/>
    </row>
    <row r="448" spans="1:58" x14ac:dyDescent="0.25">
      <c r="A448" s="147"/>
      <c r="B448" s="148"/>
      <c r="D448" s="128"/>
      <c r="E448" s="128"/>
      <c r="F448" s="128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37"/>
      <c r="R448" s="8"/>
      <c r="S448" s="8"/>
      <c r="T448" s="8"/>
      <c r="U448" s="8"/>
      <c r="W448" s="8"/>
      <c r="AJ448" s="10"/>
      <c r="AK448" s="10"/>
      <c r="BE448" s="12"/>
      <c r="BF448" s="12"/>
    </row>
    <row r="449" spans="1:58" x14ac:dyDescent="0.25">
      <c r="A449" s="147"/>
      <c r="B449" s="148"/>
      <c r="D449" s="128"/>
      <c r="E449" s="128"/>
      <c r="F449" s="128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37"/>
      <c r="R449" s="8"/>
      <c r="S449" s="8"/>
      <c r="T449" s="8"/>
      <c r="U449" s="8"/>
      <c r="W449" s="8"/>
      <c r="AJ449" s="10"/>
      <c r="AK449" s="10"/>
      <c r="BE449" s="12"/>
      <c r="BF449" s="12"/>
    </row>
    <row r="450" spans="1:58" x14ac:dyDescent="0.25">
      <c r="A450" s="147"/>
      <c r="B450" s="148"/>
      <c r="D450" s="128"/>
      <c r="E450" s="128"/>
      <c r="F450" s="128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37"/>
      <c r="R450" s="8"/>
      <c r="S450" s="8"/>
      <c r="T450" s="8"/>
      <c r="U450" s="8"/>
      <c r="W450" s="8"/>
      <c r="AJ450" s="10"/>
      <c r="AK450" s="10"/>
      <c r="BE450" s="12"/>
      <c r="BF450" s="12"/>
    </row>
    <row r="451" spans="1:58" x14ac:dyDescent="0.25">
      <c r="A451" s="147"/>
      <c r="B451" s="148"/>
      <c r="D451" s="128"/>
      <c r="E451" s="128"/>
      <c r="F451" s="128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37"/>
      <c r="R451" s="8"/>
      <c r="S451" s="8"/>
      <c r="T451" s="8"/>
      <c r="U451" s="8"/>
      <c r="W451" s="8"/>
      <c r="AJ451" s="10"/>
      <c r="AK451" s="10"/>
      <c r="BE451" s="12"/>
      <c r="BF451" s="12"/>
    </row>
    <row r="452" spans="1:58" x14ac:dyDescent="0.25">
      <c r="A452" s="147"/>
      <c r="B452" s="148"/>
      <c r="D452" s="128"/>
      <c r="E452" s="128"/>
      <c r="F452" s="128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37"/>
      <c r="R452" s="8"/>
      <c r="S452" s="8"/>
      <c r="T452" s="8"/>
      <c r="U452" s="8"/>
      <c r="W452" s="8"/>
      <c r="AJ452" s="10"/>
      <c r="AK452" s="10"/>
      <c r="BE452" s="12"/>
      <c r="BF452" s="12"/>
    </row>
    <row r="453" spans="1:58" x14ac:dyDescent="0.25">
      <c r="A453" s="147"/>
      <c r="B453" s="148"/>
      <c r="D453" s="128"/>
      <c r="E453" s="128"/>
      <c r="F453" s="128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37"/>
      <c r="R453" s="8"/>
      <c r="S453" s="8"/>
      <c r="T453" s="8"/>
      <c r="U453" s="8"/>
      <c r="W453" s="8"/>
      <c r="AJ453" s="10"/>
      <c r="AK453" s="10"/>
      <c r="BE453" s="12"/>
      <c r="BF453" s="12"/>
    </row>
    <row r="454" spans="1:58" x14ac:dyDescent="0.25">
      <c r="A454" s="147"/>
      <c r="B454" s="148"/>
      <c r="D454" s="128"/>
      <c r="E454" s="128"/>
      <c r="F454" s="128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37"/>
      <c r="R454" s="8"/>
      <c r="S454" s="8"/>
      <c r="T454" s="8"/>
      <c r="U454" s="8"/>
      <c r="W454" s="8"/>
      <c r="AJ454" s="10"/>
      <c r="AK454" s="10"/>
      <c r="BE454" s="12"/>
      <c r="BF454" s="12"/>
    </row>
    <row r="455" spans="1:58" x14ac:dyDescent="0.25">
      <c r="A455" s="147"/>
      <c r="B455" s="148"/>
      <c r="D455" s="128"/>
      <c r="E455" s="128"/>
      <c r="F455" s="128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37"/>
      <c r="R455" s="8"/>
      <c r="S455" s="8"/>
      <c r="T455" s="8"/>
      <c r="U455" s="8"/>
      <c r="W455" s="8"/>
      <c r="AJ455" s="10"/>
      <c r="AK455" s="10"/>
      <c r="BE455" s="12"/>
      <c r="BF455" s="12"/>
    </row>
    <row r="456" spans="1:58" x14ac:dyDescent="0.25">
      <c r="A456" s="147"/>
      <c r="B456" s="148"/>
      <c r="D456" s="128"/>
      <c r="E456" s="128"/>
      <c r="F456" s="128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37"/>
      <c r="R456" s="8"/>
      <c r="S456" s="8"/>
      <c r="T456" s="8"/>
      <c r="U456" s="8"/>
      <c r="W456" s="8"/>
      <c r="AJ456" s="10"/>
      <c r="AK456" s="10"/>
      <c r="BE456" s="12"/>
      <c r="BF456" s="12"/>
    </row>
    <row r="457" spans="1:58" x14ac:dyDescent="0.25">
      <c r="A457" s="147"/>
      <c r="B457" s="148"/>
      <c r="D457" s="128"/>
      <c r="E457" s="128"/>
      <c r="F457" s="128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37"/>
      <c r="R457" s="8"/>
      <c r="S457" s="8"/>
      <c r="T457" s="8"/>
      <c r="U457" s="8"/>
      <c r="W457" s="8"/>
      <c r="AJ457" s="10"/>
      <c r="AK457" s="10"/>
      <c r="BE457" s="12"/>
      <c r="BF457" s="12"/>
    </row>
    <row r="458" spans="1:58" x14ac:dyDescent="0.25">
      <c r="A458" s="147"/>
      <c r="B458" s="148"/>
      <c r="D458" s="128"/>
      <c r="E458" s="128"/>
      <c r="F458" s="128"/>
      <c r="G458" s="128"/>
      <c r="H458" s="128"/>
      <c r="I458" s="128"/>
      <c r="J458" s="128"/>
      <c r="K458" s="128"/>
      <c r="L458" s="128"/>
      <c r="M458" s="128"/>
      <c r="N458" s="128"/>
      <c r="O458" s="128"/>
      <c r="P458" s="128"/>
      <c r="Q458" s="137"/>
      <c r="R458" s="8"/>
      <c r="S458" s="8"/>
      <c r="T458" s="8"/>
      <c r="U458" s="8"/>
      <c r="W458" s="8"/>
      <c r="AJ458" s="10"/>
      <c r="AK458" s="10"/>
      <c r="BE458" s="12"/>
      <c r="BF458" s="12"/>
    </row>
    <row r="459" spans="1:58" x14ac:dyDescent="0.25">
      <c r="A459" s="147"/>
      <c r="B459" s="148"/>
      <c r="D459" s="128"/>
      <c r="E459" s="128"/>
      <c r="F459" s="128"/>
      <c r="G459" s="128"/>
      <c r="H459" s="128"/>
      <c r="I459" s="128"/>
      <c r="J459" s="128"/>
      <c r="K459" s="128"/>
      <c r="L459" s="128"/>
      <c r="M459" s="128"/>
      <c r="N459" s="128"/>
      <c r="O459" s="128"/>
      <c r="P459" s="128"/>
      <c r="Q459" s="137"/>
      <c r="R459" s="8"/>
      <c r="S459" s="8"/>
      <c r="T459" s="8"/>
      <c r="U459" s="8"/>
      <c r="W459" s="8"/>
      <c r="AJ459" s="10"/>
      <c r="AK459" s="10"/>
      <c r="BE459" s="12"/>
      <c r="BF459" s="12"/>
    </row>
    <row r="460" spans="1:58" x14ac:dyDescent="0.25">
      <c r="A460" s="147"/>
      <c r="B460" s="148"/>
      <c r="D460" s="128"/>
      <c r="E460" s="128"/>
      <c r="F460" s="128"/>
      <c r="G460" s="128"/>
      <c r="H460" s="128"/>
      <c r="I460" s="128"/>
      <c r="J460" s="128"/>
      <c r="K460" s="128"/>
      <c r="L460" s="128"/>
      <c r="M460" s="128"/>
      <c r="N460" s="128"/>
      <c r="O460" s="128"/>
      <c r="P460" s="128"/>
      <c r="Q460" s="137"/>
      <c r="R460" s="8"/>
      <c r="S460" s="8"/>
      <c r="T460" s="8"/>
      <c r="U460" s="8"/>
      <c r="W460" s="8"/>
      <c r="AJ460" s="10"/>
      <c r="AK460" s="10"/>
      <c r="BE460" s="12"/>
      <c r="BF460" s="12"/>
    </row>
    <row r="461" spans="1:58" x14ac:dyDescent="0.25">
      <c r="A461" s="147"/>
      <c r="B461" s="148"/>
      <c r="D461" s="128"/>
      <c r="E461" s="128"/>
      <c r="F461" s="128"/>
      <c r="G461" s="128"/>
      <c r="H461" s="128"/>
      <c r="I461" s="128"/>
      <c r="J461" s="128"/>
      <c r="K461" s="128"/>
      <c r="L461" s="128"/>
      <c r="M461" s="128"/>
      <c r="N461" s="128"/>
      <c r="O461" s="128"/>
      <c r="P461" s="128"/>
      <c r="Q461" s="137"/>
      <c r="R461" s="8"/>
      <c r="S461" s="8"/>
      <c r="T461" s="8"/>
      <c r="U461" s="8"/>
      <c r="W461" s="8"/>
      <c r="AJ461" s="10"/>
      <c r="AK461" s="10"/>
      <c r="BE461" s="12"/>
      <c r="BF461" s="12"/>
    </row>
    <row r="462" spans="1:58" x14ac:dyDescent="0.25">
      <c r="A462" s="147"/>
      <c r="B462" s="148"/>
      <c r="D462" s="128"/>
      <c r="E462" s="128"/>
      <c r="F462" s="128"/>
      <c r="G462" s="128"/>
      <c r="H462" s="128"/>
      <c r="I462" s="128"/>
      <c r="J462" s="128"/>
      <c r="K462" s="128"/>
      <c r="L462" s="128"/>
      <c r="M462" s="128"/>
      <c r="N462" s="128"/>
      <c r="O462" s="128"/>
      <c r="P462" s="128"/>
      <c r="Q462" s="137"/>
      <c r="R462" s="8"/>
      <c r="S462" s="8"/>
      <c r="T462" s="8"/>
      <c r="U462" s="8"/>
      <c r="W462" s="8"/>
      <c r="AJ462" s="10"/>
      <c r="AK462" s="10"/>
      <c r="BE462" s="12"/>
      <c r="BF462" s="12"/>
    </row>
    <row r="463" spans="1:58" x14ac:dyDescent="0.25">
      <c r="A463" s="147"/>
      <c r="B463" s="148"/>
      <c r="D463" s="128"/>
      <c r="E463" s="128"/>
      <c r="F463" s="128"/>
      <c r="G463" s="128"/>
      <c r="H463" s="128"/>
      <c r="I463" s="128"/>
      <c r="J463" s="128"/>
      <c r="K463" s="128"/>
      <c r="L463" s="128"/>
      <c r="M463" s="128"/>
      <c r="N463" s="128"/>
      <c r="O463" s="128"/>
      <c r="P463" s="128"/>
      <c r="Q463" s="137"/>
      <c r="R463" s="8"/>
      <c r="S463" s="8"/>
      <c r="T463" s="8"/>
      <c r="U463" s="8"/>
      <c r="W463" s="8"/>
      <c r="AJ463" s="10"/>
      <c r="AK463" s="10"/>
      <c r="BE463" s="12"/>
      <c r="BF463" s="12"/>
    </row>
    <row r="464" spans="1:58" x14ac:dyDescent="0.25">
      <c r="A464" s="147"/>
      <c r="B464" s="148"/>
      <c r="D464" s="128"/>
      <c r="E464" s="128"/>
      <c r="F464" s="128"/>
      <c r="G464" s="128"/>
      <c r="H464" s="128"/>
      <c r="I464" s="128"/>
      <c r="J464" s="128"/>
      <c r="K464" s="128"/>
      <c r="L464" s="128"/>
      <c r="M464" s="128"/>
      <c r="N464" s="128"/>
      <c r="O464" s="128"/>
      <c r="P464" s="128"/>
      <c r="Q464" s="137"/>
      <c r="R464" s="8"/>
      <c r="S464" s="8"/>
      <c r="T464" s="8"/>
      <c r="U464" s="8"/>
      <c r="W464" s="8"/>
      <c r="AJ464" s="10"/>
      <c r="AK464" s="10"/>
      <c r="BE464" s="12"/>
      <c r="BF464" s="12"/>
    </row>
    <row r="465" spans="1:58" x14ac:dyDescent="0.25">
      <c r="A465" s="147"/>
      <c r="B465" s="148"/>
      <c r="D465" s="128"/>
      <c r="E465" s="128"/>
      <c r="F465" s="128"/>
      <c r="G465" s="128"/>
      <c r="H465" s="128"/>
      <c r="I465" s="128"/>
      <c r="J465" s="128"/>
      <c r="K465" s="128"/>
      <c r="L465" s="128"/>
      <c r="M465" s="128"/>
      <c r="N465" s="128"/>
      <c r="O465" s="128"/>
      <c r="P465" s="128"/>
      <c r="Q465" s="137"/>
      <c r="R465" s="8"/>
      <c r="S465" s="8"/>
      <c r="T465" s="8"/>
      <c r="U465" s="8"/>
      <c r="W465" s="8"/>
      <c r="AJ465" s="10"/>
      <c r="AK465" s="10"/>
      <c r="BE465" s="12"/>
      <c r="BF465" s="12"/>
    </row>
    <row r="466" spans="1:58" x14ac:dyDescent="0.25">
      <c r="A466" s="147"/>
      <c r="B466" s="148"/>
      <c r="D466" s="128"/>
      <c r="E466" s="128"/>
      <c r="F466" s="128"/>
      <c r="G466" s="128"/>
      <c r="H466" s="128"/>
      <c r="I466" s="128"/>
      <c r="J466" s="128"/>
      <c r="K466" s="128"/>
      <c r="L466" s="128"/>
      <c r="M466" s="128"/>
      <c r="N466" s="128"/>
      <c r="O466" s="128"/>
      <c r="P466" s="128"/>
      <c r="Q466" s="137"/>
      <c r="R466" s="8"/>
      <c r="S466" s="8"/>
      <c r="T466" s="8"/>
      <c r="U466" s="8"/>
      <c r="W466" s="8"/>
      <c r="AJ466" s="10"/>
      <c r="AK466" s="10"/>
      <c r="BE466" s="12"/>
      <c r="BF466" s="12"/>
    </row>
    <row r="467" spans="1:58" x14ac:dyDescent="0.25">
      <c r="A467" s="147"/>
      <c r="B467" s="148"/>
      <c r="D467" s="128"/>
      <c r="E467" s="128"/>
      <c r="F467" s="128"/>
      <c r="G467" s="128"/>
      <c r="H467" s="128"/>
      <c r="I467" s="128"/>
      <c r="J467" s="128"/>
      <c r="K467" s="128"/>
      <c r="L467" s="128"/>
      <c r="M467" s="128"/>
      <c r="N467" s="128"/>
      <c r="O467" s="128"/>
      <c r="P467" s="128"/>
      <c r="Q467" s="137"/>
      <c r="R467" s="8"/>
      <c r="S467" s="8"/>
      <c r="T467" s="8"/>
      <c r="U467" s="8"/>
      <c r="W467" s="8"/>
      <c r="AJ467" s="10"/>
      <c r="AK467" s="10"/>
      <c r="BE467" s="12"/>
      <c r="BF467" s="12"/>
    </row>
    <row r="468" spans="1:58" x14ac:dyDescent="0.25">
      <c r="A468" s="147"/>
      <c r="B468" s="148"/>
      <c r="D468" s="128"/>
      <c r="E468" s="128"/>
      <c r="F468" s="128"/>
      <c r="G468" s="128"/>
      <c r="H468" s="128"/>
      <c r="I468" s="128"/>
      <c r="J468" s="128"/>
      <c r="K468" s="128"/>
      <c r="L468" s="128"/>
      <c r="M468" s="128"/>
      <c r="N468" s="128"/>
      <c r="O468" s="128"/>
      <c r="P468" s="128"/>
      <c r="Q468" s="137"/>
      <c r="R468" s="8"/>
      <c r="S468" s="8"/>
      <c r="T468" s="8"/>
      <c r="U468" s="8"/>
      <c r="W468" s="8"/>
      <c r="AJ468" s="10"/>
      <c r="AK468" s="10"/>
      <c r="BE468" s="12"/>
      <c r="BF468" s="12"/>
    </row>
    <row r="469" spans="1:58" x14ac:dyDescent="0.25">
      <c r="A469" s="147"/>
      <c r="B469" s="148"/>
      <c r="D469" s="128"/>
      <c r="E469" s="128"/>
      <c r="F469" s="128"/>
      <c r="G469" s="128"/>
      <c r="H469" s="128"/>
      <c r="I469" s="128"/>
      <c r="J469" s="128"/>
      <c r="K469" s="128"/>
      <c r="L469" s="128"/>
      <c r="M469" s="128"/>
      <c r="N469" s="128"/>
      <c r="O469" s="128"/>
      <c r="P469" s="128"/>
      <c r="Q469" s="137"/>
      <c r="R469" s="8"/>
      <c r="S469" s="8"/>
      <c r="T469" s="8"/>
      <c r="U469" s="8"/>
      <c r="W469" s="8"/>
      <c r="AJ469" s="10"/>
      <c r="AK469" s="10"/>
      <c r="BE469" s="12"/>
      <c r="BF469" s="12"/>
    </row>
    <row r="470" spans="1:58" x14ac:dyDescent="0.25">
      <c r="A470" s="147"/>
      <c r="B470" s="148"/>
      <c r="D470" s="128"/>
      <c r="E470" s="128"/>
      <c r="F470" s="128"/>
      <c r="G470" s="128"/>
      <c r="H470" s="128"/>
      <c r="I470" s="128"/>
      <c r="J470" s="128"/>
      <c r="K470" s="128"/>
      <c r="L470" s="128"/>
      <c r="M470" s="128"/>
      <c r="N470" s="128"/>
      <c r="O470" s="128"/>
      <c r="P470" s="128"/>
      <c r="Q470" s="137"/>
      <c r="R470" s="8"/>
      <c r="S470" s="8"/>
      <c r="T470" s="8"/>
      <c r="U470" s="8"/>
      <c r="W470" s="8"/>
      <c r="AJ470" s="10"/>
      <c r="AK470" s="10"/>
      <c r="BE470" s="12"/>
      <c r="BF470" s="12"/>
    </row>
    <row r="471" spans="1:58" x14ac:dyDescent="0.25">
      <c r="A471" s="147"/>
      <c r="B471" s="148"/>
      <c r="D471" s="128"/>
      <c r="E471" s="128"/>
      <c r="F471" s="128"/>
      <c r="G471" s="128"/>
      <c r="H471" s="128"/>
      <c r="I471" s="128"/>
      <c r="J471" s="128"/>
      <c r="K471" s="128"/>
      <c r="L471" s="128"/>
      <c r="M471" s="128"/>
      <c r="N471" s="128"/>
      <c r="O471" s="128"/>
      <c r="P471" s="128"/>
      <c r="Q471" s="137"/>
      <c r="R471" s="8"/>
      <c r="S471" s="8"/>
      <c r="T471" s="8"/>
      <c r="U471" s="8"/>
      <c r="W471" s="8"/>
      <c r="AJ471" s="10"/>
      <c r="AK471" s="10"/>
      <c r="BE471" s="12"/>
      <c r="BF471" s="12"/>
    </row>
    <row r="472" spans="1:58" x14ac:dyDescent="0.25">
      <c r="A472" s="147"/>
      <c r="B472" s="148"/>
      <c r="D472" s="128"/>
      <c r="E472" s="128"/>
      <c r="F472" s="128"/>
      <c r="G472" s="128"/>
      <c r="H472" s="128"/>
      <c r="I472" s="128"/>
      <c r="J472" s="128"/>
      <c r="K472" s="128"/>
      <c r="L472" s="128"/>
      <c r="M472" s="128"/>
      <c r="N472" s="128"/>
      <c r="O472" s="128"/>
      <c r="P472" s="128"/>
      <c r="Q472" s="137"/>
      <c r="R472" s="8"/>
      <c r="S472" s="8"/>
      <c r="T472" s="8"/>
      <c r="U472" s="8"/>
      <c r="W472" s="8"/>
      <c r="AJ472" s="10"/>
      <c r="AK472" s="10"/>
      <c r="BE472" s="12"/>
      <c r="BF472" s="12"/>
    </row>
    <row r="473" spans="1:58" x14ac:dyDescent="0.25">
      <c r="A473" s="147"/>
      <c r="B473" s="148"/>
      <c r="D473" s="128"/>
      <c r="E473" s="128"/>
      <c r="F473" s="128"/>
      <c r="G473" s="128"/>
      <c r="H473" s="128"/>
      <c r="I473" s="128"/>
      <c r="J473" s="128"/>
      <c r="K473" s="128"/>
      <c r="L473" s="128"/>
      <c r="M473" s="128"/>
      <c r="N473" s="128"/>
      <c r="O473" s="128"/>
      <c r="P473" s="128"/>
      <c r="Q473" s="137"/>
      <c r="R473" s="8"/>
      <c r="S473" s="8"/>
      <c r="T473" s="8"/>
      <c r="U473" s="8"/>
      <c r="W473" s="8"/>
      <c r="AJ473" s="10"/>
      <c r="AK473" s="10"/>
      <c r="BE473" s="12"/>
      <c r="BF473" s="12"/>
    </row>
    <row r="474" spans="1:58" x14ac:dyDescent="0.25">
      <c r="A474" s="147"/>
      <c r="B474" s="148"/>
      <c r="D474" s="128"/>
      <c r="E474" s="128"/>
      <c r="F474" s="128"/>
      <c r="G474" s="128"/>
      <c r="H474" s="128"/>
      <c r="I474" s="128"/>
      <c r="J474" s="128"/>
      <c r="K474" s="128"/>
      <c r="L474" s="128"/>
      <c r="M474" s="128"/>
      <c r="N474" s="128"/>
      <c r="O474" s="128"/>
      <c r="P474" s="128"/>
      <c r="Q474" s="137"/>
      <c r="R474" s="8"/>
      <c r="S474" s="8"/>
      <c r="T474" s="8"/>
      <c r="U474" s="8"/>
      <c r="W474" s="8"/>
      <c r="AJ474" s="10"/>
      <c r="AK474" s="10"/>
      <c r="BE474" s="12"/>
      <c r="BF474" s="12"/>
    </row>
    <row r="475" spans="1:58" x14ac:dyDescent="0.25">
      <c r="A475" s="147"/>
      <c r="B475" s="148"/>
      <c r="D475" s="128"/>
      <c r="E475" s="128"/>
      <c r="F475" s="128"/>
      <c r="G475" s="128"/>
      <c r="H475" s="128"/>
      <c r="I475" s="128"/>
      <c r="J475" s="128"/>
      <c r="K475" s="128"/>
      <c r="L475" s="128"/>
      <c r="M475" s="128"/>
      <c r="N475" s="128"/>
      <c r="O475" s="128"/>
      <c r="P475" s="128"/>
      <c r="Q475" s="137"/>
      <c r="R475" s="8"/>
      <c r="S475" s="8"/>
      <c r="T475" s="8"/>
      <c r="U475" s="8"/>
      <c r="W475" s="8"/>
      <c r="AJ475" s="10"/>
      <c r="AK475" s="10"/>
      <c r="BE475" s="12"/>
      <c r="BF475" s="12"/>
    </row>
    <row r="476" spans="1:58" x14ac:dyDescent="0.25">
      <c r="A476" s="147"/>
      <c r="B476" s="148"/>
      <c r="D476" s="128"/>
      <c r="E476" s="128"/>
      <c r="F476" s="128"/>
      <c r="G476" s="128"/>
      <c r="H476" s="128"/>
      <c r="I476" s="128"/>
      <c r="J476" s="128"/>
      <c r="K476" s="128"/>
      <c r="L476" s="128"/>
      <c r="M476" s="128"/>
      <c r="N476" s="128"/>
      <c r="O476" s="128"/>
      <c r="P476" s="128"/>
      <c r="Q476" s="137"/>
      <c r="R476" s="8"/>
      <c r="S476" s="8"/>
      <c r="T476" s="8"/>
      <c r="U476" s="8"/>
      <c r="W476" s="8"/>
      <c r="AJ476" s="10"/>
      <c r="AK476" s="10"/>
      <c r="BE476" s="12"/>
      <c r="BF476" s="12"/>
    </row>
    <row r="477" spans="1:58" x14ac:dyDescent="0.25">
      <c r="A477" s="147"/>
      <c r="B477" s="148"/>
      <c r="D477" s="128"/>
      <c r="E477" s="128"/>
      <c r="F477" s="128"/>
      <c r="G477" s="128"/>
      <c r="H477" s="128"/>
      <c r="I477" s="128"/>
      <c r="J477" s="128"/>
      <c r="K477" s="128"/>
      <c r="L477" s="128"/>
      <c r="M477" s="128"/>
      <c r="N477" s="128"/>
      <c r="O477" s="128"/>
      <c r="P477" s="128"/>
      <c r="Q477" s="137"/>
      <c r="R477" s="8"/>
      <c r="S477" s="8"/>
      <c r="T477" s="8"/>
      <c r="U477" s="8"/>
      <c r="W477" s="8"/>
      <c r="AJ477" s="10"/>
      <c r="AK477" s="10"/>
      <c r="BE477" s="12"/>
      <c r="BF477" s="12"/>
    </row>
    <row r="478" spans="1:58" x14ac:dyDescent="0.25">
      <c r="A478" s="147"/>
      <c r="B478" s="148"/>
      <c r="D478" s="128"/>
      <c r="E478" s="128"/>
      <c r="F478" s="128"/>
      <c r="G478" s="128"/>
      <c r="H478" s="128"/>
      <c r="I478" s="128"/>
      <c r="J478" s="128"/>
      <c r="K478" s="128"/>
      <c r="L478" s="128"/>
      <c r="M478" s="128"/>
      <c r="N478" s="128"/>
      <c r="O478" s="128"/>
      <c r="P478" s="128"/>
      <c r="Q478" s="137"/>
      <c r="R478" s="8"/>
      <c r="S478" s="8"/>
      <c r="T478" s="8"/>
      <c r="U478" s="8"/>
      <c r="W478" s="8"/>
      <c r="AJ478" s="10"/>
      <c r="AK478" s="10"/>
      <c r="BE478" s="12"/>
      <c r="BF478" s="12"/>
    </row>
    <row r="479" spans="1:58" x14ac:dyDescent="0.25">
      <c r="A479" s="147"/>
      <c r="B479" s="148"/>
      <c r="D479" s="128"/>
      <c r="E479" s="128"/>
      <c r="F479" s="128"/>
      <c r="G479" s="128"/>
      <c r="H479" s="128"/>
      <c r="I479" s="128"/>
      <c r="J479" s="128"/>
      <c r="K479" s="128"/>
      <c r="L479" s="128"/>
      <c r="M479" s="128"/>
      <c r="N479" s="128"/>
      <c r="O479" s="128"/>
      <c r="P479" s="128"/>
      <c r="Q479" s="137"/>
      <c r="R479" s="8"/>
      <c r="S479" s="8"/>
      <c r="T479" s="8"/>
      <c r="U479" s="8"/>
      <c r="W479" s="8"/>
      <c r="AJ479" s="10"/>
      <c r="AK479" s="10"/>
      <c r="BE479" s="12"/>
      <c r="BF479" s="12"/>
    </row>
    <row r="480" spans="1:58" x14ac:dyDescent="0.25">
      <c r="A480" s="147"/>
      <c r="B480" s="148"/>
      <c r="D480" s="128"/>
      <c r="E480" s="128"/>
      <c r="F480" s="128"/>
      <c r="G480" s="128"/>
      <c r="H480" s="128"/>
      <c r="I480" s="128"/>
      <c r="J480" s="128"/>
      <c r="K480" s="128"/>
      <c r="L480" s="128"/>
      <c r="M480" s="128"/>
      <c r="N480" s="128"/>
      <c r="O480" s="128"/>
      <c r="P480" s="128"/>
      <c r="Q480" s="137"/>
      <c r="R480" s="8"/>
      <c r="S480" s="8"/>
      <c r="T480" s="8"/>
      <c r="U480" s="8"/>
      <c r="W480" s="8"/>
      <c r="AJ480" s="10"/>
      <c r="AK480" s="10"/>
      <c r="BE480" s="12"/>
      <c r="BF480" s="12"/>
    </row>
    <row r="481" spans="1:58" x14ac:dyDescent="0.25">
      <c r="A481" s="147"/>
      <c r="B481" s="148"/>
      <c r="D481" s="128"/>
      <c r="E481" s="128"/>
      <c r="F481" s="128"/>
      <c r="G481" s="128"/>
      <c r="H481" s="128"/>
      <c r="I481" s="128"/>
      <c r="J481" s="128"/>
      <c r="K481" s="128"/>
      <c r="L481" s="128"/>
      <c r="M481" s="128"/>
      <c r="N481" s="128"/>
      <c r="O481" s="128"/>
      <c r="P481" s="128"/>
      <c r="Q481" s="137"/>
      <c r="R481" s="8"/>
      <c r="S481" s="8"/>
      <c r="T481" s="8"/>
      <c r="U481" s="8"/>
      <c r="W481" s="8"/>
      <c r="AJ481" s="10"/>
      <c r="AK481" s="10"/>
      <c r="BE481" s="12"/>
      <c r="BF481" s="12"/>
    </row>
    <row r="482" spans="1:58" x14ac:dyDescent="0.25">
      <c r="A482" s="147"/>
      <c r="B482" s="148"/>
      <c r="D482" s="128"/>
      <c r="E482" s="128"/>
      <c r="F482" s="128"/>
      <c r="G482" s="128"/>
      <c r="H482" s="128"/>
      <c r="I482" s="128"/>
      <c r="J482" s="128"/>
      <c r="K482" s="128"/>
      <c r="L482" s="128"/>
      <c r="M482" s="128"/>
      <c r="N482" s="128"/>
      <c r="O482" s="128"/>
      <c r="P482" s="128"/>
      <c r="Q482" s="137"/>
      <c r="R482" s="8"/>
      <c r="S482" s="8"/>
      <c r="T482" s="8"/>
      <c r="U482" s="8"/>
      <c r="W482" s="8"/>
      <c r="AJ482" s="10"/>
      <c r="AK482" s="10"/>
      <c r="BE482" s="12"/>
      <c r="BF482" s="12"/>
    </row>
    <row r="483" spans="1:58" x14ac:dyDescent="0.25">
      <c r="A483" s="147"/>
      <c r="B483" s="148"/>
      <c r="D483" s="128"/>
      <c r="E483" s="128"/>
      <c r="F483" s="128"/>
      <c r="G483" s="128"/>
      <c r="H483" s="128"/>
      <c r="I483" s="128"/>
      <c r="J483" s="128"/>
      <c r="K483" s="128"/>
      <c r="L483" s="128"/>
      <c r="M483" s="128"/>
      <c r="N483" s="128"/>
      <c r="O483" s="128"/>
      <c r="P483" s="128"/>
      <c r="Q483" s="137"/>
      <c r="R483" s="8"/>
      <c r="S483" s="8"/>
      <c r="T483" s="8"/>
      <c r="U483" s="8"/>
      <c r="W483" s="8"/>
      <c r="AJ483" s="10"/>
      <c r="AK483" s="10"/>
      <c r="BE483" s="12"/>
      <c r="BF483" s="12"/>
    </row>
    <row r="484" spans="1:58" x14ac:dyDescent="0.25">
      <c r="A484" s="147"/>
      <c r="B484" s="148"/>
      <c r="D484" s="128"/>
      <c r="E484" s="128"/>
      <c r="F484" s="128"/>
      <c r="G484" s="128"/>
      <c r="H484" s="128"/>
      <c r="I484" s="128"/>
      <c r="J484" s="128"/>
      <c r="K484" s="128"/>
      <c r="L484" s="128"/>
      <c r="M484" s="128"/>
      <c r="N484" s="128"/>
      <c r="O484" s="128"/>
      <c r="P484" s="128"/>
      <c r="Q484" s="137"/>
      <c r="R484" s="8"/>
      <c r="S484" s="8"/>
      <c r="T484" s="8"/>
      <c r="U484" s="8"/>
      <c r="W484" s="8"/>
      <c r="AJ484" s="10"/>
      <c r="AK484" s="10"/>
      <c r="BE484" s="12"/>
      <c r="BF484" s="12"/>
    </row>
    <row r="485" spans="1:58" x14ac:dyDescent="0.25">
      <c r="A485" s="147"/>
      <c r="B485" s="148"/>
      <c r="D485" s="128"/>
      <c r="E485" s="128"/>
      <c r="F485" s="128"/>
      <c r="G485" s="128"/>
      <c r="H485" s="128"/>
      <c r="I485" s="128"/>
      <c r="J485" s="128"/>
      <c r="K485" s="128"/>
      <c r="L485" s="128"/>
      <c r="M485" s="128"/>
      <c r="N485" s="128"/>
      <c r="O485" s="128"/>
      <c r="P485" s="128"/>
      <c r="Q485" s="137"/>
      <c r="R485" s="8"/>
      <c r="S485" s="8"/>
      <c r="T485" s="8"/>
      <c r="U485" s="8"/>
      <c r="W485" s="8"/>
      <c r="AJ485" s="10"/>
      <c r="AK485" s="10"/>
      <c r="BE485" s="12"/>
      <c r="BF485" s="12"/>
    </row>
    <row r="486" spans="1:58" x14ac:dyDescent="0.25">
      <c r="A486" s="147"/>
      <c r="B486" s="148"/>
      <c r="D486" s="128"/>
      <c r="E486" s="128"/>
      <c r="F486" s="128"/>
      <c r="G486" s="128"/>
      <c r="H486" s="128"/>
      <c r="I486" s="128"/>
      <c r="J486" s="128"/>
      <c r="K486" s="128"/>
      <c r="L486" s="128"/>
      <c r="M486" s="128"/>
      <c r="N486" s="128"/>
      <c r="O486" s="128"/>
      <c r="P486" s="128"/>
      <c r="Q486" s="137"/>
      <c r="R486" s="8"/>
      <c r="S486" s="8"/>
      <c r="T486" s="8"/>
      <c r="U486" s="8"/>
      <c r="W486" s="8"/>
      <c r="AJ486" s="10"/>
      <c r="AK486" s="10"/>
      <c r="BE486" s="12"/>
      <c r="BF486" s="12"/>
    </row>
    <row r="487" spans="1:58" x14ac:dyDescent="0.25">
      <c r="A487" s="147"/>
      <c r="B487" s="148"/>
      <c r="D487" s="128"/>
      <c r="E487" s="128"/>
      <c r="F487" s="128"/>
      <c r="G487" s="128"/>
      <c r="H487" s="128"/>
      <c r="I487" s="128"/>
      <c r="J487" s="128"/>
      <c r="K487" s="128"/>
      <c r="L487" s="128"/>
      <c r="M487" s="128"/>
      <c r="N487" s="128"/>
      <c r="O487" s="128"/>
      <c r="P487" s="128"/>
      <c r="Q487" s="137"/>
      <c r="R487" s="8"/>
      <c r="S487" s="8"/>
      <c r="T487" s="8"/>
      <c r="U487" s="8"/>
      <c r="W487" s="8"/>
      <c r="AJ487" s="10"/>
      <c r="AK487" s="10"/>
      <c r="BE487" s="12"/>
      <c r="BF487" s="12"/>
    </row>
    <row r="488" spans="1:58" x14ac:dyDescent="0.25">
      <c r="A488" s="147"/>
      <c r="B488" s="148"/>
      <c r="D488" s="128"/>
      <c r="E488" s="128"/>
      <c r="F488" s="128"/>
      <c r="G488" s="128"/>
      <c r="H488" s="128"/>
      <c r="I488" s="128"/>
      <c r="J488" s="128"/>
      <c r="K488" s="128"/>
      <c r="L488" s="128"/>
      <c r="M488" s="128"/>
      <c r="N488" s="128"/>
      <c r="O488" s="128"/>
      <c r="P488" s="128"/>
      <c r="Q488" s="137"/>
      <c r="R488" s="8"/>
      <c r="S488" s="8"/>
      <c r="T488" s="8"/>
      <c r="U488" s="8"/>
      <c r="W488" s="8"/>
      <c r="AJ488" s="10"/>
      <c r="AK488" s="10"/>
      <c r="BE488" s="12"/>
      <c r="BF488" s="12"/>
    </row>
    <row r="489" spans="1:58" x14ac:dyDescent="0.25">
      <c r="A489" s="147"/>
      <c r="B489" s="148"/>
      <c r="D489" s="128"/>
      <c r="E489" s="128"/>
      <c r="F489" s="128"/>
      <c r="G489" s="128"/>
      <c r="H489" s="128"/>
      <c r="I489" s="128"/>
      <c r="J489" s="128"/>
      <c r="K489" s="128"/>
      <c r="L489" s="128"/>
      <c r="M489" s="128"/>
      <c r="N489" s="128"/>
      <c r="O489" s="128"/>
      <c r="P489" s="128"/>
      <c r="Q489" s="137"/>
      <c r="R489" s="8"/>
      <c r="S489" s="8"/>
      <c r="T489" s="8"/>
      <c r="U489" s="8"/>
      <c r="W489" s="8"/>
      <c r="AJ489" s="10"/>
      <c r="AK489" s="10"/>
      <c r="BE489" s="12"/>
      <c r="BF489" s="12"/>
    </row>
    <row r="490" spans="1:58" x14ac:dyDescent="0.25">
      <c r="A490" s="147"/>
      <c r="B490" s="148"/>
      <c r="D490" s="128"/>
      <c r="E490" s="128"/>
      <c r="F490" s="128"/>
      <c r="G490" s="128"/>
      <c r="H490" s="128"/>
      <c r="I490" s="128"/>
      <c r="J490" s="128"/>
      <c r="K490" s="128"/>
      <c r="L490" s="128"/>
      <c r="M490" s="128"/>
      <c r="N490" s="128"/>
      <c r="O490" s="128"/>
      <c r="P490" s="128"/>
      <c r="Q490" s="137"/>
      <c r="R490" s="8"/>
      <c r="S490" s="8"/>
      <c r="T490" s="8"/>
      <c r="U490" s="8"/>
      <c r="W490" s="8"/>
      <c r="AJ490" s="10"/>
      <c r="AK490" s="10"/>
      <c r="BE490" s="12"/>
      <c r="BF490" s="12"/>
    </row>
    <row r="491" spans="1:58" x14ac:dyDescent="0.25">
      <c r="A491" s="147"/>
      <c r="B491" s="148"/>
      <c r="D491" s="128"/>
      <c r="E491" s="128"/>
      <c r="F491" s="128"/>
      <c r="G491" s="128"/>
      <c r="H491" s="128"/>
      <c r="I491" s="128"/>
      <c r="J491" s="128"/>
      <c r="K491" s="128"/>
      <c r="L491" s="128"/>
      <c r="M491" s="128"/>
      <c r="N491" s="128"/>
      <c r="O491" s="128"/>
      <c r="P491" s="128"/>
      <c r="Q491" s="137"/>
      <c r="R491" s="8"/>
      <c r="S491" s="8"/>
      <c r="T491" s="8"/>
      <c r="U491" s="8"/>
      <c r="W491" s="8"/>
      <c r="AJ491" s="10"/>
      <c r="AK491" s="10"/>
      <c r="BE491" s="12"/>
      <c r="BF491" s="12"/>
    </row>
    <row r="492" spans="1:58" x14ac:dyDescent="0.25">
      <c r="A492" s="147"/>
      <c r="B492" s="148"/>
      <c r="D492" s="128"/>
      <c r="E492" s="128"/>
      <c r="F492" s="128"/>
      <c r="G492" s="128"/>
      <c r="H492" s="128"/>
      <c r="I492" s="128"/>
      <c r="J492" s="128"/>
      <c r="K492" s="128"/>
      <c r="L492" s="128"/>
      <c r="M492" s="128"/>
      <c r="N492" s="128"/>
      <c r="O492" s="128"/>
      <c r="P492" s="128"/>
      <c r="Q492" s="137"/>
      <c r="R492" s="8"/>
      <c r="S492" s="8"/>
      <c r="T492" s="8"/>
      <c r="U492" s="8"/>
      <c r="W492" s="8"/>
      <c r="AJ492" s="10"/>
      <c r="AK492" s="10"/>
      <c r="BE492" s="12"/>
      <c r="BF492" s="12"/>
    </row>
    <row r="493" spans="1:58" x14ac:dyDescent="0.25">
      <c r="A493" s="147"/>
      <c r="B493" s="148"/>
      <c r="D493" s="128"/>
      <c r="E493" s="128"/>
      <c r="F493" s="128"/>
      <c r="G493" s="128"/>
      <c r="H493" s="128"/>
      <c r="I493" s="128"/>
      <c r="J493" s="128"/>
      <c r="K493" s="128"/>
      <c r="L493" s="128"/>
      <c r="M493" s="128"/>
      <c r="N493" s="128"/>
      <c r="O493" s="128"/>
      <c r="P493" s="128"/>
      <c r="Q493" s="137"/>
      <c r="R493" s="8"/>
      <c r="S493" s="8"/>
      <c r="T493" s="8"/>
      <c r="U493" s="8"/>
      <c r="W493" s="8"/>
      <c r="AJ493" s="10"/>
      <c r="AK493" s="10"/>
      <c r="BE493" s="12"/>
      <c r="BF493" s="12"/>
    </row>
    <row r="494" spans="1:58" x14ac:dyDescent="0.25">
      <c r="A494" s="147"/>
      <c r="B494" s="148"/>
      <c r="D494" s="128"/>
      <c r="E494" s="128"/>
      <c r="F494" s="128"/>
      <c r="G494" s="128"/>
      <c r="H494" s="128"/>
      <c r="I494" s="128"/>
      <c r="J494" s="128"/>
      <c r="K494" s="128"/>
      <c r="L494" s="128"/>
      <c r="M494" s="128"/>
      <c r="N494" s="128"/>
      <c r="O494" s="128"/>
      <c r="P494" s="128"/>
      <c r="Q494" s="137"/>
      <c r="R494" s="8"/>
      <c r="S494" s="8"/>
      <c r="T494" s="8"/>
      <c r="U494" s="8"/>
      <c r="W494" s="8"/>
      <c r="AJ494" s="10"/>
      <c r="AK494" s="10"/>
      <c r="BE494" s="12"/>
      <c r="BF494" s="12"/>
    </row>
    <row r="495" spans="1:58" x14ac:dyDescent="0.25">
      <c r="A495" s="147"/>
      <c r="B495" s="148"/>
      <c r="D495" s="128"/>
      <c r="E495" s="128"/>
      <c r="F495" s="128"/>
      <c r="G495" s="128"/>
      <c r="H495" s="128"/>
      <c r="I495" s="128"/>
      <c r="J495" s="128"/>
      <c r="K495" s="128"/>
      <c r="L495" s="128"/>
      <c r="M495" s="128"/>
      <c r="N495" s="128"/>
      <c r="O495" s="128"/>
      <c r="P495" s="128"/>
      <c r="Q495" s="137"/>
      <c r="R495" s="8"/>
      <c r="S495" s="8"/>
      <c r="T495" s="8"/>
      <c r="U495" s="8"/>
      <c r="W495" s="8"/>
      <c r="AJ495" s="10"/>
      <c r="AK495" s="10"/>
      <c r="BE495" s="12"/>
      <c r="BF495" s="12"/>
    </row>
    <row r="496" spans="1:58" x14ac:dyDescent="0.25">
      <c r="A496" s="147"/>
      <c r="B496" s="148"/>
      <c r="D496" s="128"/>
      <c r="E496" s="128"/>
      <c r="F496" s="128"/>
      <c r="G496" s="128"/>
      <c r="H496" s="128"/>
      <c r="I496" s="128"/>
      <c r="J496" s="128"/>
      <c r="K496" s="128"/>
      <c r="L496" s="128"/>
      <c r="M496" s="128"/>
      <c r="N496" s="128"/>
      <c r="O496" s="128"/>
      <c r="P496" s="128"/>
      <c r="Q496" s="137"/>
      <c r="R496" s="8"/>
      <c r="S496" s="8"/>
      <c r="T496" s="8"/>
      <c r="U496" s="8"/>
      <c r="W496" s="8"/>
      <c r="AJ496" s="10"/>
      <c r="AK496" s="10"/>
      <c r="BE496" s="12"/>
      <c r="BF496" s="12"/>
    </row>
    <row r="497" spans="1:58" x14ac:dyDescent="0.25">
      <c r="A497" s="147"/>
      <c r="B497" s="148"/>
      <c r="D497" s="128"/>
      <c r="E497" s="128"/>
      <c r="F497" s="128"/>
      <c r="G497" s="128"/>
      <c r="H497" s="128"/>
      <c r="I497" s="128"/>
      <c r="J497" s="128"/>
      <c r="K497" s="128"/>
      <c r="L497" s="128"/>
      <c r="M497" s="128"/>
      <c r="N497" s="128"/>
      <c r="O497" s="128"/>
      <c r="P497" s="128"/>
      <c r="Q497" s="137"/>
      <c r="R497" s="8"/>
      <c r="S497" s="8"/>
      <c r="T497" s="8"/>
      <c r="U497" s="8"/>
      <c r="W497" s="8"/>
      <c r="AJ497" s="10"/>
      <c r="AK497" s="10"/>
      <c r="BE497" s="12"/>
      <c r="BF497" s="12"/>
    </row>
    <row r="498" spans="1:58" x14ac:dyDescent="0.25">
      <c r="A498" s="147"/>
      <c r="B498" s="148"/>
      <c r="D498" s="128"/>
      <c r="E498" s="128"/>
      <c r="F498" s="128"/>
      <c r="G498" s="128"/>
      <c r="H498" s="128"/>
      <c r="I498" s="128"/>
      <c r="J498" s="128"/>
      <c r="K498" s="128"/>
      <c r="L498" s="128"/>
      <c r="M498" s="128"/>
      <c r="N498" s="128"/>
      <c r="O498" s="128"/>
      <c r="P498" s="128"/>
      <c r="Q498" s="137"/>
      <c r="R498" s="8"/>
      <c r="S498" s="8"/>
      <c r="T498" s="8"/>
      <c r="U498" s="8"/>
      <c r="W498" s="8"/>
      <c r="AJ498" s="10"/>
      <c r="AK498" s="10"/>
      <c r="BE498" s="12"/>
      <c r="BF498" s="12"/>
    </row>
    <row r="499" spans="1:58" x14ac:dyDescent="0.25">
      <c r="A499" s="147"/>
      <c r="B499" s="148"/>
      <c r="D499" s="128"/>
      <c r="E499" s="128"/>
      <c r="F499" s="128"/>
      <c r="G499" s="128"/>
      <c r="H499" s="128"/>
      <c r="I499" s="128"/>
      <c r="J499" s="128"/>
      <c r="K499" s="128"/>
      <c r="L499" s="128"/>
      <c r="M499" s="128"/>
      <c r="N499" s="128"/>
      <c r="O499" s="128"/>
      <c r="P499" s="128"/>
      <c r="Q499" s="137"/>
      <c r="R499" s="8"/>
      <c r="S499" s="8"/>
      <c r="T499" s="8"/>
      <c r="U499" s="8"/>
      <c r="W499" s="8"/>
      <c r="AJ499" s="10"/>
      <c r="AK499" s="10"/>
      <c r="BE499" s="12"/>
      <c r="BF499" s="12"/>
    </row>
    <row r="500" spans="1:58" x14ac:dyDescent="0.25">
      <c r="A500" s="147"/>
      <c r="B500" s="148"/>
      <c r="D500" s="128"/>
      <c r="E500" s="128"/>
      <c r="F500" s="128"/>
      <c r="G500" s="128"/>
      <c r="H500" s="128"/>
      <c r="I500" s="128"/>
      <c r="J500" s="128"/>
      <c r="K500" s="128"/>
      <c r="L500" s="128"/>
      <c r="M500" s="128"/>
      <c r="N500" s="128"/>
      <c r="O500" s="128"/>
      <c r="P500" s="128"/>
      <c r="Q500" s="137"/>
      <c r="R500" s="8"/>
      <c r="S500" s="8"/>
      <c r="T500" s="8"/>
      <c r="U500" s="8"/>
      <c r="W500" s="8"/>
      <c r="AJ500" s="10"/>
      <c r="AK500" s="10"/>
      <c r="BE500" s="12"/>
      <c r="BF500" s="12"/>
    </row>
    <row r="501" spans="1:58" x14ac:dyDescent="0.25">
      <c r="A501" s="147"/>
      <c r="B501" s="148"/>
      <c r="D501" s="128"/>
      <c r="E501" s="128"/>
      <c r="F501" s="128"/>
      <c r="G501" s="128"/>
      <c r="H501" s="128"/>
      <c r="I501" s="128"/>
      <c r="J501" s="128"/>
      <c r="K501" s="128"/>
      <c r="L501" s="128"/>
      <c r="M501" s="128"/>
      <c r="N501" s="128"/>
      <c r="O501" s="128"/>
      <c r="P501" s="128"/>
      <c r="Q501" s="137"/>
      <c r="R501" s="8"/>
      <c r="S501" s="8"/>
      <c r="T501" s="8"/>
      <c r="U501" s="8"/>
      <c r="W501" s="8"/>
      <c r="AJ501" s="10"/>
      <c r="AK501" s="10"/>
      <c r="BE501" s="12"/>
      <c r="BF501" s="12"/>
    </row>
    <row r="502" spans="1:58" x14ac:dyDescent="0.25">
      <c r="A502" s="147"/>
      <c r="B502" s="148"/>
      <c r="D502" s="128"/>
      <c r="E502" s="128"/>
      <c r="F502" s="128"/>
      <c r="G502" s="128"/>
      <c r="H502" s="128"/>
      <c r="I502" s="128"/>
      <c r="J502" s="128"/>
      <c r="K502" s="128"/>
      <c r="L502" s="128"/>
      <c r="M502" s="128"/>
      <c r="N502" s="128"/>
      <c r="O502" s="128"/>
      <c r="P502" s="128"/>
      <c r="Q502" s="137"/>
      <c r="R502" s="8"/>
      <c r="S502" s="8"/>
      <c r="T502" s="8"/>
      <c r="U502" s="8"/>
      <c r="W502" s="8"/>
      <c r="AJ502" s="10"/>
      <c r="AK502" s="10"/>
      <c r="BE502" s="12"/>
      <c r="BF502" s="12"/>
    </row>
    <row r="503" spans="1:58" x14ac:dyDescent="0.25">
      <c r="A503" s="147"/>
      <c r="B503" s="148"/>
      <c r="D503" s="128"/>
      <c r="E503" s="128"/>
      <c r="F503" s="128"/>
      <c r="G503" s="128"/>
      <c r="H503" s="128"/>
      <c r="I503" s="128"/>
      <c r="J503" s="128"/>
      <c r="K503" s="128"/>
      <c r="L503" s="128"/>
      <c r="M503" s="128"/>
      <c r="N503" s="128"/>
      <c r="O503" s="128"/>
      <c r="P503" s="128"/>
      <c r="Q503" s="137"/>
      <c r="R503" s="8"/>
      <c r="S503" s="8"/>
      <c r="T503" s="8"/>
      <c r="U503" s="8"/>
      <c r="W503" s="8"/>
      <c r="AJ503" s="10"/>
      <c r="AK503" s="10"/>
      <c r="BE503" s="12"/>
      <c r="BF503" s="12"/>
    </row>
    <row r="504" spans="1:58" x14ac:dyDescent="0.25">
      <c r="A504" s="147"/>
      <c r="B504" s="148"/>
      <c r="D504" s="128"/>
      <c r="E504" s="128"/>
      <c r="F504" s="128"/>
      <c r="G504" s="128"/>
      <c r="H504" s="128"/>
      <c r="I504" s="128"/>
      <c r="J504" s="128"/>
      <c r="K504" s="128"/>
      <c r="L504" s="128"/>
      <c r="M504" s="128"/>
      <c r="N504" s="128"/>
      <c r="O504" s="128"/>
      <c r="P504" s="128"/>
      <c r="Q504" s="137"/>
      <c r="R504" s="8"/>
      <c r="S504" s="8"/>
      <c r="T504" s="8"/>
      <c r="U504" s="8"/>
      <c r="W504" s="8"/>
      <c r="AJ504" s="10"/>
      <c r="AK504" s="10"/>
      <c r="BE504" s="12"/>
      <c r="BF504" s="12"/>
    </row>
    <row r="505" spans="1:58" x14ac:dyDescent="0.25">
      <c r="A505" s="147"/>
      <c r="B505" s="148"/>
      <c r="D505" s="128"/>
      <c r="E505" s="128"/>
      <c r="F505" s="128"/>
      <c r="G505" s="128"/>
      <c r="H505" s="128"/>
      <c r="I505" s="128"/>
      <c r="J505" s="128"/>
      <c r="K505" s="128"/>
      <c r="L505" s="128"/>
      <c r="M505" s="128"/>
      <c r="N505" s="128"/>
      <c r="O505" s="128"/>
      <c r="P505" s="128"/>
      <c r="Q505" s="137"/>
      <c r="R505" s="8"/>
      <c r="S505" s="8"/>
      <c r="T505" s="8"/>
      <c r="U505" s="8"/>
      <c r="W505" s="8"/>
      <c r="AJ505" s="10"/>
      <c r="AK505" s="10"/>
      <c r="BE505" s="12"/>
      <c r="BF505" s="12"/>
    </row>
    <row r="506" spans="1:58" x14ac:dyDescent="0.25">
      <c r="A506" s="147"/>
      <c r="B506" s="148"/>
      <c r="D506" s="128"/>
      <c r="E506" s="128"/>
      <c r="F506" s="128"/>
      <c r="G506" s="128"/>
      <c r="H506" s="128"/>
      <c r="I506" s="128"/>
      <c r="J506" s="128"/>
      <c r="K506" s="128"/>
      <c r="L506" s="128"/>
      <c r="M506" s="128"/>
      <c r="N506" s="128"/>
      <c r="O506" s="128"/>
      <c r="P506" s="128"/>
      <c r="Q506" s="137"/>
      <c r="R506" s="8"/>
      <c r="S506" s="8"/>
      <c r="T506" s="8"/>
      <c r="U506" s="8"/>
      <c r="W506" s="8"/>
      <c r="AJ506" s="10"/>
      <c r="AK506" s="10"/>
      <c r="BE506" s="12"/>
      <c r="BF506" s="12"/>
    </row>
    <row r="507" spans="1:58" x14ac:dyDescent="0.25">
      <c r="A507" s="147"/>
      <c r="B507" s="148"/>
      <c r="D507" s="128"/>
      <c r="E507" s="128"/>
      <c r="F507" s="128"/>
      <c r="G507" s="128"/>
      <c r="H507" s="128"/>
      <c r="I507" s="128"/>
      <c r="J507" s="128"/>
      <c r="K507" s="128"/>
      <c r="L507" s="128"/>
      <c r="M507" s="128"/>
      <c r="N507" s="128"/>
      <c r="O507" s="128"/>
      <c r="P507" s="128"/>
      <c r="Q507" s="137"/>
      <c r="R507" s="8"/>
      <c r="S507" s="8"/>
      <c r="T507" s="8"/>
      <c r="U507" s="8"/>
      <c r="W507" s="8"/>
      <c r="AJ507" s="10"/>
      <c r="AK507" s="10"/>
      <c r="BE507" s="12"/>
      <c r="BF507" s="12"/>
    </row>
    <row r="508" spans="1:58" x14ac:dyDescent="0.25">
      <c r="A508" s="147"/>
      <c r="B508" s="148"/>
      <c r="D508" s="128"/>
      <c r="E508" s="128"/>
      <c r="F508" s="128"/>
      <c r="G508" s="128"/>
      <c r="H508" s="128"/>
      <c r="I508" s="128"/>
      <c r="J508" s="128"/>
      <c r="K508" s="128"/>
      <c r="L508" s="128"/>
      <c r="M508" s="128"/>
      <c r="N508" s="128"/>
      <c r="O508" s="128"/>
      <c r="P508" s="128"/>
      <c r="Q508" s="137"/>
      <c r="R508" s="8"/>
      <c r="S508" s="8"/>
      <c r="T508" s="8"/>
      <c r="U508" s="8"/>
      <c r="W508" s="8"/>
      <c r="AJ508" s="10"/>
      <c r="AK508" s="10"/>
      <c r="BE508" s="12"/>
      <c r="BF508" s="12"/>
    </row>
    <row r="509" spans="1:58" x14ac:dyDescent="0.25">
      <c r="A509" s="147"/>
      <c r="B509" s="148"/>
      <c r="D509" s="128"/>
      <c r="E509" s="128"/>
      <c r="F509" s="128"/>
      <c r="G509" s="128"/>
      <c r="H509" s="128"/>
      <c r="I509" s="128"/>
      <c r="J509" s="128"/>
      <c r="K509" s="128"/>
      <c r="L509" s="128"/>
      <c r="M509" s="128"/>
      <c r="N509" s="128"/>
      <c r="O509" s="128"/>
      <c r="P509" s="128"/>
      <c r="Q509" s="137"/>
      <c r="R509" s="8"/>
      <c r="S509" s="8"/>
      <c r="T509" s="8"/>
      <c r="U509" s="8"/>
      <c r="W509" s="8"/>
      <c r="AJ509" s="10"/>
      <c r="AK509" s="10"/>
      <c r="BE509" s="12"/>
      <c r="BF509" s="12"/>
    </row>
    <row r="510" spans="1:58" x14ac:dyDescent="0.25">
      <c r="A510" s="147"/>
      <c r="B510" s="148"/>
      <c r="D510" s="128"/>
      <c r="E510" s="128"/>
      <c r="F510" s="128"/>
      <c r="G510" s="128"/>
      <c r="H510" s="128"/>
      <c r="I510" s="128"/>
      <c r="J510" s="128"/>
      <c r="K510" s="128"/>
      <c r="L510" s="128"/>
      <c r="M510" s="128"/>
      <c r="N510" s="128"/>
      <c r="O510" s="128"/>
      <c r="P510" s="128"/>
      <c r="Q510" s="137"/>
      <c r="R510" s="8"/>
      <c r="S510" s="8"/>
      <c r="T510" s="8"/>
      <c r="U510" s="8"/>
      <c r="W510" s="8"/>
      <c r="AJ510" s="10"/>
      <c r="AK510" s="10"/>
      <c r="BE510" s="12"/>
      <c r="BF510" s="12"/>
    </row>
    <row r="511" spans="1:58" x14ac:dyDescent="0.25">
      <c r="A511" s="147"/>
      <c r="B511" s="148"/>
      <c r="D511" s="128"/>
      <c r="E511" s="128"/>
      <c r="F511" s="128"/>
      <c r="G511" s="128"/>
      <c r="H511" s="128"/>
      <c r="I511" s="128"/>
      <c r="J511" s="128"/>
      <c r="K511" s="128"/>
      <c r="L511" s="128"/>
      <c r="M511" s="128"/>
      <c r="N511" s="128"/>
      <c r="O511" s="128"/>
      <c r="P511" s="128"/>
      <c r="Q511" s="137"/>
      <c r="R511" s="8"/>
      <c r="S511" s="8"/>
      <c r="T511" s="8"/>
      <c r="U511" s="8"/>
      <c r="W511" s="8"/>
      <c r="AJ511" s="10"/>
      <c r="AK511" s="10"/>
      <c r="BE511" s="12"/>
      <c r="BF511" s="12"/>
    </row>
    <row r="512" spans="1:58" x14ac:dyDescent="0.25">
      <c r="A512" s="147"/>
      <c r="B512" s="148"/>
      <c r="D512" s="128"/>
      <c r="E512" s="128"/>
      <c r="F512" s="128"/>
      <c r="G512" s="128"/>
      <c r="H512" s="128"/>
      <c r="I512" s="128"/>
      <c r="J512" s="128"/>
      <c r="K512" s="128"/>
      <c r="L512" s="128"/>
      <c r="M512" s="128"/>
      <c r="N512" s="128"/>
      <c r="O512" s="128"/>
      <c r="P512" s="128"/>
      <c r="Q512" s="137"/>
      <c r="R512" s="8"/>
      <c r="S512" s="8"/>
      <c r="T512" s="8"/>
      <c r="U512" s="8"/>
      <c r="W512" s="8"/>
      <c r="AJ512" s="10"/>
      <c r="AK512" s="10"/>
      <c r="BE512" s="12"/>
      <c r="BF512" s="12"/>
    </row>
    <row r="513" spans="1:58" x14ac:dyDescent="0.25">
      <c r="A513" s="147"/>
      <c r="B513" s="148"/>
      <c r="D513" s="128"/>
      <c r="E513" s="128"/>
      <c r="F513" s="128"/>
      <c r="G513" s="128"/>
      <c r="H513" s="128"/>
      <c r="I513" s="128"/>
      <c r="J513" s="128"/>
      <c r="K513" s="128"/>
      <c r="L513" s="128"/>
      <c r="M513" s="128"/>
      <c r="N513" s="128"/>
      <c r="O513" s="128"/>
      <c r="P513" s="128"/>
      <c r="Q513" s="137"/>
      <c r="R513" s="8"/>
      <c r="S513" s="8"/>
      <c r="T513" s="8"/>
      <c r="U513" s="8"/>
      <c r="W513" s="8"/>
      <c r="AJ513" s="10"/>
      <c r="AK513" s="10"/>
      <c r="BE513" s="12"/>
      <c r="BF513" s="12"/>
    </row>
    <row r="514" spans="1:58" x14ac:dyDescent="0.25">
      <c r="A514" s="147"/>
      <c r="B514" s="148"/>
      <c r="D514" s="128"/>
      <c r="E514" s="128"/>
      <c r="F514" s="128"/>
      <c r="G514" s="128"/>
      <c r="H514" s="128"/>
      <c r="I514" s="128"/>
      <c r="J514" s="128"/>
      <c r="K514" s="128"/>
      <c r="L514" s="128"/>
      <c r="M514" s="128"/>
      <c r="N514" s="128"/>
      <c r="O514" s="128"/>
      <c r="P514" s="128"/>
      <c r="Q514" s="137"/>
      <c r="R514" s="8"/>
      <c r="S514" s="8"/>
      <c r="T514" s="8"/>
      <c r="U514" s="8"/>
      <c r="W514" s="8"/>
      <c r="AJ514" s="10"/>
      <c r="AK514" s="10"/>
      <c r="BE514" s="12"/>
      <c r="BF514" s="12"/>
    </row>
    <row r="515" spans="1:58" x14ac:dyDescent="0.25">
      <c r="A515" s="147"/>
      <c r="B515" s="148"/>
      <c r="D515" s="128"/>
      <c r="E515" s="128"/>
      <c r="F515" s="128"/>
      <c r="G515" s="128"/>
      <c r="H515" s="128"/>
      <c r="I515" s="128"/>
      <c r="J515" s="128"/>
      <c r="K515" s="128"/>
      <c r="L515" s="128"/>
      <c r="M515" s="128"/>
      <c r="N515" s="128"/>
      <c r="O515" s="128"/>
      <c r="P515" s="128"/>
      <c r="Q515" s="137"/>
      <c r="R515" s="8"/>
      <c r="S515" s="8"/>
      <c r="T515" s="8"/>
      <c r="U515" s="8"/>
      <c r="W515" s="8"/>
      <c r="AJ515" s="10"/>
      <c r="AK515" s="10"/>
      <c r="BE515" s="12"/>
      <c r="BF515" s="12"/>
    </row>
    <row r="516" spans="1:58" x14ac:dyDescent="0.25">
      <c r="A516" s="147"/>
      <c r="B516" s="148"/>
      <c r="D516" s="128"/>
      <c r="E516" s="128"/>
      <c r="F516" s="128"/>
      <c r="G516" s="128"/>
      <c r="H516" s="128"/>
      <c r="I516" s="128"/>
      <c r="J516" s="128"/>
      <c r="K516" s="128"/>
      <c r="L516" s="128"/>
      <c r="M516" s="128"/>
      <c r="N516" s="128"/>
      <c r="O516" s="128"/>
      <c r="P516" s="128"/>
      <c r="Q516" s="137"/>
      <c r="R516" s="8"/>
      <c r="S516" s="8"/>
      <c r="T516" s="8"/>
      <c r="U516" s="8"/>
      <c r="W516" s="8"/>
      <c r="AJ516" s="10"/>
      <c r="AK516" s="10"/>
      <c r="BE516" s="12"/>
      <c r="BF516" s="12"/>
    </row>
    <row r="517" spans="1:58" x14ac:dyDescent="0.25">
      <c r="A517" s="147"/>
      <c r="B517" s="148"/>
      <c r="D517" s="128"/>
      <c r="E517" s="128"/>
      <c r="F517" s="128"/>
      <c r="G517" s="128"/>
      <c r="H517" s="128"/>
      <c r="I517" s="128"/>
      <c r="J517" s="128"/>
      <c r="K517" s="128"/>
      <c r="L517" s="128"/>
      <c r="M517" s="128"/>
      <c r="N517" s="128"/>
      <c r="O517" s="128"/>
      <c r="P517" s="128"/>
      <c r="Q517" s="137"/>
      <c r="R517" s="8"/>
      <c r="S517" s="8"/>
      <c r="T517" s="8"/>
      <c r="U517" s="8"/>
      <c r="W517" s="8"/>
      <c r="AJ517" s="10"/>
      <c r="AK517" s="10"/>
      <c r="BE517" s="12"/>
      <c r="BF517" s="12"/>
    </row>
    <row r="518" spans="1:58" x14ac:dyDescent="0.25">
      <c r="A518" s="147"/>
      <c r="B518" s="148"/>
      <c r="D518" s="128"/>
      <c r="E518" s="128"/>
      <c r="F518" s="128"/>
      <c r="G518" s="128"/>
      <c r="H518" s="128"/>
      <c r="I518" s="128"/>
      <c r="J518" s="128"/>
      <c r="K518" s="128"/>
      <c r="L518" s="128"/>
      <c r="M518" s="128"/>
      <c r="N518" s="128"/>
      <c r="O518" s="128"/>
      <c r="P518" s="128"/>
      <c r="Q518" s="137"/>
      <c r="R518" s="8"/>
      <c r="S518" s="8"/>
      <c r="T518" s="8"/>
      <c r="U518" s="8"/>
      <c r="W518" s="8"/>
      <c r="AJ518" s="10"/>
      <c r="AK518" s="10"/>
      <c r="BE518" s="12"/>
      <c r="BF518" s="12"/>
    </row>
    <row r="519" spans="1:58" x14ac:dyDescent="0.25">
      <c r="A519" s="147"/>
      <c r="B519" s="148"/>
      <c r="D519" s="128"/>
      <c r="E519" s="128"/>
      <c r="F519" s="128"/>
      <c r="G519" s="128"/>
      <c r="H519" s="128"/>
      <c r="I519" s="128"/>
      <c r="J519" s="128"/>
      <c r="K519" s="128"/>
      <c r="L519" s="128"/>
      <c r="M519" s="128"/>
      <c r="N519" s="128"/>
      <c r="O519" s="128"/>
      <c r="P519" s="128"/>
      <c r="Q519" s="137"/>
      <c r="R519" s="8"/>
      <c r="S519" s="8"/>
      <c r="T519" s="8"/>
      <c r="U519" s="8"/>
      <c r="W519" s="8"/>
      <c r="AJ519" s="10"/>
      <c r="AK519" s="10"/>
      <c r="BE519" s="12"/>
      <c r="BF519" s="12"/>
    </row>
    <row r="520" spans="1:58" x14ac:dyDescent="0.25">
      <c r="A520" s="147"/>
      <c r="B520" s="148"/>
      <c r="D520" s="128"/>
      <c r="E520" s="128"/>
      <c r="F520" s="128"/>
      <c r="G520" s="128"/>
      <c r="H520" s="128"/>
      <c r="I520" s="128"/>
      <c r="J520" s="128"/>
      <c r="K520" s="128"/>
      <c r="L520" s="128"/>
      <c r="M520" s="128"/>
      <c r="N520" s="128"/>
      <c r="O520" s="128"/>
      <c r="P520" s="128"/>
      <c r="Q520" s="137"/>
      <c r="R520" s="8"/>
      <c r="S520" s="8"/>
      <c r="T520" s="8"/>
      <c r="U520" s="8"/>
      <c r="W520" s="8"/>
      <c r="AJ520" s="10"/>
      <c r="AK520" s="10"/>
      <c r="BE520" s="12"/>
      <c r="BF520" s="12"/>
    </row>
    <row r="521" spans="1:58" x14ac:dyDescent="0.25">
      <c r="A521" s="147"/>
      <c r="B521" s="148"/>
      <c r="D521" s="128"/>
      <c r="E521" s="128"/>
      <c r="F521" s="128"/>
      <c r="G521" s="128"/>
      <c r="H521" s="128"/>
      <c r="I521" s="128"/>
      <c r="J521" s="128"/>
      <c r="K521" s="128"/>
      <c r="L521" s="128"/>
      <c r="M521" s="128"/>
      <c r="N521" s="128"/>
      <c r="O521" s="128"/>
      <c r="P521" s="128"/>
      <c r="Q521" s="137"/>
      <c r="R521" s="8"/>
      <c r="S521" s="8"/>
      <c r="T521" s="8"/>
      <c r="U521" s="8"/>
      <c r="W521" s="8"/>
      <c r="AJ521" s="10"/>
      <c r="AK521" s="10"/>
      <c r="BE521" s="12"/>
      <c r="BF521" s="12"/>
    </row>
    <row r="522" spans="1:58" x14ac:dyDescent="0.25">
      <c r="A522" s="147"/>
      <c r="B522" s="148"/>
      <c r="D522" s="128"/>
      <c r="E522" s="128"/>
      <c r="F522" s="128"/>
      <c r="G522" s="128"/>
      <c r="H522" s="128"/>
      <c r="I522" s="128"/>
      <c r="J522" s="128"/>
      <c r="K522" s="128"/>
      <c r="L522" s="128"/>
      <c r="M522" s="128"/>
      <c r="N522" s="128"/>
      <c r="O522" s="128"/>
      <c r="P522" s="128"/>
      <c r="Q522" s="137"/>
      <c r="R522" s="8"/>
      <c r="S522" s="8"/>
      <c r="T522" s="8"/>
      <c r="U522" s="8"/>
      <c r="W522" s="8"/>
      <c r="AJ522" s="10"/>
      <c r="AK522" s="10"/>
      <c r="BE522" s="12"/>
      <c r="BF522" s="12"/>
    </row>
    <row r="523" spans="1:58" x14ac:dyDescent="0.25">
      <c r="A523" s="147"/>
      <c r="B523" s="148"/>
      <c r="D523" s="128"/>
      <c r="E523" s="128"/>
      <c r="F523" s="128"/>
      <c r="G523" s="128"/>
      <c r="H523" s="128"/>
      <c r="I523" s="128"/>
      <c r="J523" s="128"/>
      <c r="K523" s="128"/>
      <c r="L523" s="128"/>
      <c r="M523" s="128"/>
      <c r="N523" s="128"/>
      <c r="O523" s="128"/>
      <c r="P523" s="128"/>
      <c r="Q523" s="137"/>
      <c r="R523" s="8"/>
      <c r="S523" s="8"/>
      <c r="T523" s="8"/>
      <c r="U523" s="8"/>
      <c r="W523" s="8"/>
      <c r="AJ523" s="10"/>
      <c r="AK523" s="10"/>
      <c r="BE523" s="12"/>
      <c r="BF523" s="12"/>
    </row>
    <row r="524" spans="1:58" x14ac:dyDescent="0.25">
      <c r="A524" s="147"/>
      <c r="B524" s="148"/>
      <c r="D524" s="128"/>
      <c r="E524" s="128"/>
      <c r="F524" s="128"/>
      <c r="G524" s="128"/>
      <c r="H524" s="128"/>
      <c r="I524" s="128"/>
      <c r="J524" s="128"/>
      <c r="K524" s="128"/>
      <c r="L524" s="128"/>
      <c r="M524" s="128"/>
      <c r="N524" s="128"/>
      <c r="O524" s="128"/>
      <c r="P524" s="128"/>
      <c r="Q524" s="137"/>
      <c r="R524" s="8"/>
      <c r="S524" s="8"/>
      <c r="T524" s="8"/>
      <c r="U524" s="8"/>
      <c r="W524" s="8"/>
      <c r="AJ524" s="10"/>
      <c r="AK524" s="10"/>
      <c r="BE524" s="12"/>
      <c r="BF524" s="12"/>
    </row>
    <row r="525" spans="1:58" x14ac:dyDescent="0.25">
      <c r="A525" s="147"/>
      <c r="B525" s="148"/>
      <c r="D525" s="128"/>
      <c r="E525" s="128"/>
      <c r="F525" s="128"/>
      <c r="G525" s="128"/>
      <c r="H525" s="128"/>
      <c r="I525" s="128"/>
      <c r="J525" s="128"/>
      <c r="K525" s="128"/>
      <c r="L525" s="128"/>
      <c r="M525" s="128"/>
      <c r="N525" s="128"/>
      <c r="O525" s="128"/>
      <c r="P525" s="128"/>
      <c r="Q525" s="137"/>
      <c r="R525" s="8"/>
      <c r="S525" s="8"/>
      <c r="T525" s="8"/>
      <c r="U525" s="8"/>
      <c r="W525" s="8"/>
      <c r="AJ525" s="10"/>
      <c r="AK525" s="10"/>
      <c r="BE525" s="12"/>
      <c r="BF525" s="12"/>
    </row>
    <row r="526" spans="1:58" x14ac:dyDescent="0.25">
      <c r="A526" s="147"/>
      <c r="B526" s="148"/>
      <c r="D526" s="128"/>
      <c r="E526" s="128"/>
      <c r="F526" s="128"/>
      <c r="G526" s="128"/>
      <c r="H526" s="128"/>
      <c r="I526" s="128"/>
      <c r="J526" s="128"/>
      <c r="K526" s="128"/>
      <c r="L526" s="128"/>
      <c r="M526" s="128"/>
      <c r="N526" s="128"/>
      <c r="O526" s="128"/>
      <c r="P526" s="128"/>
      <c r="Q526" s="137"/>
      <c r="R526" s="8"/>
      <c r="S526" s="8"/>
      <c r="T526" s="8"/>
      <c r="U526" s="8"/>
      <c r="W526" s="8"/>
      <c r="AJ526" s="10"/>
      <c r="AK526" s="10"/>
      <c r="BE526" s="12"/>
      <c r="BF526" s="12"/>
    </row>
    <row r="527" spans="1:58" x14ac:dyDescent="0.25">
      <c r="A527" s="147"/>
      <c r="B527" s="148"/>
      <c r="D527" s="128"/>
      <c r="E527" s="128"/>
      <c r="F527" s="128"/>
      <c r="G527" s="128"/>
      <c r="H527" s="128"/>
      <c r="I527" s="128"/>
      <c r="J527" s="128"/>
      <c r="K527" s="128"/>
      <c r="L527" s="128"/>
      <c r="M527" s="128"/>
      <c r="N527" s="128"/>
      <c r="O527" s="128"/>
      <c r="P527" s="128"/>
      <c r="Q527" s="137"/>
      <c r="R527" s="8"/>
      <c r="S527" s="8"/>
      <c r="T527" s="8"/>
      <c r="U527" s="8"/>
      <c r="W527" s="8"/>
      <c r="AJ527" s="10"/>
      <c r="AK527" s="10"/>
      <c r="BE527" s="12"/>
      <c r="BF527" s="12"/>
    </row>
    <row r="528" spans="1:58" x14ac:dyDescent="0.25">
      <c r="A528" s="147"/>
      <c r="B528" s="148"/>
      <c r="D528" s="128"/>
      <c r="E528" s="128"/>
      <c r="F528" s="128"/>
      <c r="G528" s="128"/>
      <c r="H528" s="128"/>
      <c r="I528" s="128"/>
      <c r="J528" s="128"/>
      <c r="K528" s="128"/>
      <c r="L528" s="128"/>
      <c r="M528" s="128"/>
      <c r="N528" s="128"/>
      <c r="O528" s="128"/>
      <c r="P528" s="128"/>
      <c r="Q528" s="137"/>
      <c r="R528" s="8"/>
      <c r="S528" s="8"/>
      <c r="T528" s="8"/>
      <c r="U528" s="8"/>
      <c r="W528" s="8"/>
      <c r="AJ528" s="10"/>
      <c r="AK528" s="10"/>
      <c r="BE528" s="12"/>
      <c r="BF528" s="12"/>
    </row>
    <row r="529" spans="1:58" x14ac:dyDescent="0.25">
      <c r="A529" s="147"/>
      <c r="B529" s="148"/>
      <c r="D529" s="128"/>
      <c r="E529" s="128"/>
      <c r="F529" s="128"/>
      <c r="G529" s="128"/>
      <c r="H529" s="128"/>
      <c r="I529" s="128"/>
      <c r="J529" s="128"/>
      <c r="K529" s="128"/>
      <c r="L529" s="128"/>
      <c r="M529" s="128"/>
      <c r="N529" s="128"/>
      <c r="O529" s="128"/>
      <c r="P529" s="128"/>
      <c r="Q529" s="137"/>
      <c r="R529" s="8"/>
      <c r="S529" s="8"/>
      <c r="T529" s="8"/>
      <c r="U529" s="8"/>
      <c r="W529" s="8"/>
      <c r="AJ529" s="10"/>
      <c r="AK529" s="10"/>
      <c r="BE529" s="12"/>
      <c r="BF529" s="12"/>
    </row>
    <row r="530" spans="1:58" x14ac:dyDescent="0.25">
      <c r="A530" s="147"/>
      <c r="B530" s="148"/>
      <c r="D530" s="128"/>
      <c r="E530" s="128"/>
      <c r="F530" s="128"/>
      <c r="G530" s="128"/>
      <c r="H530" s="128"/>
      <c r="I530" s="128"/>
      <c r="J530" s="128"/>
      <c r="K530" s="128"/>
      <c r="L530" s="128"/>
      <c r="M530" s="128"/>
      <c r="N530" s="128"/>
      <c r="O530" s="128"/>
      <c r="P530" s="128"/>
      <c r="Q530" s="137"/>
      <c r="R530" s="8"/>
      <c r="S530" s="8"/>
      <c r="T530" s="8"/>
      <c r="U530" s="8"/>
      <c r="W530" s="8"/>
      <c r="AJ530" s="10"/>
      <c r="AK530" s="10"/>
      <c r="BE530" s="12"/>
      <c r="BF530" s="12"/>
    </row>
    <row r="531" spans="1:58" x14ac:dyDescent="0.25">
      <c r="A531" s="147"/>
      <c r="B531" s="148"/>
      <c r="D531" s="128"/>
      <c r="E531" s="128"/>
      <c r="F531" s="128"/>
      <c r="G531" s="128"/>
      <c r="H531" s="128"/>
      <c r="I531" s="128"/>
      <c r="J531" s="128"/>
      <c r="K531" s="128"/>
      <c r="L531" s="128"/>
      <c r="M531" s="128"/>
      <c r="N531" s="128"/>
      <c r="O531" s="128"/>
      <c r="P531" s="128"/>
      <c r="Q531" s="137"/>
      <c r="R531" s="8"/>
      <c r="S531" s="8"/>
      <c r="T531" s="8"/>
      <c r="U531" s="8"/>
      <c r="W531" s="8"/>
      <c r="AJ531" s="10"/>
      <c r="AK531" s="10"/>
      <c r="BE531" s="12"/>
      <c r="BF531" s="12"/>
    </row>
    <row r="532" spans="1:58" x14ac:dyDescent="0.25">
      <c r="A532" s="147"/>
      <c r="B532" s="148"/>
      <c r="D532" s="128"/>
      <c r="E532" s="128"/>
      <c r="F532" s="128"/>
      <c r="G532" s="128"/>
      <c r="H532" s="128"/>
      <c r="I532" s="128"/>
      <c r="J532" s="128"/>
      <c r="K532" s="128"/>
      <c r="L532" s="128"/>
      <c r="M532" s="128"/>
      <c r="N532" s="128"/>
      <c r="O532" s="128"/>
      <c r="P532" s="128"/>
      <c r="Q532" s="137"/>
      <c r="R532" s="8"/>
      <c r="S532" s="8"/>
      <c r="T532" s="8"/>
      <c r="U532" s="8"/>
      <c r="W532" s="8"/>
      <c r="AJ532" s="10"/>
      <c r="AK532" s="10"/>
      <c r="BE532" s="12"/>
      <c r="BF532" s="12"/>
    </row>
    <row r="533" spans="1:58" x14ac:dyDescent="0.25">
      <c r="A533" s="147"/>
      <c r="B533" s="148"/>
      <c r="D533" s="128"/>
      <c r="E533" s="128"/>
      <c r="F533" s="128"/>
      <c r="G533" s="128"/>
      <c r="H533" s="128"/>
      <c r="I533" s="128"/>
      <c r="J533" s="128"/>
      <c r="K533" s="128"/>
      <c r="L533" s="128"/>
      <c r="M533" s="128"/>
      <c r="N533" s="128"/>
      <c r="O533" s="128"/>
      <c r="P533" s="128"/>
      <c r="Q533" s="137"/>
      <c r="R533" s="8"/>
      <c r="S533" s="8"/>
      <c r="T533" s="8"/>
      <c r="U533" s="8"/>
      <c r="W533" s="8"/>
      <c r="AJ533" s="10"/>
      <c r="AK533" s="10"/>
      <c r="BE533" s="12"/>
      <c r="BF533" s="12"/>
    </row>
    <row r="534" spans="1:58" x14ac:dyDescent="0.25">
      <c r="A534" s="147"/>
      <c r="B534" s="14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8"/>
      <c r="P534" s="128"/>
      <c r="Q534" s="137"/>
      <c r="R534" s="8"/>
      <c r="S534" s="8"/>
      <c r="T534" s="8"/>
      <c r="U534" s="8"/>
      <c r="W534" s="8"/>
      <c r="AJ534" s="10"/>
      <c r="AK534" s="10"/>
      <c r="BE534" s="12"/>
      <c r="BF534" s="12"/>
    </row>
    <row r="535" spans="1:58" x14ac:dyDescent="0.25">
      <c r="A535" s="147"/>
      <c r="B535" s="148"/>
      <c r="D535" s="128"/>
      <c r="E535" s="128"/>
      <c r="F535" s="128"/>
      <c r="G535" s="128"/>
      <c r="H535" s="128"/>
      <c r="I535" s="128"/>
      <c r="J535" s="128"/>
      <c r="K535" s="128"/>
      <c r="L535" s="128"/>
      <c r="M535" s="128"/>
      <c r="N535" s="128"/>
      <c r="O535" s="128"/>
      <c r="P535" s="128"/>
      <c r="Q535" s="137"/>
      <c r="R535" s="8"/>
      <c r="S535" s="8"/>
      <c r="T535" s="8"/>
      <c r="U535" s="8"/>
      <c r="W535" s="8"/>
      <c r="AJ535" s="10"/>
      <c r="AK535" s="10"/>
      <c r="BE535" s="12"/>
      <c r="BF535" s="12"/>
    </row>
    <row r="536" spans="1:58" x14ac:dyDescent="0.25">
      <c r="A536" s="147"/>
      <c r="B536" s="148"/>
      <c r="D536" s="128"/>
      <c r="E536" s="128"/>
      <c r="F536" s="128"/>
      <c r="G536" s="128"/>
      <c r="H536" s="128"/>
      <c r="I536" s="128"/>
      <c r="J536" s="128"/>
      <c r="K536" s="128"/>
      <c r="L536" s="128"/>
      <c r="M536" s="128"/>
      <c r="N536" s="128"/>
      <c r="O536" s="128"/>
      <c r="P536" s="128"/>
      <c r="Q536" s="137"/>
      <c r="R536" s="8"/>
      <c r="S536" s="8"/>
      <c r="T536" s="8"/>
      <c r="U536" s="8"/>
      <c r="W536" s="8"/>
      <c r="AJ536" s="10"/>
      <c r="AK536" s="10"/>
      <c r="BE536" s="12"/>
      <c r="BF536" s="12"/>
    </row>
    <row r="537" spans="1:58" x14ac:dyDescent="0.25">
      <c r="A537" s="147"/>
      <c r="B537" s="14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8"/>
      <c r="P537" s="128"/>
      <c r="Q537" s="137"/>
      <c r="R537" s="8"/>
      <c r="S537" s="8"/>
      <c r="T537" s="8"/>
      <c r="U537" s="8"/>
      <c r="W537" s="8"/>
      <c r="AJ537" s="10"/>
      <c r="AK537" s="10"/>
      <c r="BE537" s="12"/>
      <c r="BF537" s="12"/>
    </row>
    <row r="538" spans="1:58" x14ac:dyDescent="0.25">
      <c r="A538" s="147"/>
      <c r="B538" s="148"/>
      <c r="D538" s="128"/>
      <c r="E538" s="128"/>
      <c r="F538" s="128"/>
      <c r="G538" s="128"/>
      <c r="H538" s="128"/>
      <c r="I538" s="128"/>
      <c r="J538" s="128"/>
      <c r="K538" s="128"/>
      <c r="L538" s="128"/>
      <c r="M538" s="128"/>
      <c r="N538" s="128"/>
      <c r="O538" s="128"/>
      <c r="P538" s="128"/>
      <c r="Q538" s="137"/>
      <c r="R538" s="8"/>
      <c r="S538" s="8"/>
      <c r="T538" s="8"/>
      <c r="U538" s="8"/>
      <c r="W538" s="8"/>
      <c r="AJ538" s="10"/>
      <c r="AK538" s="10"/>
      <c r="BE538" s="12"/>
      <c r="BF538" s="12"/>
    </row>
    <row r="539" spans="1:58" x14ac:dyDescent="0.25">
      <c r="A539" s="147"/>
      <c r="B539" s="148"/>
      <c r="D539" s="128"/>
      <c r="E539" s="128"/>
      <c r="F539" s="128"/>
      <c r="G539" s="128"/>
      <c r="H539" s="128"/>
      <c r="I539" s="128"/>
      <c r="J539" s="128"/>
      <c r="K539" s="128"/>
      <c r="L539" s="128"/>
      <c r="M539" s="128"/>
      <c r="N539" s="128"/>
      <c r="O539" s="128"/>
      <c r="P539" s="128"/>
      <c r="Q539" s="137"/>
      <c r="R539" s="8"/>
      <c r="S539" s="8"/>
      <c r="T539" s="8"/>
      <c r="U539" s="8"/>
      <c r="W539" s="8"/>
      <c r="AJ539" s="10"/>
      <c r="AK539" s="10"/>
      <c r="BE539" s="12"/>
      <c r="BF539" s="12"/>
    </row>
    <row r="540" spans="1:58" x14ac:dyDescent="0.25">
      <c r="A540" s="147"/>
      <c r="B540" s="148"/>
      <c r="D540" s="128"/>
      <c r="E540" s="128"/>
      <c r="F540" s="128"/>
      <c r="G540" s="128"/>
      <c r="H540" s="128"/>
      <c r="I540" s="128"/>
      <c r="J540" s="128"/>
      <c r="K540" s="128"/>
      <c r="L540" s="128"/>
      <c r="M540" s="128"/>
      <c r="N540" s="128"/>
      <c r="O540" s="128"/>
      <c r="P540" s="128"/>
      <c r="Q540" s="137"/>
      <c r="R540" s="8"/>
      <c r="S540" s="8"/>
      <c r="T540" s="8"/>
      <c r="U540" s="8"/>
      <c r="W540" s="8"/>
      <c r="AJ540" s="10"/>
      <c r="AK540" s="10"/>
      <c r="BE540" s="12"/>
      <c r="BF540" s="12"/>
    </row>
    <row r="541" spans="1:58" x14ac:dyDescent="0.25">
      <c r="A541" s="147"/>
      <c r="B541" s="148"/>
      <c r="D541" s="128"/>
      <c r="E541" s="128"/>
      <c r="F541" s="128"/>
      <c r="G541" s="128"/>
      <c r="H541" s="128"/>
      <c r="I541" s="128"/>
      <c r="J541" s="128"/>
      <c r="K541" s="128"/>
      <c r="L541" s="128"/>
      <c r="M541" s="128"/>
      <c r="N541" s="128"/>
      <c r="O541" s="128"/>
      <c r="P541" s="128"/>
      <c r="Q541" s="137"/>
      <c r="R541" s="8"/>
      <c r="S541" s="8"/>
      <c r="T541" s="8"/>
      <c r="U541" s="8"/>
      <c r="W541" s="8"/>
      <c r="AJ541" s="10"/>
      <c r="AK541" s="10"/>
      <c r="BE541" s="12"/>
      <c r="BF541" s="12"/>
    </row>
    <row r="542" spans="1:58" x14ac:dyDescent="0.25">
      <c r="A542" s="147"/>
      <c r="B542" s="148"/>
      <c r="D542" s="128"/>
      <c r="E542" s="128"/>
      <c r="F542" s="128"/>
      <c r="G542" s="128"/>
      <c r="H542" s="128"/>
      <c r="I542" s="128"/>
      <c r="J542" s="128"/>
      <c r="K542" s="128"/>
      <c r="L542" s="128"/>
      <c r="M542" s="128"/>
      <c r="N542" s="128"/>
      <c r="O542" s="128"/>
      <c r="P542" s="128"/>
      <c r="Q542" s="137"/>
      <c r="R542" s="8"/>
      <c r="S542" s="8"/>
      <c r="T542" s="8"/>
      <c r="U542" s="8"/>
      <c r="W542" s="8"/>
      <c r="AJ542" s="10"/>
      <c r="AK542" s="10"/>
      <c r="BE542" s="12"/>
      <c r="BF542" s="12"/>
    </row>
    <row r="543" spans="1:58" x14ac:dyDescent="0.25">
      <c r="A543" s="147"/>
      <c r="B543" s="148"/>
      <c r="D543" s="128"/>
      <c r="E543" s="128"/>
      <c r="F543" s="128"/>
      <c r="G543" s="128"/>
      <c r="H543" s="128"/>
      <c r="I543" s="128"/>
      <c r="J543" s="128"/>
      <c r="K543" s="128"/>
      <c r="L543" s="128"/>
      <c r="M543" s="128"/>
      <c r="N543" s="128"/>
      <c r="O543" s="128"/>
      <c r="P543" s="128"/>
      <c r="Q543" s="137"/>
      <c r="R543" s="8"/>
      <c r="S543" s="8"/>
      <c r="T543" s="8"/>
      <c r="U543" s="8"/>
      <c r="W543" s="8"/>
      <c r="AJ543" s="10"/>
      <c r="AK543" s="10"/>
      <c r="BE543" s="12"/>
      <c r="BF543" s="12"/>
    </row>
    <row r="544" spans="1:58" x14ac:dyDescent="0.25">
      <c r="A544" s="147"/>
      <c r="B544" s="148"/>
      <c r="D544" s="128"/>
      <c r="E544" s="128"/>
      <c r="F544" s="128"/>
      <c r="G544" s="128"/>
      <c r="H544" s="128"/>
      <c r="I544" s="128"/>
      <c r="J544" s="128"/>
      <c r="K544" s="128"/>
      <c r="L544" s="128"/>
      <c r="M544" s="128"/>
      <c r="N544" s="128"/>
      <c r="O544" s="128"/>
      <c r="P544" s="128"/>
      <c r="Q544" s="137"/>
      <c r="R544" s="8"/>
      <c r="S544" s="8"/>
      <c r="T544" s="8"/>
      <c r="U544" s="8"/>
      <c r="W544" s="8"/>
      <c r="AJ544" s="10"/>
      <c r="AK544" s="10"/>
      <c r="BE544" s="12"/>
      <c r="BF544" s="12"/>
    </row>
    <row r="545" spans="1:58" x14ac:dyDescent="0.25">
      <c r="A545" s="147"/>
      <c r="B545" s="148"/>
      <c r="D545" s="128"/>
      <c r="E545" s="128"/>
      <c r="F545" s="128"/>
      <c r="G545" s="128"/>
      <c r="H545" s="128"/>
      <c r="I545" s="128"/>
      <c r="J545" s="128"/>
      <c r="K545" s="128"/>
      <c r="L545" s="128"/>
      <c r="M545" s="128"/>
      <c r="N545" s="128"/>
      <c r="O545" s="128"/>
      <c r="P545" s="128"/>
      <c r="Q545" s="137"/>
      <c r="R545" s="8"/>
      <c r="S545" s="8"/>
      <c r="T545" s="8"/>
      <c r="U545" s="8"/>
      <c r="W545" s="8"/>
      <c r="AJ545" s="10"/>
      <c r="AK545" s="10"/>
      <c r="BE545" s="12"/>
      <c r="BF545" s="12"/>
    </row>
    <row r="546" spans="1:58" x14ac:dyDescent="0.25">
      <c r="A546" s="147"/>
      <c r="B546" s="148"/>
      <c r="D546" s="128"/>
      <c r="E546" s="128"/>
      <c r="F546" s="128"/>
      <c r="G546" s="128"/>
      <c r="H546" s="128"/>
      <c r="I546" s="128"/>
      <c r="J546" s="128"/>
      <c r="K546" s="128"/>
      <c r="L546" s="128"/>
      <c r="M546" s="128"/>
      <c r="N546" s="128"/>
      <c r="O546" s="128"/>
      <c r="P546" s="128"/>
      <c r="Q546" s="137"/>
      <c r="R546" s="8"/>
      <c r="S546" s="8"/>
      <c r="T546" s="8"/>
      <c r="U546" s="8"/>
      <c r="W546" s="8"/>
      <c r="AJ546" s="10"/>
      <c r="AK546" s="10"/>
      <c r="BE546" s="12"/>
      <c r="BF546" s="12"/>
    </row>
    <row r="547" spans="1:58" x14ac:dyDescent="0.25">
      <c r="A547" s="147"/>
      <c r="B547" s="148"/>
      <c r="D547" s="128"/>
      <c r="E547" s="128"/>
      <c r="F547" s="128"/>
      <c r="G547" s="128"/>
      <c r="H547" s="128"/>
      <c r="I547" s="128"/>
      <c r="J547" s="128"/>
      <c r="K547" s="128"/>
      <c r="L547" s="128"/>
      <c r="M547" s="128"/>
      <c r="N547" s="128"/>
      <c r="O547" s="128"/>
      <c r="P547" s="128"/>
      <c r="Q547" s="137"/>
      <c r="R547" s="8"/>
      <c r="S547" s="8"/>
      <c r="T547" s="8"/>
      <c r="U547" s="8"/>
      <c r="W547" s="8"/>
      <c r="AJ547" s="10"/>
      <c r="AK547" s="10"/>
      <c r="BE547" s="12"/>
      <c r="BF547" s="12"/>
    </row>
    <row r="548" spans="1:58" x14ac:dyDescent="0.25">
      <c r="A548" s="147"/>
      <c r="B548" s="148"/>
      <c r="D548" s="128"/>
      <c r="E548" s="128"/>
      <c r="F548" s="128"/>
      <c r="G548" s="128"/>
      <c r="H548" s="128"/>
      <c r="I548" s="128"/>
      <c r="J548" s="128"/>
      <c r="K548" s="128"/>
      <c r="L548" s="128"/>
      <c r="M548" s="128"/>
      <c r="N548" s="128"/>
      <c r="O548" s="128"/>
      <c r="P548" s="128"/>
      <c r="Q548" s="137"/>
      <c r="R548" s="8"/>
      <c r="S548" s="8"/>
      <c r="T548" s="8"/>
      <c r="U548" s="8"/>
      <c r="W548" s="8"/>
      <c r="AJ548" s="10"/>
      <c r="AK548" s="10"/>
      <c r="BE548" s="12"/>
      <c r="BF548" s="12"/>
    </row>
    <row r="549" spans="1:58" x14ac:dyDescent="0.25">
      <c r="A549" s="147"/>
      <c r="B549" s="148"/>
      <c r="D549" s="128"/>
      <c r="E549" s="128"/>
      <c r="F549" s="128"/>
      <c r="G549" s="128"/>
      <c r="H549" s="128"/>
      <c r="I549" s="128"/>
      <c r="J549" s="128"/>
      <c r="K549" s="128"/>
      <c r="L549" s="128"/>
      <c r="M549" s="128"/>
      <c r="N549" s="128"/>
      <c r="O549" s="128"/>
      <c r="P549" s="128"/>
      <c r="Q549" s="137"/>
      <c r="R549" s="8"/>
      <c r="S549" s="8"/>
      <c r="T549" s="8"/>
      <c r="U549" s="8"/>
      <c r="W549" s="8"/>
      <c r="AJ549" s="10"/>
      <c r="AK549" s="10"/>
      <c r="BE549" s="12"/>
      <c r="BF549" s="12"/>
    </row>
    <row r="550" spans="1:58" x14ac:dyDescent="0.25">
      <c r="A550" s="147"/>
      <c r="B550" s="148"/>
      <c r="D550" s="128"/>
      <c r="E550" s="128"/>
      <c r="F550" s="128"/>
      <c r="G550" s="128"/>
      <c r="H550" s="128"/>
      <c r="I550" s="128"/>
      <c r="J550" s="128"/>
      <c r="K550" s="128"/>
      <c r="L550" s="128"/>
      <c r="M550" s="128"/>
      <c r="N550" s="128"/>
      <c r="O550" s="128"/>
      <c r="P550" s="128"/>
      <c r="Q550" s="137"/>
      <c r="R550" s="8"/>
      <c r="S550" s="8"/>
      <c r="T550" s="8"/>
      <c r="U550" s="8"/>
      <c r="W550" s="8"/>
      <c r="AJ550" s="10"/>
      <c r="AK550" s="10"/>
      <c r="BE550" s="12"/>
      <c r="BF550" s="12"/>
    </row>
    <row r="551" spans="1:58" x14ac:dyDescent="0.25">
      <c r="A551" s="147"/>
      <c r="B551" s="148"/>
      <c r="D551" s="128"/>
      <c r="E551" s="128"/>
      <c r="F551" s="128"/>
      <c r="G551" s="128"/>
      <c r="H551" s="128"/>
      <c r="I551" s="128"/>
      <c r="J551" s="128"/>
      <c r="K551" s="128"/>
      <c r="L551" s="128"/>
      <c r="M551" s="128"/>
      <c r="N551" s="128"/>
      <c r="O551" s="128"/>
      <c r="P551" s="128"/>
      <c r="Q551" s="137"/>
      <c r="R551" s="8"/>
      <c r="S551" s="8"/>
      <c r="T551" s="8"/>
      <c r="U551" s="8"/>
      <c r="W551" s="8"/>
      <c r="AJ551" s="10"/>
      <c r="AK551" s="10"/>
      <c r="BE551" s="12"/>
      <c r="BF551" s="12"/>
    </row>
    <row r="552" spans="1:58" x14ac:dyDescent="0.25">
      <c r="A552" s="147"/>
      <c r="B552" s="148"/>
      <c r="D552" s="128"/>
      <c r="E552" s="128"/>
      <c r="F552" s="128"/>
      <c r="G552" s="128"/>
      <c r="H552" s="128"/>
      <c r="I552" s="128"/>
      <c r="J552" s="128"/>
      <c r="K552" s="128"/>
      <c r="L552" s="128"/>
      <c r="M552" s="128"/>
      <c r="N552" s="128"/>
      <c r="O552" s="128"/>
      <c r="P552" s="128"/>
      <c r="Q552" s="137"/>
      <c r="R552" s="8"/>
      <c r="S552" s="8"/>
      <c r="T552" s="8"/>
      <c r="U552" s="8"/>
      <c r="W552" s="8"/>
      <c r="AJ552" s="10"/>
      <c r="AK552" s="10"/>
      <c r="BE552" s="12"/>
      <c r="BF552" s="12"/>
    </row>
    <row r="553" spans="1:58" x14ac:dyDescent="0.25">
      <c r="A553" s="147"/>
      <c r="B553" s="148"/>
      <c r="D553" s="128"/>
      <c r="E553" s="128"/>
      <c r="F553" s="128"/>
      <c r="G553" s="128"/>
      <c r="H553" s="128"/>
      <c r="I553" s="128"/>
      <c r="J553" s="128"/>
      <c r="K553" s="128"/>
      <c r="L553" s="128"/>
      <c r="M553" s="128"/>
      <c r="N553" s="128"/>
      <c r="O553" s="128"/>
      <c r="P553" s="128"/>
      <c r="Q553" s="137"/>
      <c r="R553" s="8"/>
      <c r="S553" s="8"/>
      <c r="T553" s="8"/>
      <c r="U553" s="8"/>
      <c r="W553" s="8"/>
      <c r="AJ553" s="10"/>
      <c r="AK553" s="10"/>
      <c r="BE553" s="12"/>
      <c r="BF553" s="12"/>
    </row>
    <row r="554" spans="1:58" x14ac:dyDescent="0.25">
      <c r="A554" s="147"/>
      <c r="B554" s="148"/>
      <c r="D554" s="128"/>
      <c r="E554" s="128"/>
      <c r="F554" s="128"/>
      <c r="G554" s="128"/>
      <c r="H554" s="128"/>
      <c r="I554" s="128"/>
      <c r="J554" s="128"/>
      <c r="K554" s="128"/>
      <c r="L554" s="128"/>
      <c r="M554" s="128"/>
      <c r="N554" s="128"/>
      <c r="O554" s="128"/>
      <c r="P554" s="128"/>
      <c r="Q554" s="137"/>
      <c r="R554" s="8"/>
      <c r="S554" s="8"/>
      <c r="T554" s="8"/>
      <c r="U554" s="8"/>
      <c r="W554" s="8"/>
      <c r="AJ554" s="10"/>
      <c r="AK554" s="10"/>
      <c r="BE554" s="12"/>
      <c r="BF554" s="12"/>
    </row>
    <row r="555" spans="1:58" x14ac:dyDescent="0.25">
      <c r="A555" s="147"/>
      <c r="B555" s="148"/>
      <c r="D555" s="128"/>
      <c r="E555" s="128"/>
      <c r="F555" s="128"/>
      <c r="G555" s="128"/>
      <c r="H555" s="128"/>
      <c r="I555" s="128"/>
      <c r="J555" s="128"/>
      <c r="K555" s="128"/>
      <c r="L555" s="128"/>
      <c r="M555" s="128"/>
      <c r="N555" s="128"/>
      <c r="O555" s="128"/>
      <c r="P555" s="128"/>
      <c r="Q555" s="137"/>
      <c r="R555" s="8"/>
      <c r="S555" s="8"/>
      <c r="T555" s="8"/>
      <c r="U555" s="8"/>
      <c r="W555" s="8"/>
      <c r="AJ555" s="10"/>
      <c r="AK555" s="10"/>
      <c r="BE555" s="12"/>
      <c r="BF555" s="12"/>
    </row>
    <row r="556" spans="1:58" x14ac:dyDescent="0.25">
      <c r="A556" s="147"/>
      <c r="B556" s="148"/>
      <c r="D556" s="128"/>
      <c r="E556" s="128"/>
      <c r="F556" s="128"/>
      <c r="G556" s="128"/>
      <c r="H556" s="128"/>
      <c r="I556" s="128"/>
      <c r="J556" s="128"/>
      <c r="K556" s="128"/>
      <c r="L556" s="128"/>
      <c r="M556" s="128"/>
      <c r="N556" s="128"/>
      <c r="O556" s="128"/>
      <c r="P556" s="128"/>
      <c r="Q556" s="137"/>
      <c r="R556" s="8"/>
      <c r="S556" s="8"/>
      <c r="T556" s="8"/>
      <c r="U556" s="8"/>
      <c r="W556" s="8"/>
      <c r="AJ556" s="10"/>
      <c r="AK556" s="10"/>
      <c r="BE556" s="12"/>
      <c r="BF556" s="12"/>
    </row>
    <row r="557" spans="1:58" x14ac:dyDescent="0.25">
      <c r="A557" s="147"/>
      <c r="B557" s="148"/>
      <c r="D557" s="128"/>
      <c r="E557" s="128"/>
      <c r="F557" s="128"/>
      <c r="G557" s="128"/>
      <c r="H557" s="128"/>
      <c r="I557" s="128"/>
      <c r="J557" s="128"/>
      <c r="K557" s="128"/>
      <c r="L557" s="128"/>
      <c r="M557" s="128"/>
      <c r="N557" s="128"/>
      <c r="O557" s="128"/>
      <c r="P557" s="128"/>
      <c r="Q557" s="137"/>
      <c r="R557" s="8"/>
      <c r="S557" s="8"/>
      <c r="T557" s="8"/>
      <c r="U557" s="8"/>
      <c r="W557" s="8"/>
      <c r="AJ557" s="10"/>
      <c r="AK557" s="10"/>
      <c r="BE557" s="12"/>
      <c r="BF557" s="12"/>
    </row>
    <row r="558" spans="1:58" x14ac:dyDescent="0.25">
      <c r="A558" s="147"/>
      <c r="B558" s="148"/>
      <c r="D558" s="128"/>
      <c r="E558" s="128"/>
      <c r="F558" s="128"/>
      <c r="G558" s="128"/>
      <c r="H558" s="128"/>
      <c r="I558" s="128"/>
      <c r="J558" s="128"/>
      <c r="K558" s="128"/>
      <c r="L558" s="128"/>
      <c r="M558" s="128"/>
      <c r="N558" s="128"/>
      <c r="O558" s="128"/>
      <c r="P558" s="128"/>
      <c r="Q558" s="137"/>
      <c r="R558" s="8"/>
      <c r="S558" s="8"/>
      <c r="T558" s="8"/>
      <c r="U558" s="8"/>
      <c r="W558" s="8"/>
      <c r="AJ558" s="10"/>
      <c r="AK558" s="10"/>
      <c r="BE558" s="12"/>
      <c r="BF558" s="12"/>
    </row>
    <row r="559" spans="1:58" x14ac:dyDescent="0.25">
      <c r="A559" s="147"/>
      <c r="B559" s="148"/>
      <c r="D559" s="128"/>
      <c r="E559" s="128"/>
      <c r="F559" s="128"/>
      <c r="G559" s="128"/>
      <c r="H559" s="128"/>
      <c r="I559" s="128"/>
      <c r="J559" s="128"/>
      <c r="K559" s="128"/>
      <c r="L559" s="128"/>
      <c r="M559" s="128"/>
      <c r="N559" s="128"/>
      <c r="O559" s="128"/>
      <c r="P559" s="128"/>
      <c r="Q559" s="137"/>
      <c r="R559" s="8"/>
      <c r="S559" s="8"/>
      <c r="T559" s="8"/>
      <c r="U559" s="8"/>
      <c r="W559" s="8"/>
      <c r="AJ559" s="10"/>
      <c r="AK559" s="10"/>
      <c r="BE559" s="12"/>
      <c r="BF559" s="12"/>
    </row>
    <row r="560" spans="1:58" x14ac:dyDescent="0.25">
      <c r="A560" s="147"/>
      <c r="B560" s="148"/>
      <c r="D560" s="128"/>
      <c r="E560" s="128"/>
      <c r="F560" s="128"/>
      <c r="G560" s="128"/>
      <c r="H560" s="128"/>
      <c r="I560" s="128"/>
      <c r="J560" s="128"/>
      <c r="K560" s="128"/>
      <c r="L560" s="128"/>
      <c r="M560" s="128"/>
      <c r="N560" s="128"/>
      <c r="O560" s="128"/>
      <c r="P560" s="128"/>
      <c r="Q560" s="137"/>
      <c r="R560" s="8"/>
      <c r="S560" s="8"/>
      <c r="T560" s="8"/>
      <c r="U560" s="8"/>
      <c r="W560" s="8"/>
      <c r="AJ560" s="10"/>
      <c r="AK560" s="10"/>
      <c r="BE560" s="12"/>
      <c r="BF560" s="12"/>
    </row>
    <row r="561" spans="1:58" x14ac:dyDescent="0.25">
      <c r="A561" s="147"/>
      <c r="B561" s="148"/>
      <c r="D561" s="128"/>
      <c r="E561" s="128"/>
      <c r="F561" s="128"/>
      <c r="G561" s="128"/>
      <c r="H561" s="128"/>
      <c r="I561" s="128"/>
      <c r="J561" s="128"/>
      <c r="K561" s="128"/>
      <c r="L561" s="128"/>
      <c r="M561" s="128"/>
      <c r="N561" s="128"/>
      <c r="O561" s="128"/>
      <c r="P561" s="128"/>
      <c r="Q561" s="137"/>
      <c r="R561" s="8"/>
      <c r="S561" s="8"/>
      <c r="T561" s="8"/>
      <c r="U561" s="8"/>
      <c r="W561" s="8"/>
      <c r="AJ561" s="10"/>
      <c r="AK561" s="10"/>
      <c r="BE561" s="12"/>
      <c r="BF561" s="12"/>
    </row>
    <row r="562" spans="1:58" x14ac:dyDescent="0.25">
      <c r="A562" s="147"/>
      <c r="B562" s="148"/>
      <c r="D562" s="128"/>
      <c r="E562" s="128"/>
      <c r="F562" s="128"/>
      <c r="G562" s="128"/>
      <c r="H562" s="128"/>
      <c r="I562" s="128"/>
      <c r="J562" s="128"/>
      <c r="K562" s="128"/>
      <c r="L562" s="128"/>
      <c r="M562" s="128"/>
      <c r="N562" s="128"/>
      <c r="O562" s="128"/>
      <c r="P562" s="128"/>
      <c r="Q562" s="137"/>
      <c r="R562" s="8"/>
      <c r="S562" s="8"/>
      <c r="T562" s="8"/>
      <c r="U562" s="8"/>
      <c r="W562" s="8"/>
      <c r="AJ562" s="10"/>
      <c r="AK562" s="10"/>
      <c r="BE562" s="12"/>
      <c r="BF562" s="12"/>
    </row>
    <row r="563" spans="1:58" x14ac:dyDescent="0.25">
      <c r="A563" s="147"/>
      <c r="B563" s="148"/>
      <c r="D563" s="128"/>
      <c r="E563" s="128"/>
      <c r="F563" s="128"/>
      <c r="G563" s="128"/>
      <c r="H563" s="128"/>
      <c r="I563" s="128"/>
      <c r="J563" s="128"/>
      <c r="K563" s="128"/>
      <c r="L563" s="128"/>
      <c r="M563" s="128"/>
      <c r="N563" s="128"/>
      <c r="O563" s="128"/>
      <c r="P563" s="128"/>
      <c r="Q563" s="137"/>
      <c r="R563" s="8"/>
      <c r="S563" s="8"/>
      <c r="T563" s="8"/>
      <c r="U563" s="8"/>
      <c r="W563" s="8"/>
      <c r="AJ563" s="10"/>
      <c r="AK563" s="10"/>
      <c r="BE563" s="12"/>
      <c r="BF563" s="12"/>
    </row>
    <row r="564" spans="1:58" x14ac:dyDescent="0.25">
      <c r="A564" s="147"/>
      <c r="B564" s="148"/>
      <c r="D564" s="128"/>
      <c r="E564" s="128"/>
      <c r="F564" s="128"/>
      <c r="G564" s="128"/>
      <c r="H564" s="128"/>
      <c r="I564" s="128"/>
      <c r="J564" s="128"/>
      <c r="K564" s="128"/>
      <c r="L564" s="128"/>
      <c r="M564" s="128"/>
      <c r="N564" s="128"/>
      <c r="O564" s="128"/>
      <c r="P564" s="128"/>
      <c r="Q564" s="137"/>
      <c r="R564" s="8"/>
      <c r="S564" s="8"/>
      <c r="T564" s="8"/>
      <c r="U564" s="8"/>
      <c r="W564" s="8"/>
      <c r="AJ564" s="10"/>
      <c r="AK564" s="10"/>
      <c r="BE564" s="12"/>
      <c r="BF564" s="12"/>
    </row>
    <row r="565" spans="1:58" x14ac:dyDescent="0.25">
      <c r="A565" s="147"/>
      <c r="B565" s="148"/>
      <c r="D565" s="128"/>
      <c r="E565" s="128"/>
      <c r="F565" s="128"/>
      <c r="G565" s="128"/>
      <c r="H565" s="128"/>
      <c r="I565" s="128"/>
      <c r="J565" s="128"/>
      <c r="K565" s="128"/>
      <c r="L565" s="128"/>
      <c r="M565" s="128"/>
      <c r="N565" s="128"/>
      <c r="O565" s="128"/>
      <c r="P565" s="128"/>
      <c r="Q565" s="137"/>
      <c r="R565" s="8"/>
      <c r="S565" s="8"/>
      <c r="T565" s="8"/>
      <c r="U565" s="8"/>
      <c r="W565" s="8"/>
      <c r="AJ565" s="10"/>
      <c r="AK565" s="10"/>
      <c r="BE565" s="12"/>
      <c r="BF565" s="12"/>
    </row>
    <row r="566" spans="1:58" x14ac:dyDescent="0.25">
      <c r="A566" s="147"/>
      <c r="B566" s="148"/>
      <c r="D566" s="128"/>
      <c r="E566" s="128"/>
      <c r="F566" s="128"/>
      <c r="G566" s="128"/>
      <c r="H566" s="128"/>
      <c r="I566" s="128"/>
      <c r="J566" s="128"/>
      <c r="K566" s="128"/>
      <c r="L566" s="128"/>
      <c r="M566" s="128"/>
      <c r="N566" s="128"/>
      <c r="O566" s="128"/>
      <c r="P566" s="128"/>
      <c r="Q566" s="137"/>
      <c r="R566" s="8"/>
      <c r="S566" s="8"/>
      <c r="T566" s="8"/>
      <c r="U566" s="8"/>
      <c r="W566" s="8"/>
      <c r="AJ566" s="10"/>
      <c r="AK566" s="10"/>
      <c r="BE566" s="12"/>
      <c r="BF566" s="12"/>
    </row>
    <row r="567" spans="1:58" x14ac:dyDescent="0.25">
      <c r="A567" s="147"/>
      <c r="B567" s="148"/>
      <c r="D567" s="128"/>
      <c r="E567" s="128"/>
      <c r="F567" s="128"/>
      <c r="G567" s="128"/>
      <c r="H567" s="128"/>
      <c r="I567" s="128"/>
      <c r="J567" s="128"/>
      <c r="K567" s="128"/>
      <c r="L567" s="128"/>
      <c r="M567" s="128"/>
      <c r="N567" s="128"/>
      <c r="O567" s="128"/>
      <c r="P567" s="128"/>
      <c r="Q567" s="137"/>
      <c r="R567" s="8"/>
      <c r="S567" s="8"/>
      <c r="T567" s="8"/>
      <c r="U567" s="8"/>
      <c r="W567" s="8"/>
      <c r="AJ567" s="10"/>
      <c r="AK567" s="10"/>
      <c r="BE567" s="12"/>
      <c r="BF567" s="12"/>
    </row>
    <row r="568" spans="1:58" x14ac:dyDescent="0.25">
      <c r="A568" s="147"/>
      <c r="B568" s="148"/>
      <c r="D568" s="128"/>
      <c r="E568" s="128"/>
      <c r="F568" s="128"/>
      <c r="G568" s="128"/>
      <c r="H568" s="128"/>
      <c r="I568" s="128"/>
      <c r="J568" s="128"/>
      <c r="K568" s="128"/>
      <c r="L568" s="128"/>
      <c r="M568" s="128"/>
      <c r="N568" s="128"/>
      <c r="O568" s="128"/>
      <c r="P568" s="128"/>
      <c r="Q568" s="137"/>
      <c r="R568" s="8"/>
      <c r="S568" s="8"/>
      <c r="T568" s="8"/>
      <c r="U568" s="8"/>
      <c r="W568" s="8"/>
      <c r="AJ568" s="10"/>
      <c r="AK568" s="10"/>
      <c r="BE568" s="12"/>
      <c r="BF568" s="12"/>
    </row>
    <row r="569" spans="1:58" x14ac:dyDescent="0.25">
      <c r="A569" s="147"/>
      <c r="B569" s="148"/>
      <c r="D569" s="128"/>
      <c r="E569" s="128"/>
      <c r="F569" s="128"/>
      <c r="G569" s="128"/>
      <c r="H569" s="128"/>
      <c r="I569" s="128"/>
      <c r="J569" s="128"/>
      <c r="K569" s="128"/>
      <c r="L569" s="128"/>
      <c r="M569" s="128"/>
      <c r="N569" s="128"/>
      <c r="O569" s="128"/>
      <c r="P569" s="128"/>
      <c r="Q569" s="137"/>
      <c r="R569" s="8"/>
      <c r="S569" s="8"/>
      <c r="T569" s="8"/>
      <c r="U569" s="8"/>
      <c r="W569" s="8"/>
      <c r="AJ569" s="10"/>
      <c r="AK569" s="10"/>
      <c r="BE569" s="12"/>
      <c r="BF569" s="12"/>
    </row>
    <row r="570" spans="1:58" x14ac:dyDescent="0.25">
      <c r="A570" s="147"/>
      <c r="B570" s="148"/>
      <c r="D570" s="128"/>
      <c r="E570" s="128"/>
      <c r="F570" s="128"/>
      <c r="G570" s="128"/>
      <c r="H570" s="128"/>
      <c r="I570" s="128"/>
      <c r="J570" s="128"/>
      <c r="K570" s="128"/>
      <c r="L570" s="128"/>
      <c r="M570" s="128"/>
      <c r="N570" s="128"/>
      <c r="O570" s="128"/>
      <c r="P570" s="128"/>
      <c r="Q570" s="137"/>
      <c r="R570" s="8"/>
      <c r="S570" s="8"/>
      <c r="T570" s="8"/>
      <c r="U570" s="8"/>
      <c r="W570" s="8"/>
      <c r="AJ570" s="10"/>
      <c r="AK570" s="10"/>
      <c r="BE570" s="12"/>
      <c r="BF570" s="12"/>
    </row>
    <row r="571" spans="1:58" x14ac:dyDescent="0.25">
      <c r="A571" s="147"/>
      <c r="B571" s="148"/>
      <c r="D571" s="128"/>
      <c r="E571" s="128"/>
      <c r="F571" s="128"/>
      <c r="G571" s="128"/>
      <c r="H571" s="128"/>
      <c r="I571" s="128"/>
      <c r="J571" s="128"/>
      <c r="K571" s="128"/>
      <c r="L571" s="128"/>
      <c r="M571" s="128"/>
      <c r="N571" s="128"/>
      <c r="O571" s="128"/>
      <c r="P571" s="128"/>
      <c r="Q571" s="137"/>
      <c r="R571" s="8"/>
      <c r="S571" s="8"/>
      <c r="T571" s="8"/>
      <c r="U571" s="8"/>
      <c r="W571" s="8"/>
      <c r="AJ571" s="10"/>
      <c r="AK571" s="10"/>
      <c r="BE571" s="12"/>
      <c r="BF571" s="12"/>
    </row>
    <row r="572" spans="1:58" x14ac:dyDescent="0.25">
      <c r="A572" s="147"/>
      <c r="B572" s="148"/>
      <c r="D572" s="128"/>
      <c r="E572" s="128"/>
      <c r="F572" s="128"/>
      <c r="G572" s="128"/>
      <c r="H572" s="128"/>
      <c r="I572" s="128"/>
      <c r="J572" s="128"/>
      <c r="K572" s="128"/>
      <c r="L572" s="128"/>
      <c r="M572" s="128"/>
      <c r="N572" s="128"/>
      <c r="O572" s="128"/>
      <c r="P572" s="128"/>
      <c r="Q572" s="137"/>
      <c r="R572" s="8"/>
      <c r="S572" s="8"/>
      <c r="T572" s="8"/>
      <c r="U572" s="8"/>
      <c r="W572" s="8"/>
      <c r="AJ572" s="10"/>
      <c r="AK572" s="10"/>
      <c r="BE572" s="12"/>
      <c r="BF572" s="12"/>
    </row>
    <row r="573" spans="1:58" x14ac:dyDescent="0.25">
      <c r="A573" s="147"/>
      <c r="B573" s="148"/>
      <c r="D573" s="128"/>
      <c r="E573" s="128"/>
      <c r="F573" s="128"/>
      <c r="G573" s="128"/>
      <c r="H573" s="128"/>
      <c r="I573" s="128"/>
      <c r="J573" s="128"/>
      <c r="K573" s="128"/>
      <c r="L573" s="128"/>
      <c r="M573" s="128"/>
      <c r="N573" s="128"/>
      <c r="O573" s="128"/>
      <c r="P573" s="128"/>
      <c r="Q573" s="137"/>
      <c r="R573" s="8"/>
      <c r="S573" s="8"/>
      <c r="T573" s="8"/>
      <c r="U573" s="8"/>
      <c r="W573" s="8"/>
      <c r="AJ573" s="10"/>
      <c r="AK573" s="10"/>
      <c r="BE573" s="12"/>
      <c r="BF573" s="12"/>
    </row>
    <row r="574" spans="1:58" x14ac:dyDescent="0.25">
      <c r="A574" s="147"/>
      <c r="B574" s="148"/>
      <c r="D574" s="128"/>
      <c r="E574" s="128"/>
      <c r="F574" s="128"/>
      <c r="G574" s="128"/>
      <c r="H574" s="128"/>
      <c r="I574" s="128"/>
      <c r="J574" s="128"/>
      <c r="K574" s="128"/>
      <c r="L574" s="128"/>
      <c r="M574" s="128"/>
      <c r="N574" s="128"/>
      <c r="O574" s="128"/>
      <c r="P574" s="128"/>
      <c r="Q574" s="137"/>
      <c r="R574" s="8"/>
      <c r="S574" s="8"/>
      <c r="T574" s="8"/>
      <c r="U574" s="8"/>
      <c r="W574" s="8"/>
      <c r="AJ574" s="10"/>
      <c r="AK574" s="10"/>
      <c r="BE574" s="12"/>
      <c r="BF574" s="12"/>
    </row>
    <row r="575" spans="1:58" x14ac:dyDescent="0.25">
      <c r="A575" s="147"/>
      <c r="B575" s="148"/>
      <c r="D575" s="128"/>
      <c r="E575" s="128"/>
      <c r="F575" s="128"/>
      <c r="G575" s="128"/>
      <c r="H575" s="128"/>
      <c r="I575" s="128"/>
      <c r="J575" s="128"/>
      <c r="K575" s="128"/>
      <c r="L575" s="128"/>
      <c r="M575" s="128"/>
      <c r="N575" s="128"/>
      <c r="O575" s="128"/>
      <c r="P575" s="128"/>
      <c r="Q575" s="137"/>
      <c r="R575" s="8"/>
      <c r="S575" s="8"/>
      <c r="T575" s="8"/>
      <c r="U575" s="8"/>
      <c r="W575" s="8"/>
      <c r="AJ575" s="10"/>
      <c r="AK575" s="10"/>
      <c r="BE575" s="12"/>
      <c r="BF575" s="12"/>
    </row>
    <row r="576" spans="1:58" x14ac:dyDescent="0.25">
      <c r="A576" s="147"/>
      <c r="B576" s="148"/>
      <c r="D576" s="128"/>
      <c r="E576" s="128"/>
      <c r="F576" s="128"/>
      <c r="G576" s="128"/>
      <c r="H576" s="128"/>
      <c r="I576" s="128"/>
      <c r="J576" s="128"/>
      <c r="K576" s="128"/>
      <c r="L576" s="128"/>
      <c r="M576" s="128"/>
      <c r="N576" s="128"/>
      <c r="O576" s="128"/>
      <c r="P576" s="128"/>
      <c r="Q576" s="137"/>
      <c r="R576" s="8"/>
      <c r="S576" s="8"/>
      <c r="T576" s="8"/>
      <c r="U576" s="8"/>
      <c r="W576" s="8"/>
      <c r="AJ576" s="10"/>
      <c r="AK576" s="10"/>
      <c r="BE576" s="12"/>
      <c r="BF576" s="12"/>
    </row>
    <row r="577" spans="1:58" x14ac:dyDescent="0.25">
      <c r="A577" s="147"/>
      <c r="B577" s="148"/>
      <c r="D577" s="128"/>
      <c r="E577" s="128"/>
      <c r="F577" s="128"/>
      <c r="G577" s="128"/>
      <c r="H577" s="128"/>
      <c r="I577" s="128"/>
      <c r="J577" s="128"/>
      <c r="K577" s="128"/>
      <c r="L577" s="128"/>
      <c r="M577" s="128"/>
      <c r="N577" s="128"/>
      <c r="O577" s="128"/>
      <c r="P577" s="128"/>
      <c r="Q577" s="137"/>
      <c r="R577" s="8"/>
      <c r="S577" s="8"/>
      <c r="T577" s="8"/>
      <c r="U577" s="8"/>
      <c r="W577" s="8"/>
      <c r="AJ577" s="10"/>
      <c r="AK577" s="10"/>
      <c r="BE577" s="12"/>
      <c r="BF577" s="12"/>
    </row>
    <row r="578" spans="1:58" x14ac:dyDescent="0.25">
      <c r="A578" s="147"/>
      <c r="B578" s="148"/>
      <c r="D578" s="128"/>
      <c r="E578" s="128"/>
      <c r="F578" s="128"/>
      <c r="G578" s="128"/>
      <c r="H578" s="128"/>
      <c r="I578" s="128"/>
      <c r="J578" s="128"/>
      <c r="K578" s="128"/>
      <c r="L578" s="128"/>
      <c r="M578" s="128"/>
      <c r="N578" s="128"/>
      <c r="O578" s="128"/>
      <c r="P578" s="128"/>
      <c r="Q578" s="137"/>
      <c r="R578" s="8"/>
      <c r="S578" s="8"/>
      <c r="T578" s="8"/>
      <c r="U578" s="8"/>
      <c r="W578" s="8"/>
      <c r="AJ578" s="10"/>
      <c r="AK578" s="10"/>
      <c r="BE578" s="12"/>
      <c r="BF578" s="12"/>
    </row>
    <row r="579" spans="1:58" x14ac:dyDescent="0.25">
      <c r="A579" s="147"/>
      <c r="B579" s="148"/>
      <c r="D579" s="128"/>
      <c r="E579" s="128"/>
      <c r="F579" s="128"/>
      <c r="G579" s="128"/>
      <c r="H579" s="128"/>
      <c r="I579" s="128"/>
      <c r="J579" s="128"/>
      <c r="K579" s="128"/>
      <c r="L579" s="128"/>
      <c r="M579" s="128"/>
      <c r="N579" s="128"/>
      <c r="O579" s="128"/>
      <c r="P579" s="128"/>
      <c r="Q579" s="137"/>
      <c r="R579" s="8"/>
      <c r="S579" s="8"/>
      <c r="T579" s="8"/>
      <c r="U579" s="8"/>
      <c r="W579" s="8"/>
      <c r="AJ579" s="10"/>
      <c r="AK579" s="10"/>
      <c r="BE579" s="12"/>
      <c r="BF579" s="12"/>
    </row>
    <row r="580" spans="1:58" x14ac:dyDescent="0.25">
      <c r="A580" s="147"/>
      <c r="B580" s="148"/>
      <c r="D580" s="128"/>
      <c r="E580" s="128"/>
      <c r="F580" s="128"/>
      <c r="G580" s="128"/>
      <c r="H580" s="128"/>
      <c r="I580" s="128"/>
      <c r="J580" s="128"/>
      <c r="K580" s="128"/>
      <c r="L580" s="128"/>
      <c r="M580" s="128"/>
      <c r="N580" s="128"/>
      <c r="O580" s="128"/>
      <c r="P580" s="128"/>
      <c r="Q580" s="137"/>
      <c r="R580" s="8"/>
      <c r="S580" s="8"/>
      <c r="T580" s="8"/>
      <c r="U580" s="8"/>
      <c r="W580" s="8"/>
      <c r="AJ580" s="10"/>
      <c r="AK580" s="10"/>
      <c r="BE580" s="12"/>
      <c r="BF580" s="12"/>
    </row>
    <row r="581" spans="1:58" x14ac:dyDescent="0.25">
      <c r="A581" s="147"/>
      <c r="B581" s="148"/>
      <c r="D581" s="128"/>
      <c r="E581" s="128"/>
      <c r="F581" s="128"/>
      <c r="G581" s="128"/>
      <c r="H581" s="128"/>
      <c r="I581" s="128"/>
      <c r="J581" s="128"/>
      <c r="K581" s="128"/>
      <c r="L581" s="128"/>
      <c r="M581" s="128"/>
      <c r="N581" s="128"/>
      <c r="O581" s="128"/>
      <c r="P581" s="128"/>
      <c r="Q581" s="137"/>
      <c r="R581" s="8"/>
      <c r="S581" s="8"/>
      <c r="T581" s="8"/>
      <c r="U581" s="8"/>
      <c r="W581" s="8"/>
      <c r="AJ581" s="10"/>
      <c r="AK581" s="10"/>
      <c r="BE581" s="12"/>
      <c r="BF581" s="12"/>
    </row>
    <row r="582" spans="1:58" x14ac:dyDescent="0.25">
      <c r="A582" s="147"/>
      <c r="B582" s="148"/>
      <c r="D582" s="128"/>
      <c r="E582" s="128"/>
      <c r="F582" s="128"/>
      <c r="G582" s="128"/>
      <c r="H582" s="128"/>
      <c r="I582" s="128"/>
      <c r="J582" s="128"/>
      <c r="K582" s="128"/>
      <c r="L582" s="128"/>
      <c r="M582" s="128"/>
      <c r="N582" s="128"/>
      <c r="O582" s="128"/>
      <c r="P582" s="128"/>
      <c r="Q582" s="137"/>
      <c r="R582" s="8"/>
      <c r="S582" s="8"/>
      <c r="T582" s="8"/>
      <c r="U582" s="8"/>
      <c r="W582" s="8"/>
      <c r="AJ582" s="10"/>
      <c r="AK582" s="10"/>
      <c r="BE582" s="12"/>
      <c r="BF582" s="12"/>
    </row>
    <row r="583" spans="1:58" x14ac:dyDescent="0.25">
      <c r="A583" s="147"/>
      <c r="B583" s="148"/>
      <c r="D583" s="128"/>
      <c r="E583" s="128"/>
      <c r="F583" s="128"/>
      <c r="G583" s="128"/>
      <c r="H583" s="128"/>
      <c r="I583" s="128"/>
      <c r="J583" s="128"/>
      <c r="K583" s="128"/>
      <c r="L583" s="128"/>
      <c r="M583" s="128"/>
      <c r="N583" s="128"/>
      <c r="O583" s="128"/>
      <c r="P583" s="128"/>
      <c r="Q583" s="137"/>
      <c r="R583" s="8"/>
      <c r="S583" s="8"/>
      <c r="T583" s="8"/>
      <c r="U583" s="8"/>
      <c r="W583" s="8"/>
      <c r="AJ583" s="10"/>
      <c r="AK583" s="10"/>
      <c r="BE583" s="12"/>
      <c r="BF583" s="12"/>
    </row>
    <row r="584" spans="1:58" x14ac:dyDescent="0.25">
      <c r="A584" s="147"/>
      <c r="B584" s="148"/>
      <c r="D584" s="128"/>
      <c r="E584" s="128"/>
      <c r="F584" s="128"/>
      <c r="G584" s="128"/>
      <c r="H584" s="128"/>
      <c r="I584" s="128"/>
      <c r="J584" s="128"/>
      <c r="K584" s="128"/>
      <c r="L584" s="128"/>
      <c r="M584" s="128"/>
      <c r="N584" s="128"/>
      <c r="O584" s="128"/>
      <c r="P584" s="128"/>
      <c r="Q584" s="137"/>
      <c r="R584" s="8"/>
      <c r="S584" s="8"/>
      <c r="T584" s="8"/>
      <c r="U584" s="8"/>
      <c r="W584" s="8"/>
      <c r="AJ584" s="10"/>
      <c r="AK584" s="10"/>
      <c r="BE584" s="12"/>
      <c r="BF584" s="12"/>
    </row>
    <row r="585" spans="1:58" x14ac:dyDescent="0.25">
      <c r="A585" s="147"/>
      <c r="B585" s="148"/>
      <c r="D585" s="128"/>
      <c r="E585" s="128"/>
      <c r="F585" s="128"/>
      <c r="G585" s="128"/>
      <c r="H585" s="128"/>
      <c r="I585" s="128"/>
      <c r="J585" s="128"/>
      <c r="K585" s="128"/>
      <c r="L585" s="128"/>
      <c r="M585" s="128"/>
      <c r="N585" s="128"/>
      <c r="O585" s="128"/>
      <c r="P585" s="128"/>
      <c r="Q585" s="137"/>
      <c r="R585" s="8"/>
      <c r="S585" s="8"/>
      <c r="T585" s="8"/>
      <c r="U585" s="8"/>
      <c r="W585" s="8"/>
      <c r="AJ585" s="10"/>
      <c r="AK585" s="10"/>
      <c r="BE585" s="12"/>
      <c r="BF585" s="12"/>
    </row>
    <row r="586" spans="1:58" x14ac:dyDescent="0.25">
      <c r="A586" s="147"/>
      <c r="B586" s="148"/>
      <c r="D586" s="128"/>
      <c r="E586" s="128"/>
      <c r="F586" s="128"/>
      <c r="G586" s="128"/>
      <c r="H586" s="128"/>
      <c r="I586" s="128"/>
      <c r="J586" s="128"/>
      <c r="K586" s="128"/>
      <c r="L586" s="128"/>
      <c r="M586" s="128"/>
      <c r="N586" s="128"/>
      <c r="O586" s="128"/>
      <c r="P586" s="128"/>
      <c r="Q586" s="137"/>
      <c r="R586" s="8"/>
      <c r="S586" s="8"/>
      <c r="T586" s="8"/>
      <c r="U586" s="8"/>
      <c r="W586" s="8"/>
      <c r="AJ586" s="10"/>
      <c r="AK586" s="10"/>
      <c r="BE586" s="12"/>
      <c r="BF586" s="12"/>
    </row>
    <row r="587" spans="1:58" x14ac:dyDescent="0.25">
      <c r="A587" s="147"/>
      <c r="B587" s="148"/>
      <c r="D587" s="128"/>
      <c r="E587" s="128"/>
      <c r="F587" s="128"/>
      <c r="G587" s="128"/>
      <c r="H587" s="128"/>
      <c r="I587" s="128"/>
      <c r="J587" s="128"/>
      <c r="K587" s="128"/>
      <c r="L587" s="128"/>
      <c r="M587" s="128"/>
      <c r="N587" s="128"/>
      <c r="O587" s="128"/>
      <c r="P587" s="128"/>
      <c r="Q587" s="137"/>
      <c r="R587" s="8"/>
      <c r="S587" s="8"/>
      <c r="T587" s="8"/>
      <c r="U587" s="8"/>
      <c r="W587" s="8"/>
      <c r="AJ587" s="10"/>
      <c r="AK587" s="10"/>
      <c r="BE587" s="12"/>
      <c r="BF587" s="12"/>
    </row>
    <row r="588" spans="1:58" x14ac:dyDescent="0.25">
      <c r="A588" s="147"/>
      <c r="B588" s="148"/>
      <c r="D588" s="128"/>
      <c r="E588" s="128"/>
      <c r="F588" s="128"/>
      <c r="G588" s="128"/>
      <c r="H588" s="128"/>
      <c r="I588" s="128"/>
      <c r="J588" s="128"/>
      <c r="K588" s="128"/>
      <c r="L588" s="128"/>
      <c r="M588" s="128"/>
      <c r="N588" s="128"/>
      <c r="O588" s="128"/>
      <c r="P588" s="128"/>
      <c r="Q588" s="137"/>
      <c r="R588" s="8"/>
      <c r="S588" s="8"/>
      <c r="T588" s="8"/>
      <c r="U588" s="8"/>
      <c r="W588" s="8"/>
      <c r="AJ588" s="10"/>
      <c r="AK588" s="10"/>
      <c r="BE588" s="12"/>
      <c r="BF588" s="12"/>
    </row>
    <row r="589" spans="1:58" x14ac:dyDescent="0.25">
      <c r="A589" s="147"/>
      <c r="B589" s="148"/>
      <c r="D589" s="128"/>
      <c r="E589" s="128"/>
      <c r="F589" s="128"/>
      <c r="G589" s="128"/>
      <c r="H589" s="128"/>
      <c r="I589" s="128"/>
      <c r="J589" s="128"/>
      <c r="K589" s="128"/>
      <c r="L589" s="128"/>
      <c r="M589" s="128"/>
      <c r="N589" s="128"/>
      <c r="O589" s="128"/>
      <c r="P589" s="128"/>
      <c r="Q589" s="137"/>
      <c r="R589" s="8"/>
      <c r="S589" s="8"/>
      <c r="T589" s="8"/>
      <c r="U589" s="8"/>
      <c r="W589" s="8"/>
      <c r="AJ589" s="10"/>
      <c r="AK589" s="10"/>
      <c r="BE589" s="12"/>
      <c r="BF589" s="12"/>
    </row>
    <row r="590" spans="1:58" x14ac:dyDescent="0.25">
      <c r="A590" s="147"/>
      <c r="B590" s="148"/>
      <c r="D590" s="128"/>
      <c r="E590" s="128"/>
      <c r="F590" s="128"/>
      <c r="G590" s="128"/>
      <c r="H590" s="128"/>
      <c r="I590" s="128"/>
      <c r="J590" s="128"/>
      <c r="K590" s="128"/>
      <c r="L590" s="128"/>
      <c r="M590" s="128"/>
      <c r="N590" s="128"/>
      <c r="O590" s="128"/>
      <c r="P590" s="128"/>
      <c r="Q590" s="137"/>
      <c r="R590" s="8"/>
      <c r="S590" s="8"/>
      <c r="T590" s="8"/>
      <c r="U590" s="8"/>
      <c r="W590" s="8"/>
      <c r="AJ590" s="10"/>
      <c r="AK590" s="10"/>
      <c r="BE590" s="12"/>
      <c r="BF590" s="12"/>
    </row>
    <row r="591" spans="1:58" x14ac:dyDescent="0.25">
      <c r="A591" s="147"/>
      <c r="B591" s="148"/>
      <c r="D591" s="128"/>
      <c r="E591" s="128"/>
      <c r="F591" s="128"/>
      <c r="G591" s="128"/>
      <c r="H591" s="128"/>
      <c r="I591" s="128"/>
      <c r="J591" s="128"/>
      <c r="K591" s="128"/>
      <c r="L591" s="128"/>
      <c r="M591" s="128"/>
      <c r="N591" s="128"/>
      <c r="O591" s="128"/>
      <c r="P591" s="128"/>
      <c r="Q591" s="137"/>
      <c r="R591" s="8"/>
      <c r="S591" s="8"/>
      <c r="T591" s="8"/>
      <c r="U591" s="8"/>
      <c r="W591" s="8"/>
      <c r="AJ591" s="10"/>
      <c r="AK591" s="10"/>
      <c r="BE591" s="12"/>
      <c r="BF591" s="12"/>
    </row>
    <row r="592" spans="1:58" x14ac:dyDescent="0.25">
      <c r="A592" s="147"/>
      <c r="B592" s="148"/>
      <c r="D592" s="128"/>
      <c r="E592" s="128"/>
      <c r="F592" s="128"/>
      <c r="G592" s="128"/>
      <c r="H592" s="128"/>
      <c r="I592" s="128"/>
      <c r="J592" s="128"/>
      <c r="K592" s="128"/>
      <c r="L592" s="128"/>
      <c r="M592" s="128"/>
      <c r="N592" s="128"/>
      <c r="O592" s="128"/>
      <c r="P592" s="128"/>
      <c r="Q592" s="137"/>
      <c r="R592" s="8"/>
      <c r="S592" s="8"/>
      <c r="T592" s="8"/>
      <c r="U592" s="8"/>
      <c r="W592" s="8"/>
      <c r="AJ592" s="10"/>
      <c r="AK592" s="10"/>
      <c r="BE592" s="12"/>
      <c r="BF592" s="12"/>
    </row>
    <row r="593" spans="1:58" x14ac:dyDescent="0.25">
      <c r="A593" s="147"/>
      <c r="B593" s="148"/>
      <c r="D593" s="128"/>
      <c r="E593" s="128"/>
      <c r="F593" s="128"/>
      <c r="G593" s="128"/>
      <c r="H593" s="128"/>
      <c r="I593" s="128"/>
      <c r="J593" s="128"/>
      <c r="K593" s="128"/>
      <c r="L593" s="128"/>
      <c r="M593" s="128"/>
      <c r="N593" s="128"/>
      <c r="O593" s="128"/>
      <c r="P593" s="128"/>
      <c r="Q593" s="137"/>
      <c r="R593" s="8"/>
      <c r="S593" s="8"/>
      <c r="T593" s="8"/>
      <c r="U593" s="8"/>
      <c r="W593" s="8"/>
      <c r="AJ593" s="10"/>
      <c r="AK593" s="10"/>
      <c r="BE593" s="12"/>
      <c r="BF593" s="12"/>
    </row>
    <row r="594" spans="1:58" x14ac:dyDescent="0.25">
      <c r="A594" s="147"/>
      <c r="B594" s="148"/>
      <c r="D594" s="128"/>
      <c r="E594" s="128"/>
      <c r="F594" s="128"/>
      <c r="G594" s="128"/>
      <c r="H594" s="128"/>
      <c r="I594" s="128"/>
      <c r="J594" s="128"/>
      <c r="K594" s="128"/>
      <c r="L594" s="128"/>
      <c r="M594" s="128"/>
      <c r="N594" s="128"/>
      <c r="O594" s="128"/>
      <c r="P594" s="128"/>
      <c r="Q594" s="137"/>
      <c r="R594" s="8"/>
      <c r="S594" s="8"/>
      <c r="T594" s="8"/>
      <c r="U594" s="8"/>
      <c r="W594" s="8"/>
      <c r="AJ594" s="10"/>
      <c r="AK594" s="10"/>
      <c r="BE594" s="12"/>
      <c r="BF594" s="12"/>
    </row>
    <row r="595" spans="1:58" x14ac:dyDescent="0.25">
      <c r="A595" s="147"/>
      <c r="B595" s="148"/>
      <c r="D595" s="128"/>
      <c r="E595" s="128"/>
      <c r="F595" s="128"/>
      <c r="G595" s="128"/>
      <c r="H595" s="128"/>
      <c r="I595" s="128"/>
      <c r="J595" s="128"/>
      <c r="K595" s="128"/>
      <c r="L595" s="128"/>
      <c r="M595" s="128"/>
      <c r="N595" s="128"/>
      <c r="O595" s="128"/>
      <c r="P595" s="128"/>
      <c r="Q595" s="137"/>
      <c r="R595" s="8"/>
      <c r="S595" s="8"/>
      <c r="T595" s="8"/>
      <c r="U595" s="8"/>
      <c r="W595" s="8"/>
      <c r="AJ595" s="10"/>
      <c r="AK595" s="10"/>
      <c r="BE595" s="12"/>
      <c r="BF595" s="12"/>
    </row>
    <row r="596" spans="1:58" x14ac:dyDescent="0.25">
      <c r="A596" s="147"/>
      <c r="B596" s="148"/>
      <c r="D596" s="128"/>
      <c r="E596" s="128"/>
      <c r="F596" s="128"/>
      <c r="G596" s="128"/>
      <c r="H596" s="128"/>
      <c r="I596" s="128"/>
      <c r="J596" s="128"/>
      <c r="K596" s="128"/>
      <c r="L596" s="128"/>
      <c r="M596" s="128"/>
      <c r="N596" s="128"/>
      <c r="O596" s="128"/>
      <c r="P596" s="128"/>
      <c r="Q596" s="137"/>
      <c r="R596" s="8"/>
      <c r="S596" s="8"/>
      <c r="T596" s="8"/>
      <c r="U596" s="8"/>
      <c r="W596" s="8"/>
      <c r="AJ596" s="10"/>
      <c r="AK596" s="10"/>
      <c r="BE596" s="12"/>
      <c r="BF596" s="12"/>
    </row>
    <row r="597" spans="1:58" x14ac:dyDescent="0.25">
      <c r="A597" s="147"/>
      <c r="B597" s="148"/>
      <c r="D597" s="128"/>
      <c r="E597" s="128"/>
      <c r="F597" s="128"/>
      <c r="G597" s="128"/>
      <c r="H597" s="128"/>
      <c r="I597" s="128"/>
      <c r="J597" s="128"/>
      <c r="K597" s="128"/>
      <c r="L597" s="128"/>
      <c r="M597" s="128"/>
      <c r="N597" s="128"/>
      <c r="O597" s="128"/>
      <c r="P597" s="128"/>
      <c r="Q597" s="137"/>
      <c r="R597" s="8"/>
      <c r="S597" s="8"/>
      <c r="T597" s="8"/>
      <c r="U597" s="8"/>
      <c r="W597" s="8"/>
      <c r="AJ597" s="10"/>
      <c r="AK597" s="10"/>
      <c r="BE597" s="12"/>
      <c r="BF597" s="12"/>
    </row>
    <row r="598" spans="1:58" x14ac:dyDescent="0.25">
      <c r="A598" s="147"/>
      <c r="B598" s="148"/>
      <c r="D598" s="128"/>
      <c r="E598" s="128"/>
      <c r="F598" s="128"/>
      <c r="G598" s="128"/>
      <c r="H598" s="128"/>
      <c r="I598" s="128"/>
      <c r="J598" s="128"/>
      <c r="K598" s="128"/>
      <c r="L598" s="128"/>
      <c r="M598" s="128"/>
      <c r="N598" s="128"/>
      <c r="O598" s="128"/>
      <c r="P598" s="128"/>
      <c r="Q598" s="137"/>
      <c r="R598" s="8"/>
      <c r="S598" s="8"/>
      <c r="T598" s="8"/>
      <c r="U598" s="8"/>
      <c r="W598" s="8"/>
      <c r="AJ598" s="10"/>
      <c r="AK598" s="10"/>
      <c r="BE598" s="12"/>
      <c r="BF598" s="12"/>
    </row>
    <row r="599" spans="1:58" x14ac:dyDescent="0.25">
      <c r="A599" s="147"/>
      <c r="B599" s="148"/>
      <c r="D599" s="128"/>
      <c r="E599" s="128"/>
      <c r="F599" s="128"/>
      <c r="G599" s="128"/>
      <c r="H599" s="128"/>
      <c r="I599" s="128"/>
      <c r="J599" s="128"/>
      <c r="K599" s="128"/>
      <c r="L599" s="128"/>
      <c r="M599" s="128"/>
      <c r="N599" s="128"/>
      <c r="O599" s="128"/>
      <c r="P599" s="128"/>
      <c r="Q599" s="137"/>
      <c r="R599" s="8"/>
      <c r="S599" s="8"/>
      <c r="T599" s="8"/>
      <c r="U599" s="8"/>
      <c r="W599" s="8"/>
      <c r="AJ599" s="10"/>
      <c r="AK599" s="10"/>
      <c r="BE599" s="12"/>
      <c r="BF599" s="12"/>
    </row>
    <row r="600" spans="1:58" x14ac:dyDescent="0.25">
      <c r="A600" s="147"/>
      <c r="B600" s="148"/>
      <c r="D600" s="128"/>
      <c r="E600" s="128"/>
      <c r="F600" s="128"/>
      <c r="G600" s="128"/>
      <c r="H600" s="128"/>
      <c r="I600" s="128"/>
      <c r="J600" s="128"/>
      <c r="K600" s="128"/>
      <c r="L600" s="128"/>
      <c r="M600" s="128"/>
      <c r="N600" s="128"/>
      <c r="O600" s="128"/>
      <c r="P600" s="128"/>
      <c r="Q600" s="137"/>
      <c r="R600" s="8"/>
      <c r="S600" s="8"/>
      <c r="T600" s="8"/>
      <c r="U600" s="8"/>
      <c r="W600" s="8"/>
      <c r="AJ600" s="10"/>
      <c r="AK600" s="10"/>
      <c r="BE600" s="12"/>
      <c r="BF600" s="12"/>
    </row>
    <row r="601" spans="1:58" x14ac:dyDescent="0.25">
      <c r="A601" s="147"/>
      <c r="B601" s="148"/>
      <c r="D601" s="128"/>
      <c r="E601" s="128"/>
      <c r="F601" s="128"/>
      <c r="G601" s="128"/>
      <c r="H601" s="128"/>
      <c r="I601" s="128"/>
      <c r="J601" s="128"/>
      <c r="K601" s="128"/>
      <c r="L601" s="128"/>
      <c r="M601" s="128"/>
      <c r="N601" s="128"/>
      <c r="O601" s="128"/>
      <c r="P601" s="128"/>
      <c r="Q601" s="137"/>
      <c r="R601" s="8"/>
      <c r="S601" s="8"/>
      <c r="T601" s="8"/>
      <c r="U601" s="8"/>
      <c r="W601" s="8"/>
      <c r="AJ601" s="10"/>
      <c r="AK601" s="10"/>
      <c r="BE601" s="12"/>
      <c r="BF601" s="12"/>
    </row>
    <row r="602" spans="1:58" x14ac:dyDescent="0.25">
      <c r="A602" s="147"/>
      <c r="B602" s="148"/>
      <c r="D602" s="128"/>
      <c r="E602" s="128"/>
      <c r="F602" s="128"/>
      <c r="G602" s="128"/>
      <c r="H602" s="128"/>
      <c r="I602" s="128"/>
      <c r="J602" s="128"/>
      <c r="K602" s="128"/>
      <c r="L602" s="128"/>
      <c r="M602" s="128"/>
      <c r="N602" s="128"/>
      <c r="O602" s="128"/>
      <c r="P602" s="128"/>
      <c r="Q602" s="137"/>
      <c r="R602" s="8"/>
      <c r="S602" s="8"/>
      <c r="T602" s="8"/>
      <c r="U602" s="8"/>
      <c r="W602" s="8"/>
      <c r="AJ602" s="10"/>
      <c r="AK602" s="10"/>
      <c r="BE602" s="12"/>
      <c r="BF602" s="12"/>
    </row>
    <row r="603" spans="1:58" x14ac:dyDescent="0.25">
      <c r="A603" s="147"/>
      <c r="B603" s="148"/>
      <c r="D603" s="128"/>
      <c r="E603" s="128"/>
      <c r="F603" s="128"/>
      <c r="G603" s="128"/>
      <c r="H603" s="128"/>
      <c r="I603" s="128"/>
      <c r="J603" s="128"/>
      <c r="K603" s="128"/>
      <c r="L603" s="128"/>
      <c r="M603" s="128"/>
      <c r="N603" s="128"/>
      <c r="O603" s="128"/>
      <c r="P603" s="128"/>
      <c r="Q603" s="137"/>
      <c r="R603" s="8"/>
      <c r="S603" s="8"/>
      <c r="T603" s="8"/>
      <c r="U603" s="8"/>
      <c r="W603" s="8"/>
      <c r="AJ603" s="10"/>
      <c r="AK603" s="10"/>
      <c r="BE603" s="12"/>
      <c r="BF603" s="12"/>
    </row>
    <row r="604" spans="1:58" x14ac:dyDescent="0.25">
      <c r="A604" s="147"/>
      <c r="B604" s="148"/>
      <c r="D604" s="128"/>
      <c r="E604" s="128"/>
      <c r="F604" s="128"/>
      <c r="G604" s="128"/>
      <c r="H604" s="128"/>
      <c r="I604" s="128"/>
      <c r="J604" s="128"/>
      <c r="K604" s="128"/>
      <c r="L604" s="128"/>
      <c r="M604" s="128"/>
      <c r="N604" s="128"/>
      <c r="O604" s="128"/>
      <c r="P604" s="128"/>
      <c r="Q604" s="137"/>
      <c r="R604" s="8"/>
      <c r="S604" s="8"/>
      <c r="T604" s="8"/>
      <c r="U604" s="8"/>
      <c r="W604" s="8"/>
      <c r="AJ604" s="10"/>
      <c r="AK604" s="10"/>
      <c r="BE604" s="12"/>
      <c r="BF604" s="12"/>
    </row>
    <row r="605" spans="1:58" x14ac:dyDescent="0.25">
      <c r="A605" s="147"/>
      <c r="B605" s="148"/>
      <c r="D605" s="128"/>
      <c r="E605" s="128"/>
      <c r="F605" s="128"/>
      <c r="G605" s="128"/>
      <c r="H605" s="128"/>
      <c r="I605" s="128"/>
      <c r="J605" s="128"/>
      <c r="K605" s="128"/>
      <c r="L605" s="128"/>
      <c r="M605" s="128"/>
      <c r="N605" s="128"/>
      <c r="O605" s="128"/>
      <c r="P605" s="128"/>
      <c r="Q605" s="137"/>
      <c r="R605" s="8"/>
      <c r="S605" s="8"/>
      <c r="T605" s="8"/>
      <c r="U605" s="8"/>
      <c r="W605" s="8"/>
      <c r="AJ605" s="10"/>
      <c r="AK605" s="10"/>
      <c r="BE605" s="12"/>
      <c r="BF605" s="12"/>
    </row>
    <row r="606" spans="1:58" x14ac:dyDescent="0.25">
      <c r="A606" s="147"/>
      <c r="B606" s="148"/>
      <c r="D606" s="128"/>
      <c r="E606" s="128"/>
      <c r="F606" s="128"/>
      <c r="G606" s="128"/>
      <c r="H606" s="128"/>
      <c r="I606" s="128"/>
      <c r="J606" s="128"/>
      <c r="K606" s="128"/>
      <c r="L606" s="128"/>
      <c r="M606" s="128"/>
      <c r="N606" s="128"/>
      <c r="O606" s="128"/>
      <c r="P606" s="128"/>
      <c r="Q606" s="137"/>
      <c r="R606" s="8"/>
      <c r="S606" s="8"/>
      <c r="T606" s="8"/>
      <c r="U606" s="8"/>
      <c r="W606" s="8"/>
      <c r="AJ606" s="10"/>
      <c r="AK606" s="10"/>
      <c r="BE606" s="12"/>
      <c r="BF606" s="12"/>
    </row>
    <row r="607" spans="1:58" x14ac:dyDescent="0.25">
      <c r="A607" s="147"/>
      <c r="B607" s="148"/>
      <c r="D607" s="128"/>
      <c r="E607" s="128"/>
      <c r="F607" s="128"/>
      <c r="G607" s="128"/>
      <c r="H607" s="128"/>
      <c r="I607" s="128"/>
      <c r="J607" s="128"/>
      <c r="K607" s="128"/>
      <c r="L607" s="128"/>
      <c r="M607" s="128"/>
      <c r="N607" s="128"/>
      <c r="O607" s="128"/>
      <c r="P607" s="128"/>
      <c r="Q607" s="137"/>
      <c r="R607" s="8"/>
      <c r="S607" s="8"/>
      <c r="T607" s="8"/>
      <c r="U607" s="8"/>
      <c r="W607" s="8"/>
      <c r="AJ607" s="10"/>
      <c r="AK607" s="10"/>
      <c r="BE607" s="12"/>
      <c r="BF607" s="12"/>
    </row>
    <row r="608" spans="1:58" x14ac:dyDescent="0.25">
      <c r="A608" s="147"/>
      <c r="B608" s="148"/>
      <c r="D608" s="128"/>
      <c r="E608" s="128"/>
      <c r="F608" s="128"/>
      <c r="G608" s="128"/>
      <c r="H608" s="128"/>
      <c r="I608" s="128"/>
      <c r="J608" s="128"/>
      <c r="K608" s="128"/>
      <c r="L608" s="128"/>
      <c r="M608" s="128"/>
      <c r="N608" s="128"/>
      <c r="O608" s="128"/>
      <c r="P608" s="128"/>
      <c r="Q608" s="137"/>
      <c r="R608" s="8"/>
      <c r="S608" s="8"/>
      <c r="T608" s="8"/>
      <c r="U608" s="8"/>
      <c r="W608" s="8"/>
      <c r="AJ608" s="10"/>
      <c r="AK608" s="10"/>
      <c r="BE608" s="12"/>
      <c r="BF608" s="12"/>
    </row>
    <row r="609" spans="1:58" x14ac:dyDescent="0.25">
      <c r="A609" s="147"/>
      <c r="B609" s="148"/>
      <c r="D609" s="128"/>
      <c r="E609" s="128"/>
      <c r="F609" s="128"/>
      <c r="G609" s="128"/>
      <c r="H609" s="128"/>
      <c r="I609" s="128"/>
      <c r="J609" s="128"/>
      <c r="K609" s="128"/>
      <c r="L609" s="128"/>
      <c r="M609" s="128"/>
      <c r="N609" s="128"/>
      <c r="O609" s="128"/>
      <c r="P609" s="128"/>
      <c r="Q609" s="137"/>
      <c r="R609" s="8"/>
      <c r="S609" s="8"/>
      <c r="T609" s="8"/>
      <c r="U609" s="8"/>
      <c r="W609" s="8"/>
      <c r="AJ609" s="10"/>
      <c r="AK609" s="10"/>
      <c r="BE609" s="12"/>
      <c r="BF609" s="12"/>
    </row>
    <row r="610" spans="1:58" x14ac:dyDescent="0.25">
      <c r="A610" s="147"/>
      <c r="B610" s="148"/>
      <c r="D610" s="128"/>
      <c r="E610" s="128"/>
      <c r="F610" s="128"/>
      <c r="G610" s="128"/>
      <c r="H610" s="128"/>
      <c r="I610" s="128"/>
      <c r="J610" s="128"/>
      <c r="K610" s="128"/>
      <c r="L610" s="128"/>
      <c r="M610" s="128"/>
      <c r="N610" s="128"/>
      <c r="O610" s="128"/>
      <c r="P610" s="128"/>
      <c r="Q610" s="137"/>
      <c r="R610" s="8"/>
      <c r="S610" s="8"/>
      <c r="T610" s="8"/>
      <c r="U610" s="8"/>
      <c r="W610" s="8"/>
      <c r="AJ610" s="10"/>
      <c r="AK610" s="10"/>
      <c r="BE610" s="12"/>
      <c r="BF610" s="12"/>
    </row>
    <row r="611" spans="1:58" x14ac:dyDescent="0.25">
      <c r="A611" s="147"/>
      <c r="B611" s="148"/>
      <c r="D611" s="128"/>
      <c r="E611" s="128"/>
      <c r="F611" s="128"/>
      <c r="G611" s="128"/>
      <c r="H611" s="128"/>
      <c r="I611" s="128"/>
      <c r="J611" s="128"/>
      <c r="K611" s="128"/>
      <c r="L611" s="128"/>
      <c r="M611" s="128"/>
      <c r="N611" s="128"/>
      <c r="O611" s="128"/>
      <c r="P611" s="128"/>
      <c r="Q611" s="137"/>
      <c r="R611" s="8"/>
      <c r="S611" s="8"/>
      <c r="T611" s="8"/>
      <c r="U611" s="8"/>
      <c r="W611" s="8"/>
      <c r="AJ611" s="10"/>
      <c r="AK611" s="10"/>
      <c r="BE611" s="12"/>
      <c r="BF611" s="12"/>
    </row>
    <row r="612" spans="1:58" x14ac:dyDescent="0.25">
      <c r="A612" s="147"/>
      <c r="B612" s="148"/>
      <c r="D612" s="128"/>
      <c r="E612" s="128"/>
      <c r="F612" s="128"/>
      <c r="G612" s="128"/>
      <c r="H612" s="128"/>
      <c r="I612" s="128"/>
      <c r="J612" s="128"/>
      <c r="K612" s="128"/>
      <c r="L612" s="128"/>
      <c r="M612" s="128"/>
      <c r="N612" s="128"/>
      <c r="O612" s="128"/>
      <c r="P612" s="128"/>
      <c r="Q612" s="137"/>
      <c r="R612" s="8"/>
      <c r="S612" s="8"/>
      <c r="T612" s="8"/>
      <c r="U612" s="8"/>
      <c r="W612" s="8"/>
      <c r="AJ612" s="10"/>
      <c r="AK612" s="10"/>
      <c r="BE612" s="12"/>
      <c r="BF612" s="12"/>
    </row>
    <row r="613" spans="1:58" x14ac:dyDescent="0.25">
      <c r="A613" s="147"/>
      <c r="B613" s="148"/>
      <c r="D613" s="128"/>
      <c r="E613" s="128"/>
      <c r="F613" s="128"/>
      <c r="G613" s="128"/>
      <c r="H613" s="128"/>
      <c r="I613" s="128"/>
      <c r="J613" s="128"/>
      <c r="K613" s="128"/>
      <c r="L613" s="128"/>
      <c r="M613" s="128"/>
      <c r="N613" s="128"/>
      <c r="O613" s="128"/>
      <c r="P613" s="128"/>
      <c r="Q613" s="137"/>
      <c r="R613" s="8"/>
      <c r="S613" s="8"/>
      <c r="T613" s="8"/>
      <c r="U613" s="8"/>
      <c r="W613" s="8"/>
      <c r="AJ613" s="10"/>
      <c r="AK613" s="10"/>
      <c r="BE613" s="12"/>
      <c r="BF613" s="12"/>
    </row>
    <row r="614" spans="1:58" x14ac:dyDescent="0.25">
      <c r="A614" s="147"/>
      <c r="B614" s="148"/>
      <c r="D614" s="128"/>
      <c r="E614" s="128"/>
      <c r="F614" s="128"/>
      <c r="G614" s="128"/>
      <c r="H614" s="128"/>
      <c r="I614" s="128"/>
      <c r="J614" s="128"/>
      <c r="K614" s="128"/>
      <c r="L614" s="128"/>
      <c r="M614" s="128"/>
      <c r="N614" s="128"/>
      <c r="O614" s="128"/>
      <c r="P614" s="128"/>
      <c r="Q614" s="137"/>
      <c r="R614" s="8"/>
      <c r="S614" s="8"/>
      <c r="T614" s="8"/>
      <c r="U614" s="8"/>
      <c r="W614" s="8"/>
      <c r="AJ614" s="10"/>
      <c r="AK614" s="10"/>
      <c r="BE614" s="12"/>
      <c r="BF614" s="12"/>
    </row>
    <row r="615" spans="1:58" x14ac:dyDescent="0.25">
      <c r="A615" s="147"/>
      <c r="B615" s="148"/>
      <c r="D615" s="128"/>
      <c r="E615" s="128"/>
      <c r="F615" s="128"/>
      <c r="G615" s="128"/>
      <c r="H615" s="128"/>
      <c r="I615" s="128"/>
      <c r="J615" s="128"/>
      <c r="K615" s="128"/>
      <c r="L615" s="128"/>
      <c r="M615" s="128"/>
      <c r="N615" s="128"/>
      <c r="O615" s="128"/>
      <c r="P615" s="128"/>
      <c r="Q615" s="137"/>
      <c r="R615" s="8"/>
      <c r="S615" s="8"/>
      <c r="T615" s="8"/>
      <c r="U615" s="8"/>
      <c r="W615" s="8"/>
      <c r="AJ615" s="10"/>
      <c r="AK615" s="10"/>
      <c r="BE615" s="12"/>
      <c r="BF615" s="12"/>
    </row>
    <row r="616" spans="1:58" x14ac:dyDescent="0.25">
      <c r="A616" s="147"/>
      <c r="B616" s="148"/>
      <c r="D616" s="128"/>
      <c r="E616" s="128"/>
      <c r="F616" s="128"/>
      <c r="G616" s="128"/>
      <c r="H616" s="128"/>
      <c r="I616" s="128"/>
      <c r="J616" s="128"/>
      <c r="K616" s="128"/>
      <c r="L616" s="128"/>
      <c r="M616" s="128"/>
      <c r="N616" s="128"/>
      <c r="O616" s="128"/>
      <c r="P616" s="128"/>
      <c r="Q616" s="137"/>
      <c r="R616" s="8"/>
      <c r="S616" s="8"/>
      <c r="T616" s="8"/>
      <c r="U616" s="8"/>
      <c r="W616" s="8"/>
      <c r="AJ616" s="10"/>
      <c r="AK616" s="10"/>
      <c r="BE616" s="12"/>
      <c r="BF616" s="12"/>
    </row>
    <row r="617" spans="1:58" x14ac:dyDescent="0.25">
      <c r="A617" s="147"/>
      <c r="B617" s="148"/>
      <c r="D617" s="128"/>
      <c r="E617" s="128"/>
      <c r="F617" s="128"/>
      <c r="G617" s="128"/>
      <c r="H617" s="128"/>
      <c r="I617" s="128"/>
      <c r="J617" s="128"/>
      <c r="K617" s="128"/>
      <c r="L617" s="128"/>
      <c r="M617" s="128"/>
      <c r="N617" s="128"/>
      <c r="O617" s="128"/>
      <c r="P617" s="128"/>
      <c r="Q617" s="137"/>
      <c r="R617" s="8"/>
      <c r="S617" s="8"/>
      <c r="T617" s="8"/>
      <c r="U617" s="8"/>
      <c r="W617" s="8"/>
      <c r="AJ617" s="10"/>
      <c r="AK617" s="10"/>
      <c r="BE617" s="12"/>
      <c r="BF617" s="12"/>
    </row>
    <row r="618" spans="1:58" x14ac:dyDescent="0.25">
      <c r="A618" s="147"/>
      <c r="B618" s="148"/>
      <c r="D618" s="128"/>
      <c r="E618" s="128"/>
      <c r="F618" s="128"/>
      <c r="G618" s="128"/>
      <c r="H618" s="128"/>
      <c r="I618" s="128"/>
      <c r="J618" s="128"/>
      <c r="K618" s="128"/>
      <c r="L618" s="128"/>
      <c r="M618" s="128"/>
      <c r="N618" s="128"/>
      <c r="O618" s="128"/>
      <c r="P618" s="128"/>
      <c r="Q618" s="137"/>
      <c r="R618" s="8"/>
      <c r="S618" s="8"/>
      <c r="T618" s="8"/>
      <c r="U618" s="8"/>
      <c r="W618" s="8"/>
      <c r="AJ618" s="10"/>
      <c r="AK618" s="10"/>
      <c r="BE618" s="12"/>
      <c r="BF618" s="12"/>
    </row>
    <row r="619" spans="1:58" x14ac:dyDescent="0.25">
      <c r="A619" s="147"/>
      <c r="B619" s="148"/>
      <c r="D619" s="128"/>
      <c r="E619" s="128"/>
      <c r="F619" s="128"/>
      <c r="G619" s="128"/>
      <c r="H619" s="128"/>
      <c r="I619" s="128"/>
      <c r="J619" s="128"/>
      <c r="K619" s="128"/>
      <c r="L619" s="128"/>
      <c r="M619" s="128"/>
      <c r="N619" s="128"/>
      <c r="O619" s="128"/>
      <c r="P619" s="128"/>
      <c r="Q619" s="137"/>
      <c r="R619" s="8"/>
      <c r="S619" s="8"/>
      <c r="T619" s="8"/>
      <c r="U619" s="8"/>
      <c r="W619" s="8"/>
      <c r="AJ619" s="10"/>
      <c r="AK619" s="10"/>
      <c r="BE619" s="12"/>
      <c r="BF619" s="12"/>
    </row>
  </sheetData>
  <mergeCells count="297">
    <mergeCell ref="E7:G7"/>
    <mergeCell ref="H7:J7"/>
    <mergeCell ref="L7:M7"/>
    <mergeCell ref="N7:O7"/>
    <mergeCell ref="L9:M9"/>
    <mergeCell ref="N9:O9"/>
    <mergeCell ref="G2:H3"/>
    <mergeCell ref="I2:O3"/>
    <mergeCell ref="E5:G5"/>
    <mergeCell ref="H5:J5"/>
    <mergeCell ref="L5:M5"/>
    <mergeCell ref="N5:O5"/>
    <mergeCell ref="P13:P14"/>
    <mergeCell ref="L14:M14"/>
    <mergeCell ref="N14:O14"/>
    <mergeCell ref="E16:G16"/>
    <mergeCell ref="H16:J16"/>
    <mergeCell ref="L16:M16"/>
    <mergeCell ref="N16:O16"/>
    <mergeCell ref="E11:G11"/>
    <mergeCell ref="H11:J11"/>
    <mergeCell ref="L11:M11"/>
    <mergeCell ref="N11:O11"/>
    <mergeCell ref="E13:G13"/>
    <mergeCell ref="H13:J13"/>
    <mergeCell ref="L13:M13"/>
    <mergeCell ref="N13:O13"/>
    <mergeCell ref="P22:P23"/>
    <mergeCell ref="G25:I25"/>
    <mergeCell ref="J25:L25"/>
    <mergeCell ref="G26:I26"/>
    <mergeCell ref="J26:L26"/>
    <mergeCell ref="G27:I27"/>
    <mergeCell ref="J27:L27"/>
    <mergeCell ref="E18:G18"/>
    <mergeCell ref="L18:M18"/>
    <mergeCell ref="E20:G20"/>
    <mergeCell ref="L20:M20"/>
    <mergeCell ref="N20:O20"/>
    <mergeCell ref="C22:G23"/>
    <mergeCell ref="H22:I23"/>
    <mergeCell ref="J22:N23"/>
    <mergeCell ref="O22:O23"/>
    <mergeCell ref="G31:I31"/>
    <mergeCell ref="J31:L31"/>
    <mergeCell ref="G32:I32"/>
    <mergeCell ref="J32:L32"/>
    <mergeCell ref="G33:I33"/>
    <mergeCell ref="J33:L33"/>
    <mergeCell ref="G28:I28"/>
    <mergeCell ref="J28:L28"/>
    <mergeCell ref="G29:I29"/>
    <mergeCell ref="J29:L29"/>
    <mergeCell ref="G30:I30"/>
    <mergeCell ref="J30:L30"/>
    <mergeCell ref="G37:I37"/>
    <mergeCell ref="J37:L37"/>
    <mergeCell ref="G38:I38"/>
    <mergeCell ref="J38:L38"/>
    <mergeCell ref="G39:I39"/>
    <mergeCell ref="J39:L39"/>
    <mergeCell ref="G34:I34"/>
    <mergeCell ref="J34:L34"/>
    <mergeCell ref="G35:I35"/>
    <mergeCell ref="J35:L35"/>
    <mergeCell ref="G36:I36"/>
    <mergeCell ref="J36:L36"/>
    <mergeCell ref="G43:I43"/>
    <mergeCell ref="J43:L43"/>
    <mergeCell ref="G44:I44"/>
    <mergeCell ref="J44:L44"/>
    <mergeCell ref="G45:I45"/>
    <mergeCell ref="J45:L45"/>
    <mergeCell ref="G40:I40"/>
    <mergeCell ref="J40:L40"/>
    <mergeCell ref="G41:I41"/>
    <mergeCell ref="J41:L41"/>
    <mergeCell ref="G42:I42"/>
    <mergeCell ref="J42:L42"/>
    <mergeCell ref="G49:I49"/>
    <mergeCell ref="J49:L49"/>
    <mergeCell ref="G50:I50"/>
    <mergeCell ref="J50:L50"/>
    <mergeCell ref="G51:I51"/>
    <mergeCell ref="J51:L51"/>
    <mergeCell ref="G46:I46"/>
    <mergeCell ref="J46:L46"/>
    <mergeCell ref="G47:I47"/>
    <mergeCell ref="J47:L47"/>
    <mergeCell ref="G48:I48"/>
    <mergeCell ref="J48:L48"/>
    <mergeCell ref="G55:I55"/>
    <mergeCell ref="J55:L55"/>
    <mergeCell ref="G56:I56"/>
    <mergeCell ref="J56:L56"/>
    <mergeCell ref="G57:I57"/>
    <mergeCell ref="J57:L57"/>
    <mergeCell ref="G52:I52"/>
    <mergeCell ref="J52:L52"/>
    <mergeCell ref="G53:I53"/>
    <mergeCell ref="J53:L53"/>
    <mergeCell ref="G54:I54"/>
    <mergeCell ref="J54:L54"/>
    <mergeCell ref="G61:I61"/>
    <mergeCell ref="J61:L61"/>
    <mergeCell ref="G62:I62"/>
    <mergeCell ref="J62:L62"/>
    <mergeCell ref="G63:I63"/>
    <mergeCell ref="J63:L63"/>
    <mergeCell ref="G58:I58"/>
    <mergeCell ref="J58:L58"/>
    <mergeCell ref="G59:I59"/>
    <mergeCell ref="J59:L59"/>
    <mergeCell ref="G60:I60"/>
    <mergeCell ref="J60:L60"/>
    <mergeCell ref="G67:I67"/>
    <mergeCell ref="J67:L67"/>
    <mergeCell ref="G68:I68"/>
    <mergeCell ref="J68:L68"/>
    <mergeCell ref="G69:I69"/>
    <mergeCell ref="J69:L69"/>
    <mergeCell ref="G64:I64"/>
    <mergeCell ref="J64:L64"/>
    <mergeCell ref="G65:I65"/>
    <mergeCell ref="J65:L65"/>
    <mergeCell ref="G66:I66"/>
    <mergeCell ref="J66:L66"/>
    <mergeCell ref="G73:I73"/>
    <mergeCell ref="J73:L73"/>
    <mergeCell ref="G74:I74"/>
    <mergeCell ref="J74:L74"/>
    <mergeCell ref="G75:I75"/>
    <mergeCell ref="J75:L75"/>
    <mergeCell ref="G70:I70"/>
    <mergeCell ref="J70:L70"/>
    <mergeCell ref="G71:I71"/>
    <mergeCell ref="J71:L71"/>
    <mergeCell ref="G72:I72"/>
    <mergeCell ref="J72:L72"/>
    <mergeCell ref="G79:I79"/>
    <mergeCell ref="J79:L79"/>
    <mergeCell ref="G80:I80"/>
    <mergeCell ref="J80:L80"/>
    <mergeCell ref="G81:I81"/>
    <mergeCell ref="J81:L81"/>
    <mergeCell ref="G76:I76"/>
    <mergeCell ref="J76:L76"/>
    <mergeCell ref="G77:I77"/>
    <mergeCell ref="J77:L77"/>
    <mergeCell ref="G78:I78"/>
    <mergeCell ref="J78:L78"/>
    <mergeCell ref="G85:I85"/>
    <mergeCell ref="J85:L85"/>
    <mergeCell ref="G86:I86"/>
    <mergeCell ref="J86:L86"/>
    <mergeCell ref="G87:I87"/>
    <mergeCell ref="J87:L87"/>
    <mergeCell ref="G82:I82"/>
    <mergeCell ref="J82:L82"/>
    <mergeCell ref="G83:I83"/>
    <mergeCell ref="J83:L83"/>
    <mergeCell ref="G84:I84"/>
    <mergeCell ref="J84:L84"/>
    <mergeCell ref="G91:I91"/>
    <mergeCell ref="J91:L91"/>
    <mergeCell ref="G92:I92"/>
    <mergeCell ref="J92:L92"/>
    <mergeCell ref="G93:I93"/>
    <mergeCell ref="J93:L93"/>
    <mergeCell ref="G88:I88"/>
    <mergeCell ref="J88:L88"/>
    <mergeCell ref="G89:I89"/>
    <mergeCell ref="J89:L89"/>
    <mergeCell ref="G90:I90"/>
    <mergeCell ref="J90:L90"/>
    <mergeCell ref="G97:I97"/>
    <mergeCell ref="J97:L97"/>
    <mergeCell ref="G98:I98"/>
    <mergeCell ref="J98:L98"/>
    <mergeCell ref="G99:I99"/>
    <mergeCell ref="J99:L99"/>
    <mergeCell ref="G94:I94"/>
    <mergeCell ref="J94:L94"/>
    <mergeCell ref="G95:I95"/>
    <mergeCell ref="J95:L95"/>
    <mergeCell ref="G96:I96"/>
    <mergeCell ref="J96:L96"/>
    <mergeCell ref="G103:I103"/>
    <mergeCell ref="J103:L103"/>
    <mergeCell ref="G104:I104"/>
    <mergeCell ref="J104:L104"/>
    <mergeCell ref="G105:I105"/>
    <mergeCell ref="J105:L105"/>
    <mergeCell ref="G100:I100"/>
    <mergeCell ref="J100:L100"/>
    <mergeCell ref="G101:I101"/>
    <mergeCell ref="J101:L101"/>
    <mergeCell ref="G102:I102"/>
    <mergeCell ref="J102:L102"/>
    <mergeCell ref="G109:I109"/>
    <mergeCell ref="J109:L109"/>
    <mergeCell ref="G110:I110"/>
    <mergeCell ref="J110:L110"/>
    <mergeCell ref="G111:I111"/>
    <mergeCell ref="J111:L111"/>
    <mergeCell ref="G106:I106"/>
    <mergeCell ref="J106:L106"/>
    <mergeCell ref="G107:I107"/>
    <mergeCell ref="J107:L107"/>
    <mergeCell ref="G108:I108"/>
    <mergeCell ref="J108:L108"/>
    <mergeCell ref="G115:I115"/>
    <mergeCell ref="J115:L115"/>
    <mergeCell ref="G116:I116"/>
    <mergeCell ref="J116:L116"/>
    <mergeCell ref="G117:I117"/>
    <mergeCell ref="J117:L117"/>
    <mergeCell ref="G112:I112"/>
    <mergeCell ref="J112:L112"/>
    <mergeCell ref="G113:I113"/>
    <mergeCell ref="J113:L113"/>
    <mergeCell ref="G114:I114"/>
    <mergeCell ref="J114:L114"/>
    <mergeCell ref="G121:I121"/>
    <mergeCell ref="J121:L121"/>
    <mergeCell ref="G122:I122"/>
    <mergeCell ref="J122:L122"/>
    <mergeCell ref="G123:I123"/>
    <mergeCell ref="J123:L123"/>
    <mergeCell ref="G118:I118"/>
    <mergeCell ref="J118:L118"/>
    <mergeCell ref="G119:I119"/>
    <mergeCell ref="J119:L119"/>
    <mergeCell ref="G120:I120"/>
    <mergeCell ref="J120:L120"/>
    <mergeCell ref="C127:E127"/>
    <mergeCell ref="G127:I127"/>
    <mergeCell ref="J127:L127"/>
    <mergeCell ref="M127:O127"/>
    <mergeCell ref="AJ128:AK129"/>
    <mergeCell ref="C130:J130"/>
    <mergeCell ref="G124:I124"/>
    <mergeCell ref="J124:L124"/>
    <mergeCell ref="G125:I125"/>
    <mergeCell ref="J125:L125"/>
    <mergeCell ref="G126:I126"/>
    <mergeCell ref="J126:L126"/>
    <mergeCell ref="C135:F135"/>
    <mergeCell ref="H135:I135"/>
    <mergeCell ref="C136:F136"/>
    <mergeCell ref="H136:I136"/>
    <mergeCell ref="C137:F137"/>
    <mergeCell ref="H137:I137"/>
    <mergeCell ref="C132:F132"/>
    <mergeCell ref="H132:I132"/>
    <mergeCell ref="C133:F133"/>
    <mergeCell ref="H133:I133"/>
    <mergeCell ref="C134:F134"/>
    <mergeCell ref="H134:I134"/>
    <mergeCell ref="C141:F141"/>
    <mergeCell ref="C142:F142"/>
    <mergeCell ref="C143:F143"/>
    <mergeCell ref="C144:F144"/>
    <mergeCell ref="C145:F145"/>
    <mergeCell ref="C146:F146"/>
    <mergeCell ref="C138:F138"/>
    <mergeCell ref="H138:I138"/>
    <mergeCell ref="C139:F139"/>
    <mergeCell ref="H139:I139"/>
    <mergeCell ref="C140:F140"/>
    <mergeCell ref="H140:I140"/>
    <mergeCell ref="C154:H154"/>
    <mergeCell ref="C155:H155"/>
    <mergeCell ref="C156:H156"/>
    <mergeCell ref="C157:H157"/>
    <mergeCell ref="C158:H158"/>
    <mergeCell ref="C159:H159"/>
    <mergeCell ref="C147:F147"/>
    <mergeCell ref="C148:F148"/>
    <mergeCell ref="C149:F149"/>
    <mergeCell ref="C151:I151"/>
    <mergeCell ref="C152:H152"/>
    <mergeCell ref="C153:H153"/>
    <mergeCell ref="AJ209:BF216"/>
    <mergeCell ref="AY188:BD191"/>
    <mergeCell ref="AJ189:AU189"/>
    <mergeCell ref="AY192:BD193"/>
    <mergeCell ref="AY195:BD205"/>
    <mergeCell ref="AU203:AW203"/>
    <mergeCell ref="AL205:AN207"/>
    <mergeCell ref="AO205:AU207"/>
    <mergeCell ref="C160:H160"/>
    <mergeCell ref="C161:H161"/>
    <mergeCell ref="C162:H162"/>
    <mergeCell ref="C164:P164"/>
    <mergeCell ref="C165:P171"/>
    <mergeCell ref="AX177:BD177"/>
  </mergeCells>
  <conditionalFormatting sqref="N26:N126">
    <cfRule type="expression" dxfId="6" priority="4" stopIfTrue="1">
      <formula>$C26=0</formula>
    </cfRule>
  </conditionalFormatting>
  <conditionalFormatting sqref="E27:E126">
    <cfRule type="expression" dxfId="5" priority="5" stopIfTrue="1">
      <formula>C27=0</formula>
    </cfRule>
  </conditionalFormatting>
  <conditionalFormatting sqref="AV135:AV140 AJ133:AU162">
    <cfRule type="expression" dxfId="4" priority="6" stopIfTrue="1">
      <formula>#REF!=0</formula>
    </cfRule>
  </conditionalFormatting>
  <conditionalFormatting sqref="P26:P126">
    <cfRule type="expression" dxfId="3" priority="3">
      <formula>$C26=""</formula>
    </cfRule>
  </conditionalFormatting>
  <conditionalFormatting sqref="AV141:AV154">
    <cfRule type="expression" dxfId="2" priority="7" stopIfTrue="1">
      <formula>$AJ141=0</formula>
    </cfRule>
  </conditionalFormatting>
  <conditionalFormatting sqref="P13:P14">
    <cfRule type="cellIs" dxfId="1" priority="2" operator="equal">
      <formula>"SÓ UTILIZAR CONTRATO DE VAREJO SE FOR SOLICITAÇÃO DA CPE"</formula>
    </cfRule>
  </conditionalFormatting>
  <conditionalFormatting sqref="E26">
    <cfRule type="expression" dxfId="0" priority="1" stopIfTrue="1">
      <formula>C26=0</formula>
    </cfRule>
  </conditionalFormatting>
  <dataValidations count="1">
    <dataValidation type="list" allowBlank="1" showInputMessage="1" showErrorMessage="1" sqref="N20:O20">
      <formula1>RESPONSAVEL_LICENCAS</formula1>
    </dataValidation>
  </dataValidations>
  <pageMargins left="0.7" right="0.7" top="0.75" bottom="0.75" header="0.3" footer="0.3"/>
  <pageSetup orientation="portrait" horizontalDpi="360" verticalDpi="36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35</xdr:col>
                    <xdr:colOff>0</xdr:colOff>
                    <xdr:row>204</xdr:row>
                    <xdr:rowOff>19050</xdr:rowOff>
                  </from>
                  <to>
                    <xdr:col>35</xdr:col>
                    <xdr:colOff>1762125</xdr:colOff>
                    <xdr:row>206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342900</xdr:colOff>
                    <xdr:row>16</xdr:row>
                    <xdr:rowOff>142875</xdr:rowOff>
                  </from>
                  <to>
                    <xdr:col>8</xdr:col>
                    <xdr:colOff>28575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13</xdr:col>
                    <xdr:colOff>285750</xdr:colOff>
                    <xdr:row>16</xdr:row>
                    <xdr:rowOff>142875</xdr:rowOff>
                  </from>
                  <to>
                    <xdr:col>14</xdr:col>
                    <xdr:colOff>47625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342900</xdr:colOff>
                    <xdr:row>18</xdr:row>
                    <xdr:rowOff>142875</xdr:rowOff>
                  </from>
                  <to>
                    <xdr:col>8</xdr:col>
                    <xdr:colOff>28575</xdr:colOff>
                    <xdr:row>20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'[1]VALIDAÇÃO DADOS'!#REF!</xm:f>
          </x14:formula1>
          <xm:sqref>H9:J9</xm:sqref>
        </x14:dataValidation>
        <x14:dataValidation type="list" allowBlank="1" showInputMessage="1" showErrorMessage="1">
          <x14:formula1>
            <xm:f>'[1]VALIDAÇÃO DADOS'!#REF!</xm:f>
          </x14:formula1>
          <xm:sqref>H7:J7</xm:sqref>
        </x14:dataValidation>
        <x14:dataValidation type="list" allowBlank="1" showInputMessage="1" showErrorMessage="1">
          <x14:formula1>
            <xm:f>'[1]VALIDAÇÃO DADOS'!#REF!</xm:f>
          </x14:formula1>
          <xm:sqref>W8:W9</xm:sqref>
        </x14:dataValidation>
        <x14:dataValidation type="list" allowBlank="1" showInputMessage="1" showErrorMessage="1">
          <x14:formula1>
            <xm:f>'[1]VALIDAÇÃO DADOS'!#REF!</xm:f>
          </x14:formula1>
          <xm:sqref>N13</xm:sqref>
        </x14:dataValidation>
        <x14:dataValidation type="list" allowBlank="1" showInputMessage="1" showErrorMessage="1">
          <x14:formula1>
            <xm:f>'[1]VALIDAÇÃO DADOS'!#REF!</xm:f>
          </x14:formula1>
          <xm:sqref>H14</xm:sqref>
        </x14:dataValidation>
        <x14:dataValidation type="list" allowBlank="1" showInputMessage="1" showErrorMessage="1">
          <x14:formula1>
            <xm:f>'[1]Taxas e Licenciamento'!#REF!</xm:f>
          </x14:formula1>
          <xm:sqref>G145:G147</xm:sqref>
        </x14:dataValidation>
        <x14:dataValidation type="list" allowBlank="1" showInputMessage="1" showErrorMessage="1">
          <x14:formula1>
            <xm:f>[1]PROJETOS!#REF!</xm:f>
          </x14:formula1>
          <xm:sqref>G148</xm:sqref>
        </x14:dataValidation>
        <x14:dataValidation type="list" allowBlank="1" showInputMessage="1" showErrorMessage="1">
          <x14:formula1>
            <xm:f>'[1]VALIDAÇÃO DADOS'!#REF!</xm:f>
          </x14:formula1>
          <xm:sqref>N16</xm:sqref>
        </x14:dataValidation>
        <x14:dataValidation type="list" allowBlank="1" showInputMessage="1" showErrorMessage="1">
          <x14:formula1>
            <xm:f>'[1]VALIDAÇÃO DADOS'!#REF!</xm:f>
          </x14:formula1>
          <xm:sqref>H16</xm:sqref>
        </x14:dataValidation>
        <x14:dataValidation type="list" allowBlank="1" showInputMessage="1" showErrorMessage="1">
          <x14:formula1>
            <xm:f>'[1]VALIDAÇÃO DADOS'!#REF!</xm:f>
          </x14:formula1>
          <xm:sqref>H13</xm:sqref>
        </x14:dataValidation>
        <x14:dataValidation type="list" allowBlank="1" showInputMessage="1" showErrorMessage="1">
          <x14:formula1>
            <xm:f>'[1]VALIDAÇÃO DADOS'!#REF!</xm:f>
          </x14:formula1>
          <xm:sqref>N14:O14</xm:sqref>
        </x14:dataValidation>
        <x14:dataValidation type="list" allowBlank="1" showInputMessage="1" showErrorMessage="1">
          <x14:formula1>
            <xm:f>'[1]VALIDAÇÃO DADOS'!#REF!</xm:f>
          </x14:formula1>
          <xm:sqref>O26:O126</xm:sqref>
        </x14:dataValidation>
        <x14:dataValidation type="list" allowBlank="1" showInputMessage="1" showErrorMessage="1">
          <x14:formula1>
            <xm:f>'[1]VALIDAÇÃO DADOS'!#REF!</xm:f>
          </x14:formula1>
          <xm:sqref>M26:M126</xm:sqref>
        </x14:dataValidation>
        <x14:dataValidation type="list" allowBlank="1" showInputMessage="1" showErrorMessage="1">
          <x14:formula1>
            <xm:f>'[1]VALIDAÇÃO DADOS'!#REF!</xm:f>
          </x14:formula1>
          <xm:sqref>H22:I23</xm:sqref>
        </x14:dataValidation>
        <x14:dataValidation type="list" allowBlank="1" showInputMessage="1" showErrorMessage="1">
          <x14:formula1>
            <xm:f>'[1]VALIDAÇÃO DADOS'!#REF!</xm:f>
          </x14:formula1>
          <xm:sqref>N5:O5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237"/>
  <sheetViews>
    <sheetView tabSelected="1" topLeftCell="A73" workbookViewId="0">
      <selection activeCell="K85" sqref="K85"/>
    </sheetView>
  </sheetViews>
  <sheetFormatPr defaultColWidth="10.140625" defaultRowHeight="12.75" x14ac:dyDescent="0.25"/>
  <cols>
    <col min="1" max="1" width="9" style="161" customWidth="1"/>
    <col min="2" max="2" width="16" style="347" customWidth="1"/>
    <col min="3" max="3" width="14" style="347" customWidth="1"/>
    <col min="4" max="4" width="15.42578125" style="347" customWidth="1"/>
    <col min="5" max="6" width="16.140625" style="347" customWidth="1"/>
    <col min="7" max="7" width="21.42578125" style="347" bestFit="1" customWidth="1"/>
    <col min="8" max="8" width="21" style="347" customWidth="1"/>
    <col min="9" max="9" width="17.42578125" style="347" customWidth="1"/>
    <col min="10" max="10" width="10.85546875" style="347" bestFit="1" customWidth="1"/>
    <col min="11" max="11" width="18.28515625" style="347" customWidth="1"/>
    <col min="12" max="12" width="12.5703125" style="161" bestFit="1" customWidth="1"/>
    <col min="13" max="13" width="41.5703125" style="161" bestFit="1" customWidth="1"/>
    <col min="14" max="14" width="16" style="161" bestFit="1" customWidth="1"/>
    <col min="15" max="15" width="4.28515625" style="161" bestFit="1" customWidth="1"/>
    <col min="16" max="16" width="10" style="161" bestFit="1" customWidth="1"/>
    <col min="17" max="17" width="12.42578125" style="161" bestFit="1" customWidth="1"/>
    <col min="18" max="18" width="16.5703125" style="161" bestFit="1" customWidth="1"/>
    <col min="19" max="19" width="10.85546875" style="161" bestFit="1" customWidth="1"/>
    <col min="20" max="20" width="1.7109375" style="163" customWidth="1"/>
    <col min="21" max="21" width="3.28515625" style="163" bestFit="1" customWidth="1"/>
    <col min="22" max="22" width="9" style="163" bestFit="1" customWidth="1"/>
    <col min="23" max="23" width="5.140625" style="163" bestFit="1" customWidth="1"/>
    <col min="24" max="25" width="10.140625" style="163"/>
    <col min="26" max="26" width="8.28515625" style="163" bestFit="1" customWidth="1"/>
    <col min="27" max="27" width="10.28515625" style="163" bestFit="1" customWidth="1"/>
    <col min="28" max="28" width="15.28515625" style="163" bestFit="1" customWidth="1"/>
    <col min="29" max="30" width="17.85546875" style="164" bestFit="1" customWidth="1"/>
    <col min="31" max="36" width="10.140625" style="164"/>
    <col min="37" max="37" width="28.140625" style="164" bestFit="1" customWidth="1"/>
    <col min="38" max="38" width="9.5703125" style="164" bestFit="1" customWidth="1"/>
    <col min="39" max="39" width="14.28515625" style="164" bestFit="1" customWidth="1"/>
    <col min="40" max="40" width="30.5703125" style="164" bestFit="1" customWidth="1"/>
    <col min="41" max="43" width="14.5703125" style="164" bestFit="1" customWidth="1"/>
    <col min="44" max="44" width="34.7109375" style="164" bestFit="1" customWidth="1"/>
    <col min="45" max="45" width="10.7109375" style="164" bestFit="1" customWidth="1"/>
    <col min="46" max="46" width="14.5703125" style="164" bestFit="1" customWidth="1"/>
    <col min="47" max="159" width="10.140625" style="164"/>
    <col min="160" max="16379" width="10.140625" style="163"/>
    <col min="16380" max="16380" width="12.42578125" style="163" bestFit="1" customWidth="1"/>
    <col min="16381" max="16382" width="10.140625" style="163"/>
    <col min="16383" max="16383" width="5.28515625" style="163" bestFit="1" customWidth="1"/>
    <col min="16384" max="16384" width="10.140625" style="163"/>
  </cols>
  <sheetData>
    <row r="1" spans="2:46 16383:16383" x14ac:dyDescent="0.25">
      <c r="B1" s="162"/>
      <c r="C1" s="20"/>
      <c r="D1" s="20"/>
      <c r="E1" s="692"/>
      <c r="F1" s="692"/>
      <c r="G1" s="692"/>
      <c r="H1" s="692"/>
      <c r="I1" s="4"/>
      <c r="J1" s="4"/>
      <c r="K1" s="6"/>
      <c r="M1" s="161" t="str">
        <f>CONCATENATE(E15," - REV",IF('[1]DADOS DA REDE'!$N$5&lt;10,CONCATENATE("0",'[1]DADOS DA REDE'!$N$5),'[1]DADOS DA REDE'!$N$5)," - ",E17," - ",IF(DAY(I8)&lt;10,CONCATENATE("0",DAY(I8)),DAY(I8)),"-",IF(MONTH(I8)&lt;10,CONCATENATE("0",MONTH(I8)),MONTH(I8)),"-",RIGHT(YEAR(I8),2))</f>
        <v xml:space="preserve"> - REV0 -  - 25-03-18</v>
      </c>
      <c r="AK1" s="587"/>
      <c r="AL1" s="587"/>
      <c r="AM1" s="587"/>
      <c r="AN1" s="587"/>
      <c r="AO1" s="587"/>
      <c r="AP1" s="587"/>
      <c r="AQ1" s="587"/>
      <c r="AR1" s="587"/>
      <c r="AS1" s="587"/>
      <c r="AT1" s="587"/>
      <c r="XFC1" s="163">
        <f>SUM(AL59:AL79)</f>
        <v>0</v>
      </c>
    </row>
    <row r="2" spans="2:46 16383:16383" x14ac:dyDescent="0.25">
      <c r="B2" s="40"/>
      <c r="C2" s="20"/>
      <c r="D2" s="20"/>
      <c r="E2" s="692"/>
      <c r="F2" s="692"/>
      <c r="G2" s="692"/>
      <c r="H2" s="692"/>
      <c r="I2" s="20"/>
      <c r="J2" s="20"/>
      <c r="K2" s="30"/>
      <c r="AK2" s="574"/>
      <c r="AL2" s="574"/>
      <c r="AM2" s="574"/>
      <c r="AN2" s="574"/>
      <c r="AO2" s="574"/>
      <c r="AP2" s="574"/>
      <c r="AQ2" s="574"/>
      <c r="AR2" s="574"/>
      <c r="AS2" s="574"/>
      <c r="AT2" s="574"/>
    </row>
    <row r="3" spans="2:46 16383:16383" x14ac:dyDescent="0.25">
      <c r="B3" s="40"/>
      <c r="C3" s="20"/>
      <c r="D3" s="20"/>
      <c r="E3" s="692"/>
      <c r="F3" s="692"/>
      <c r="G3" s="692"/>
      <c r="H3" s="692"/>
      <c r="I3" s="20"/>
      <c r="J3" s="20"/>
      <c r="K3" s="30"/>
    </row>
    <row r="4" spans="2:46 16383:16383" x14ac:dyDescent="0.25">
      <c r="B4" s="40"/>
      <c r="C4" s="20"/>
      <c r="D4" s="20"/>
      <c r="E4" s="692"/>
      <c r="F4" s="692"/>
      <c r="G4" s="692"/>
      <c r="H4" s="692"/>
      <c r="I4" s="20"/>
      <c r="J4" s="20"/>
      <c r="K4" s="30"/>
    </row>
    <row r="5" spans="2:46 16383:16383" x14ac:dyDescent="0.25">
      <c r="B5" s="40"/>
      <c r="C5" s="20"/>
      <c r="D5" s="20"/>
      <c r="E5" s="20"/>
      <c r="F5" s="20"/>
      <c r="G5" s="20"/>
      <c r="H5" s="20"/>
      <c r="I5" s="20"/>
      <c r="J5" s="20"/>
      <c r="K5" s="30"/>
      <c r="AT5" s="165"/>
    </row>
    <row r="6" spans="2:46 16383:16383" ht="15.75" x14ac:dyDescent="0.25">
      <c r="B6" s="688" t="s">
        <v>81</v>
      </c>
      <c r="C6" s="664"/>
      <c r="D6" s="664"/>
      <c r="E6" s="664"/>
      <c r="F6" s="664"/>
      <c r="G6" s="20"/>
      <c r="H6" s="672" t="s">
        <v>82</v>
      </c>
      <c r="I6" s="672"/>
      <c r="J6" s="20"/>
      <c r="K6" s="30"/>
      <c r="AT6" s="165"/>
    </row>
    <row r="7" spans="2:46 16383:16383" ht="21" x14ac:dyDescent="0.25">
      <c r="B7" s="683" t="str">
        <f>'[1]DADOS DA REDE'!I2</f>
        <v/>
      </c>
      <c r="C7" s="684"/>
      <c r="D7" s="684"/>
      <c r="E7" s="684"/>
      <c r="F7" s="684"/>
      <c r="G7" s="20"/>
      <c r="H7" s="166" t="s">
        <v>83</v>
      </c>
      <c r="I7" s="166" t="s">
        <v>84</v>
      </c>
      <c r="J7" s="20"/>
      <c r="K7" s="30"/>
      <c r="AT7" s="165"/>
    </row>
    <row r="8" spans="2:46 16383:16383" ht="21" x14ac:dyDescent="0.25">
      <c r="B8" s="685" t="str">
        <f>IF('[1]DADOS DA REDE'!N5=0,"Preliminar",CONCATENATE("Revisão ",'[1]DADOS DA REDE'!N5))</f>
        <v>Preliminar</v>
      </c>
      <c r="C8" s="686"/>
      <c r="D8" s="686"/>
      <c r="E8" s="686"/>
      <c r="F8" s="686"/>
      <c r="G8" s="20"/>
      <c r="H8" s="687" t="str">
        <f>IF('[1]DADOS DA REDE'!H11=0,"-",'[1]DADOS DA REDE'!H11)</f>
        <v>-</v>
      </c>
      <c r="I8" s="687">
        <f>'[1]DADOS DA REDE'!N11</f>
        <v>43184</v>
      </c>
      <c r="J8" s="20"/>
      <c r="K8" s="30"/>
      <c r="AT8" s="165"/>
    </row>
    <row r="9" spans="2:46 16383:16383" ht="16.5" thickBot="1" x14ac:dyDescent="0.3">
      <c r="B9" s="688" t="s">
        <v>85</v>
      </c>
      <c r="C9" s="664"/>
      <c r="D9" s="664"/>
      <c r="E9" s="664"/>
      <c r="F9" s="664"/>
      <c r="G9" s="20"/>
      <c r="H9" s="664"/>
      <c r="I9" s="664"/>
      <c r="J9" s="20"/>
      <c r="K9" s="30"/>
      <c r="AT9" s="165"/>
    </row>
    <row r="10" spans="2:46 16383:16383" x14ac:dyDescent="0.25">
      <c r="B10" s="689" t="str">
        <f>IF('[1]DADOS DA REDE'!XFD1=TRUE,"EVT Preliminar - NÃO UTILIZAR PARA APROVAÇÃO","")</f>
        <v/>
      </c>
      <c r="C10" s="690"/>
      <c r="D10" s="690"/>
      <c r="E10" s="690"/>
      <c r="F10" s="690"/>
      <c r="G10" s="690"/>
      <c r="H10" s="690"/>
      <c r="I10" s="690"/>
      <c r="J10" s="690"/>
      <c r="K10" s="691"/>
      <c r="AT10" s="165"/>
    </row>
    <row r="11" spans="2:46 16383:16383" x14ac:dyDescent="0.25">
      <c r="B11" s="677"/>
      <c r="C11" s="678"/>
      <c r="D11" s="678"/>
      <c r="E11" s="678"/>
      <c r="F11" s="678"/>
      <c r="G11" s="678"/>
      <c r="H11" s="678"/>
      <c r="I11" s="678"/>
      <c r="J11" s="678"/>
      <c r="K11" s="679"/>
      <c r="AT11" s="165"/>
    </row>
    <row r="12" spans="2:46 16383:16383" x14ac:dyDescent="0.25">
      <c r="B12" s="677" t="str">
        <f>IF('[1]DADOS DA REDE'!XFD2=TRUE,"NECESSITA ANÁLISE DA ÁREA DE LICENÇAS","")</f>
        <v/>
      </c>
      <c r="C12" s="678"/>
      <c r="D12" s="678"/>
      <c r="E12" s="678"/>
      <c r="F12" s="678"/>
      <c r="G12" s="678"/>
      <c r="H12" s="678"/>
      <c r="I12" s="678"/>
      <c r="J12" s="678"/>
      <c r="K12" s="679"/>
      <c r="AT12" s="165"/>
    </row>
    <row r="13" spans="2:46 16383:16383" ht="13.5" thickBot="1" x14ac:dyDescent="0.3">
      <c r="B13" s="680"/>
      <c r="C13" s="681"/>
      <c r="D13" s="681"/>
      <c r="E13" s="681"/>
      <c r="F13" s="681"/>
      <c r="G13" s="681"/>
      <c r="H13" s="681"/>
      <c r="I13" s="681"/>
      <c r="J13" s="681"/>
      <c r="K13" s="682"/>
      <c r="AT13" s="165"/>
    </row>
    <row r="14" spans="2:46 16383:16383" ht="9.9499999999999993" customHeight="1" x14ac:dyDescent="0.25">
      <c r="B14" s="167"/>
      <c r="C14" s="168"/>
      <c r="D14" s="168"/>
      <c r="E14" s="168"/>
      <c r="F14" s="168"/>
      <c r="G14" s="168"/>
      <c r="H14" s="168"/>
      <c r="I14" s="168"/>
      <c r="J14" s="168"/>
      <c r="K14" s="169"/>
      <c r="AT14" s="165"/>
    </row>
    <row r="15" spans="2:46 16383:16383" x14ac:dyDescent="0.25">
      <c r="B15" s="40"/>
      <c r="C15" s="674" t="s">
        <v>2</v>
      </c>
      <c r="D15" s="674"/>
      <c r="E15" s="675" t="str">
        <f>IF('[1]DADOS DA REDE'!H5=0,"",'[1]DADOS DA REDE'!H5)</f>
        <v/>
      </c>
      <c r="F15" s="675"/>
      <c r="G15" s="20"/>
      <c r="H15" s="170" t="s">
        <v>5</v>
      </c>
      <c r="I15" s="675" t="s">
        <v>6</v>
      </c>
      <c r="J15" s="675"/>
      <c r="K15" s="30"/>
      <c r="AT15" s="165"/>
    </row>
    <row r="16" spans="2:46 16383:16383" ht="20.100000000000001" customHeight="1" x14ac:dyDescent="0.25">
      <c r="B16" s="40"/>
      <c r="C16" s="20"/>
      <c r="D16" s="171"/>
      <c r="E16" s="29"/>
      <c r="F16" s="29"/>
      <c r="G16" s="20"/>
      <c r="H16" s="172"/>
      <c r="I16" s="29"/>
      <c r="J16" s="29"/>
      <c r="K16" s="30"/>
      <c r="AT16" s="165"/>
    </row>
    <row r="17" spans="2:46" x14ac:dyDescent="0.25">
      <c r="B17" s="40"/>
      <c r="C17" s="674" t="s">
        <v>0</v>
      </c>
      <c r="D17" s="674"/>
      <c r="E17" s="675" t="str">
        <f>B7</f>
        <v/>
      </c>
      <c r="F17" s="675"/>
      <c r="G17" s="20"/>
      <c r="H17" s="170" t="s">
        <v>7</v>
      </c>
      <c r="I17" s="675" t="str">
        <f>'[1]DADOS DA REDE'!N9</f>
        <v>CPE</v>
      </c>
      <c r="J17" s="675"/>
      <c r="K17" s="30"/>
      <c r="AT17" s="165"/>
    </row>
    <row r="18" spans="2:46" ht="20.100000000000001" customHeight="1" x14ac:dyDescent="0.25">
      <c r="B18" s="40"/>
      <c r="C18" s="20"/>
      <c r="D18" s="20"/>
      <c r="E18" s="20"/>
      <c r="F18" s="29"/>
      <c r="G18" s="20"/>
      <c r="H18" s="20"/>
      <c r="I18" s="20"/>
      <c r="J18" s="29"/>
      <c r="K18" s="30"/>
      <c r="AT18" s="165"/>
    </row>
    <row r="19" spans="2:46" x14ac:dyDescent="0.25">
      <c r="B19" s="40"/>
      <c r="C19" s="674" t="s">
        <v>86</v>
      </c>
      <c r="D19" s="674"/>
      <c r="E19" s="675" t="str">
        <f>IF([1]PROSPECTS!E2=0,"",[1]PROSPECTS!E2)</f>
        <v/>
      </c>
      <c r="F19" s="675"/>
      <c r="G19" s="20"/>
      <c r="H19" s="170" t="s">
        <v>4</v>
      </c>
      <c r="I19" s="675" t="str">
        <f>IF('[1]DADOS DA REDE'!H7=0,"",'[1]DADOS DA REDE'!H7)</f>
        <v/>
      </c>
      <c r="J19" s="675"/>
      <c r="K19" s="30"/>
      <c r="AT19" s="165"/>
    </row>
    <row r="20" spans="2:46" ht="20.100000000000001" customHeight="1" x14ac:dyDescent="0.25">
      <c r="B20" s="40"/>
      <c r="C20" s="20"/>
      <c r="D20" s="20"/>
      <c r="E20" s="20"/>
      <c r="F20" s="20"/>
      <c r="G20" s="20"/>
      <c r="H20" s="20"/>
      <c r="I20" s="20"/>
      <c r="J20" s="20"/>
      <c r="K20" s="30"/>
      <c r="AT20" s="165"/>
    </row>
    <row r="21" spans="2:46" ht="12.75" customHeight="1" x14ac:dyDescent="0.25">
      <c r="B21" s="40"/>
      <c r="C21" s="674" t="s">
        <v>87</v>
      </c>
      <c r="D21" s="674"/>
      <c r="E21" s="676">
        <f>IF($XFC$1=0,120,180)+I8</f>
        <v>43304</v>
      </c>
      <c r="F21" s="676"/>
      <c r="G21" s="20"/>
      <c r="H21" s="20"/>
      <c r="I21" s="20"/>
      <c r="J21" s="20"/>
      <c r="K21" s="30"/>
      <c r="AT21" s="165"/>
    </row>
    <row r="22" spans="2:46" x14ac:dyDescent="0.25">
      <c r="B22" s="40"/>
      <c r="C22" s="32"/>
      <c r="D22" s="32"/>
      <c r="E22" s="173"/>
      <c r="F22" s="173"/>
      <c r="G22" s="20"/>
      <c r="H22" s="32"/>
      <c r="I22" s="32"/>
      <c r="J22" s="32"/>
      <c r="K22" s="30"/>
      <c r="AT22" s="165"/>
    </row>
    <row r="23" spans="2:46" ht="12.75" customHeight="1" x14ac:dyDescent="0.25">
      <c r="B23" s="40"/>
      <c r="C23" s="20"/>
      <c r="D23" s="171"/>
      <c r="E23" s="29"/>
      <c r="F23" s="29"/>
      <c r="G23" s="20"/>
      <c r="H23" s="170" t="s">
        <v>19</v>
      </c>
      <c r="I23" s="675" t="str">
        <f>IF('[1]DADOS DA REDE'!N20&lt;&gt;0,'[1]DADOS DA REDE'!N20,"")</f>
        <v/>
      </c>
      <c r="J23" s="675"/>
      <c r="K23" s="30"/>
      <c r="AT23" s="165"/>
    </row>
    <row r="24" spans="2:46" ht="9.9499999999999993" customHeight="1" thickBot="1" x14ac:dyDescent="0.3">
      <c r="B24" s="40"/>
      <c r="C24" s="20"/>
      <c r="D24" s="171"/>
      <c r="E24" s="29"/>
      <c r="F24" s="29"/>
      <c r="G24" s="55"/>
      <c r="H24" s="174"/>
      <c r="I24" s="174"/>
      <c r="J24" s="174"/>
      <c r="K24" s="56"/>
      <c r="AT24" s="165"/>
    </row>
    <row r="25" spans="2:46" ht="15" customHeight="1" x14ac:dyDescent="0.25">
      <c r="B25" s="669" t="s">
        <v>88</v>
      </c>
      <c r="C25" s="670"/>
      <c r="D25" s="670"/>
      <c r="E25" s="670"/>
      <c r="F25" s="671"/>
      <c r="G25" s="672" t="s">
        <v>89</v>
      </c>
      <c r="H25" s="672"/>
      <c r="I25" s="672"/>
      <c r="J25" s="672"/>
      <c r="K25" s="673"/>
      <c r="AT25" s="165"/>
    </row>
    <row r="26" spans="2:46" x14ac:dyDescent="0.25">
      <c r="B26" s="40"/>
      <c r="C26" s="20"/>
      <c r="D26" s="20"/>
      <c r="E26" s="20"/>
      <c r="F26" s="30"/>
      <c r="G26" s="20"/>
      <c r="H26" s="20"/>
      <c r="I26" s="20"/>
      <c r="J26" s="20"/>
      <c r="K26" s="30"/>
      <c r="AT26" s="165"/>
    </row>
    <row r="27" spans="2:46" ht="15.75" customHeight="1" x14ac:dyDescent="0.25">
      <c r="B27" s="40"/>
      <c r="C27" s="664" t="s">
        <v>90</v>
      </c>
      <c r="D27" s="664"/>
      <c r="E27" s="175" t="str">
        <f>IF('[1]DADOS DA REDE'!P22=" mm","PE","AÇO")</f>
        <v>AÇO</v>
      </c>
      <c r="F27" s="30"/>
      <c r="G27" s="664" t="str">
        <f>IF('[1]DADOS DA REDE'!H13="UNIFORTE - PERIODICO","Para obras em AÇO e PE 100 - UNIFORTE 4600004844","")</f>
        <v/>
      </c>
      <c r="H27" s="664"/>
      <c r="I27" s="664"/>
      <c r="J27" s="664"/>
      <c r="K27" s="665"/>
      <c r="AT27" s="165"/>
    </row>
    <row r="28" spans="2:46" ht="15.75" x14ac:dyDescent="0.25">
      <c r="B28" s="40"/>
      <c r="C28" s="664" t="s">
        <v>91</v>
      </c>
      <c r="D28" s="664"/>
      <c r="E28" s="175">
        <f>'[1]DADOS DA REDE'!H22</f>
        <v>0</v>
      </c>
      <c r="F28" s="30"/>
      <c r="G28" s="664" t="str">
        <f>IF('[1]DADOS DA REDE'!N13="","",CONCATENATE("Para obras em PE - ",'[1]DADOS DA REDE'!N13," - ",'[1]DADOS DA REDE'!$N$14))</f>
        <v/>
      </c>
      <c r="H28" s="664"/>
      <c r="I28" s="664"/>
      <c r="J28" s="664"/>
      <c r="K28" s="665"/>
      <c r="AT28" s="165"/>
    </row>
    <row r="29" spans="2:46" ht="15.75" x14ac:dyDescent="0.25">
      <c r="B29" s="40"/>
      <c r="C29" s="664" t="s">
        <v>92</v>
      </c>
      <c r="D29" s="664"/>
      <c r="E29" s="175" t="str">
        <f>'[1]DADOS DA REDE'!O22 &amp;'[1]DADOS DA REDE'!P22</f>
        <v>''</v>
      </c>
      <c r="F29" s="30"/>
      <c r="G29" s="664" t="s">
        <v>93</v>
      </c>
      <c r="H29" s="664"/>
      <c r="I29" s="664"/>
      <c r="J29" s="664"/>
      <c r="K29" s="665"/>
      <c r="AQ29" s="547"/>
      <c r="AR29" s="547"/>
      <c r="AS29" s="547"/>
      <c r="AT29" s="176"/>
    </row>
    <row r="30" spans="2:46" ht="13.5" thickBot="1" x14ac:dyDescent="0.3">
      <c r="B30" s="54"/>
      <c r="C30" s="55"/>
      <c r="D30" s="55"/>
      <c r="E30" s="55"/>
      <c r="F30" s="56"/>
      <c r="G30" s="55"/>
      <c r="H30" s="55"/>
      <c r="I30" s="55"/>
      <c r="J30" s="55"/>
      <c r="K30" s="56"/>
      <c r="AK30" s="574"/>
      <c r="AL30" s="574"/>
      <c r="AM30" s="574"/>
      <c r="AN30" s="574"/>
      <c r="AO30" s="574"/>
      <c r="AP30" s="574"/>
      <c r="AQ30" s="574"/>
      <c r="AR30" s="574"/>
      <c r="AS30" s="574"/>
      <c r="AT30" s="574"/>
    </row>
    <row r="31" spans="2:46" ht="20.100000000000001" customHeight="1" thickBot="1" x14ac:dyDescent="0.3">
      <c r="B31" s="177"/>
      <c r="C31" s="177"/>
      <c r="D31" s="177"/>
      <c r="E31" s="177"/>
      <c r="F31" s="177"/>
      <c r="G31" s="177"/>
      <c r="H31" s="177"/>
      <c r="I31" s="177"/>
      <c r="J31" s="177"/>
      <c r="K31" s="177"/>
    </row>
    <row r="32" spans="2:46" ht="20.100000000000001" customHeight="1" x14ac:dyDescent="0.25">
      <c r="B32" s="666" t="s">
        <v>94</v>
      </c>
      <c r="C32" s="667"/>
      <c r="D32" s="667"/>
      <c r="E32" s="667"/>
      <c r="F32" s="667"/>
      <c r="G32" s="667"/>
      <c r="H32" s="667"/>
      <c r="I32" s="667"/>
      <c r="J32" s="667"/>
      <c r="K32" s="668"/>
    </row>
    <row r="33" spans="1:46" ht="20.100000000000001" customHeight="1" x14ac:dyDescent="0.25">
      <c r="B33" s="646" t="s">
        <v>95</v>
      </c>
      <c r="C33" s="647"/>
      <c r="D33" s="647"/>
      <c r="E33" s="647"/>
      <c r="F33" s="647"/>
      <c r="G33" s="647"/>
      <c r="H33" s="647"/>
      <c r="I33" s="647"/>
      <c r="J33" s="647"/>
      <c r="K33" s="648"/>
      <c r="AO33" s="165"/>
      <c r="AP33" s="165"/>
      <c r="AQ33" s="178"/>
      <c r="AT33" s="178"/>
    </row>
    <row r="34" spans="1:46" ht="15" customHeight="1" x14ac:dyDescent="0.25">
      <c r="A34" s="179" t="s">
        <v>96</v>
      </c>
      <c r="B34" s="180" t="s">
        <v>25</v>
      </c>
      <c r="C34" s="181" t="s">
        <v>97</v>
      </c>
      <c r="D34" s="181" t="s">
        <v>98</v>
      </c>
      <c r="E34" s="653" t="s">
        <v>99</v>
      </c>
      <c r="F34" s="653"/>
      <c r="G34" s="653" t="s">
        <v>90</v>
      </c>
      <c r="H34" s="653"/>
      <c r="I34" s="653" t="s">
        <v>45</v>
      </c>
      <c r="J34" s="653"/>
      <c r="K34" s="654"/>
      <c r="L34" s="182"/>
      <c r="M34" s="179"/>
      <c r="N34" s="179"/>
      <c r="O34" s="179"/>
      <c r="P34" s="179"/>
      <c r="Q34" s="179"/>
      <c r="R34" s="179"/>
      <c r="AO34" s="165"/>
      <c r="AP34" s="165"/>
      <c r="AQ34" s="178"/>
      <c r="AT34" s="178"/>
    </row>
    <row r="35" spans="1:46" ht="15" customHeight="1" x14ac:dyDescent="0.25">
      <c r="A35" s="183">
        <v>0.05</v>
      </c>
      <c r="B35" s="184" t="str">
        <f>[1]EMPILHAMENTO!BV3</f>
        <v/>
      </c>
      <c r="C35" s="185" t="str">
        <f>[1]EMPILHAMENTO!BW3</f>
        <v/>
      </c>
      <c r="D35" s="185" t="str">
        <f>[1]EMPILHAMENTO!BX3</f>
        <v/>
      </c>
      <c r="E35" s="641" t="str">
        <f>IFERROR(VLOOKUP(CONCATENATE(B35,VLOOKUP(D35,'[1]VALIDAÇÃO DADOS'!$Z$1:$AA$5,2,0),C35),'[1]DADOS DA REDE'!$Q$26:$Y$126,8,0)*(1+$A$35),"")</f>
        <v/>
      </c>
      <c r="F35" s="641"/>
      <c r="G35" s="641" t="str">
        <f>IFERROR(VLOOKUP(CONCATENATE(B35,VLOOKUP(D35,'[1]VALIDAÇÃO DADOS'!$Z$1:$AA$5,2,0),C35),'[1]DADOS DA REDE'!$Q$26:$T$126,2,0)*(1+$A$37),"")</f>
        <v/>
      </c>
      <c r="H35" s="641"/>
      <c r="I35" s="641" t="str">
        <f>IFERROR(E35+G35,"")</f>
        <v/>
      </c>
      <c r="J35" s="641"/>
      <c r="K35" s="663"/>
      <c r="L35" s="182" t="str">
        <f>IFERROR(E35/C35,"")</f>
        <v/>
      </c>
      <c r="M35" s="179"/>
      <c r="N35" s="179"/>
      <c r="O35" s="179"/>
      <c r="P35" s="179"/>
      <c r="Q35" s="179"/>
      <c r="R35" s="179"/>
      <c r="AO35" s="165"/>
      <c r="AP35" s="165"/>
      <c r="AQ35" s="178"/>
      <c r="AT35" s="178"/>
    </row>
    <row r="36" spans="1:46" ht="15" customHeight="1" x14ac:dyDescent="0.25">
      <c r="A36" s="179" t="s">
        <v>100</v>
      </c>
      <c r="B36" s="184" t="str">
        <f>[1]EMPILHAMENTO!BV4</f>
        <v/>
      </c>
      <c r="C36" s="185" t="str">
        <f>[1]EMPILHAMENTO!BW4</f>
        <v/>
      </c>
      <c r="D36" s="185" t="str">
        <f>[1]EMPILHAMENTO!BX4</f>
        <v/>
      </c>
      <c r="E36" s="641" t="str">
        <f>IFERROR(VLOOKUP(CONCATENATE(B36,VLOOKUP(D36,'[1]VALIDAÇÃO DADOS'!$Z$1:$AA$5,2,0),C36),'[1]DADOS DA REDE'!$Q$26:$Y$126,8,0)*(1+$A$35),"")</f>
        <v/>
      </c>
      <c r="F36" s="641"/>
      <c r="G36" s="641" t="str">
        <f>IFERROR(VLOOKUP(CONCATENATE(B36,VLOOKUP(D36,'[1]VALIDAÇÃO DADOS'!$Z$1:$AA$5,2,0),C36),'[1]DADOS DA REDE'!$Q$26:$T$126,2,0)*(1+$A$37),"")</f>
        <v/>
      </c>
      <c r="H36" s="641"/>
      <c r="I36" s="641" t="str">
        <f t="shared" ref="I36:I42" si="0">IFERROR(E36+G36,"")</f>
        <v/>
      </c>
      <c r="J36" s="641"/>
      <c r="K36" s="663"/>
      <c r="L36" s="182" t="str">
        <f t="shared" ref="L36:L42" si="1">IFERROR(E36/C36,"")</f>
        <v/>
      </c>
      <c r="M36" s="179"/>
      <c r="N36" s="179"/>
      <c r="O36" s="179"/>
      <c r="P36" s="179"/>
      <c r="Q36" s="179"/>
      <c r="R36" s="179"/>
      <c r="AO36" s="165"/>
      <c r="AP36" s="165"/>
      <c r="AQ36" s="178"/>
      <c r="AT36" s="178"/>
    </row>
    <row r="37" spans="1:46" ht="15" customHeight="1" x14ac:dyDescent="0.25">
      <c r="A37" s="183">
        <v>0.11</v>
      </c>
      <c r="B37" s="184" t="str">
        <f>[1]EMPILHAMENTO!BV5</f>
        <v/>
      </c>
      <c r="C37" s="185" t="str">
        <f>[1]EMPILHAMENTO!BW5</f>
        <v/>
      </c>
      <c r="D37" s="185" t="str">
        <f>[1]EMPILHAMENTO!BX5</f>
        <v/>
      </c>
      <c r="E37" s="641" t="str">
        <f>IFERROR(VLOOKUP(CONCATENATE(B37,VLOOKUP(D37,'[1]VALIDAÇÃO DADOS'!$Z$1:$AA$5,2,0),C37),'[1]DADOS DA REDE'!$Q$26:$Y$126,8,0)*(1+$A$35),"")</f>
        <v/>
      </c>
      <c r="F37" s="641"/>
      <c r="G37" s="641" t="str">
        <f>IFERROR(VLOOKUP(CONCATENATE(B37,VLOOKUP(D37,'[1]VALIDAÇÃO DADOS'!$Z$1:$AA$5,2,0),C37),'[1]DADOS DA REDE'!$Q$26:$T$126,2,0)*(1+$A$37),"")</f>
        <v/>
      </c>
      <c r="H37" s="641"/>
      <c r="I37" s="641" t="str">
        <f t="shared" si="0"/>
        <v/>
      </c>
      <c r="J37" s="641"/>
      <c r="K37" s="663"/>
      <c r="L37" s="182" t="str">
        <f t="shared" si="1"/>
        <v/>
      </c>
      <c r="M37" s="179"/>
      <c r="N37" s="179"/>
      <c r="O37" s="179"/>
      <c r="P37" s="179"/>
      <c r="Q37" s="179"/>
      <c r="R37" s="179"/>
      <c r="AO37" s="165"/>
      <c r="AP37" s="165"/>
      <c r="AQ37" s="178"/>
      <c r="AT37" s="178"/>
    </row>
    <row r="38" spans="1:46" ht="15" customHeight="1" x14ac:dyDescent="0.25">
      <c r="B38" s="184" t="str">
        <f>[1]EMPILHAMENTO!BV6</f>
        <v/>
      </c>
      <c r="C38" s="185" t="str">
        <f>[1]EMPILHAMENTO!BW6</f>
        <v/>
      </c>
      <c r="D38" s="185" t="str">
        <f>[1]EMPILHAMENTO!BX6</f>
        <v/>
      </c>
      <c r="E38" s="641" t="str">
        <f>IFERROR(VLOOKUP(CONCATENATE(B38,VLOOKUP(D38,'[1]VALIDAÇÃO DADOS'!$Z$1:$AA$5,2,0),C38),'[1]DADOS DA REDE'!$Q$26:$Y$126,8,0)*(1+$A$35),"")</f>
        <v/>
      </c>
      <c r="F38" s="641"/>
      <c r="G38" s="641" t="str">
        <f>IFERROR(VLOOKUP(CONCATENATE(B38,VLOOKUP(D38,'[1]VALIDAÇÃO DADOS'!$Z$1:$AA$5,2,0),C38),'[1]DADOS DA REDE'!$Q$26:$T$126,2,0)*(1+$A$37),"")</f>
        <v/>
      </c>
      <c r="H38" s="641"/>
      <c r="I38" s="641" t="str">
        <f t="shared" si="0"/>
        <v/>
      </c>
      <c r="J38" s="641"/>
      <c r="K38" s="663"/>
      <c r="L38" s="182" t="str">
        <f t="shared" si="1"/>
        <v/>
      </c>
      <c r="M38" s="186"/>
      <c r="N38" s="186"/>
      <c r="O38" s="186"/>
      <c r="P38" s="186"/>
      <c r="Q38" s="179"/>
      <c r="R38" s="179"/>
      <c r="AO38" s="165"/>
      <c r="AP38" s="165"/>
      <c r="AQ38" s="178"/>
      <c r="AT38" s="178"/>
    </row>
    <row r="39" spans="1:46" ht="15" customHeight="1" x14ac:dyDescent="0.25">
      <c r="B39" s="184" t="str">
        <f>[1]EMPILHAMENTO!BV7</f>
        <v/>
      </c>
      <c r="C39" s="185" t="str">
        <f>[1]EMPILHAMENTO!BW7</f>
        <v/>
      </c>
      <c r="D39" s="185" t="str">
        <f>[1]EMPILHAMENTO!BX7</f>
        <v/>
      </c>
      <c r="E39" s="641" t="str">
        <f>IFERROR(VLOOKUP(CONCATENATE(B39,VLOOKUP(D39,'[1]VALIDAÇÃO DADOS'!$Z$1:$AA$5,2,0),C39),'[1]DADOS DA REDE'!$Q$26:$Y$126,8,0)*(1+$A$35),"")</f>
        <v/>
      </c>
      <c r="F39" s="641"/>
      <c r="G39" s="641" t="str">
        <f>IFERROR(VLOOKUP(CONCATENATE(B39,VLOOKUP(D39,'[1]VALIDAÇÃO DADOS'!$Z$1:$AA$5,2,0),C39),'[1]DADOS DA REDE'!$Q$26:$T$126,2,0)*(1+$A$37),"")</f>
        <v/>
      </c>
      <c r="H39" s="641"/>
      <c r="I39" s="641" t="str">
        <f t="shared" si="0"/>
        <v/>
      </c>
      <c r="J39" s="641"/>
      <c r="K39" s="663"/>
      <c r="L39" s="182" t="str">
        <f t="shared" si="1"/>
        <v/>
      </c>
      <c r="M39" s="187"/>
      <c r="N39" s="187"/>
      <c r="O39" s="187"/>
      <c r="P39" s="187"/>
      <c r="Q39" s="179"/>
      <c r="R39" s="179"/>
      <c r="AO39" s="165"/>
      <c r="AP39" s="165"/>
      <c r="AQ39" s="178"/>
      <c r="AT39" s="178"/>
    </row>
    <row r="40" spans="1:46" ht="15" customHeight="1" x14ac:dyDescent="0.25">
      <c r="B40" s="184" t="str">
        <f>[1]EMPILHAMENTO!BV8</f>
        <v/>
      </c>
      <c r="C40" s="185" t="str">
        <f>[1]EMPILHAMENTO!BW8</f>
        <v/>
      </c>
      <c r="D40" s="185" t="str">
        <f>[1]EMPILHAMENTO!BX8</f>
        <v/>
      </c>
      <c r="E40" s="641" t="str">
        <f>IFERROR(VLOOKUP(CONCATENATE(B40,VLOOKUP(D40,'[1]VALIDAÇÃO DADOS'!$Z$1:$AA$5,2,0),C40),'[1]DADOS DA REDE'!$Q$26:$Y$126,8,0)*(1+$A$35),"")</f>
        <v/>
      </c>
      <c r="F40" s="641"/>
      <c r="G40" s="641" t="str">
        <f>IFERROR(VLOOKUP(CONCATENATE(B40,VLOOKUP(D40,'[1]VALIDAÇÃO DADOS'!$Z$1:$AA$5,2,0),C40),'[1]DADOS DA REDE'!$Q$26:$T$126,2,0)*(1+$A$37),"")</f>
        <v/>
      </c>
      <c r="H40" s="641"/>
      <c r="I40" s="641" t="str">
        <f t="shared" si="0"/>
        <v/>
      </c>
      <c r="J40" s="641"/>
      <c r="K40" s="663"/>
      <c r="L40" s="182" t="str">
        <f t="shared" si="1"/>
        <v/>
      </c>
      <c r="M40" s="179"/>
      <c r="N40" s="179"/>
      <c r="O40" s="179"/>
      <c r="P40" s="188"/>
      <c r="Q40" s="189"/>
      <c r="R40" s="179"/>
      <c r="AK40" s="574"/>
      <c r="AL40" s="574"/>
      <c r="AM40" s="574"/>
      <c r="AN40" s="574"/>
      <c r="AO40" s="574"/>
      <c r="AP40" s="574"/>
      <c r="AQ40" s="574"/>
      <c r="AT40" s="178"/>
    </row>
    <row r="41" spans="1:46" ht="15" customHeight="1" x14ac:dyDescent="0.25">
      <c r="B41" s="184" t="str">
        <f>[1]EMPILHAMENTO!BV9</f>
        <v/>
      </c>
      <c r="C41" s="185" t="str">
        <f>[1]EMPILHAMENTO!BW9</f>
        <v/>
      </c>
      <c r="D41" s="185" t="str">
        <f>[1]EMPILHAMENTO!BX9</f>
        <v/>
      </c>
      <c r="E41" s="641" t="str">
        <f>IFERROR(VLOOKUP(CONCATENATE(B41,VLOOKUP(D41,'[1]VALIDAÇÃO DADOS'!$Z$1:$AA$5,2,0),C41),'[1]DADOS DA REDE'!$Q$26:$Y$126,8,0)*(1+$A$35),"")</f>
        <v/>
      </c>
      <c r="F41" s="641"/>
      <c r="G41" s="641" t="str">
        <f>IFERROR(VLOOKUP(CONCATENATE(B41,VLOOKUP(D41,'[1]VALIDAÇÃO DADOS'!$Z$1:$AA$5,2,0),C41),'[1]DADOS DA REDE'!$Q$26:$T$126,2,0)*(1+$A$37),"")</f>
        <v/>
      </c>
      <c r="H41" s="641"/>
      <c r="I41" s="641" t="str">
        <f t="shared" si="0"/>
        <v/>
      </c>
      <c r="J41" s="641"/>
      <c r="K41" s="663"/>
      <c r="L41" s="182" t="str">
        <f t="shared" si="1"/>
        <v/>
      </c>
      <c r="M41" s="179"/>
      <c r="N41" s="179"/>
      <c r="O41" s="179"/>
      <c r="P41" s="179"/>
      <c r="Q41" s="179"/>
      <c r="R41" s="179"/>
      <c r="AT41" s="178"/>
    </row>
    <row r="42" spans="1:46" ht="15" customHeight="1" x14ac:dyDescent="0.25">
      <c r="B42" s="184" t="str">
        <f>[1]EMPILHAMENTO!BV10</f>
        <v/>
      </c>
      <c r="C42" s="185" t="str">
        <f>[1]EMPILHAMENTO!BW10</f>
        <v/>
      </c>
      <c r="D42" s="185" t="str">
        <f>[1]EMPILHAMENTO!BX10</f>
        <v/>
      </c>
      <c r="E42" s="641" t="str">
        <f>IFERROR(VLOOKUP(CONCATENATE(B42,VLOOKUP(D42,'[1]VALIDAÇÃO DADOS'!$Z$1:$AA$5,2,0),C42),'[1]DADOS DA REDE'!$Q$26:$Y$126,8,0)*(1+$A$35),"")</f>
        <v/>
      </c>
      <c r="F42" s="641"/>
      <c r="G42" s="641" t="str">
        <f>IFERROR(VLOOKUP(CONCATENATE(B42,VLOOKUP(D42,'[1]VALIDAÇÃO DADOS'!$Z$1:$AA$5,2,0),C42),'[1]DADOS DA REDE'!$Q$26:$T$126,2,0)*(1+$A$37),"")</f>
        <v/>
      </c>
      <c r="H42" s="641"/>
      <c r="I42" s="641" t="str">
        <f t="shared" si="0"/>
        <v/>
      </c>
      <c r="J42" s="641"/>
      <c r="K42" s="663"/>
      <c r="L42" s="182" t="str">
        <f t="shared" si="1"/>
        <v/>
      </c>
      <c r="M42" s="179"/>
      <c r="N42" s="179"/>
      <c r="O42" s="179"/>
      <c r="P42" s="179"/>
      <c r="Q42" s="179"/>
      <c r="R42" s="179"/>
      <c r="AT42" s="178"/>
    </row>
    <row r="43" spans="1:46" ht="20.100000000000001" customHeight="1" x14ac:dyDescent="0.25">
      <c r="B43" s="646" t="s">
        <v>101</v>
      </c>
      <c r="C43" s="647"/>
      <c r="D43" s="647"/>
      <c r="E43" s="647"/>
      <c r="F43" s="647"/>
      <c r="G43" s="647"/>
      <c r="H43" s="647"/>
      <c r="I43" s="647"/>
      <c r="J43" s="647"/>
      <c r="K43" s="648"/>
      <c r="L43" s="182"/>
      <c r="M43" s="179"/>
      <c r="N43" s="179"/>
      <c r="O43" s="179"/>
      <c r="P43" s="179"/>
      <c r="Q43" s="179"/>
      <c r="R43" s="179"/>
      <c r="AO43" s="165"/>
      <c r="AP43" s="165"/>
      <c r="AQ43" s="178"/>
      <c r="AT43" s="178"/>
    </row>
    <row r="44" spans="1:46" ht="15" customHeight="1" x14ac:dyDescent="0.25">
      <c r="B44" s="190" t="s">
        <v>102</v>
      </c>
      <c r="C44" s="191" t="s">
        <v>98</v>
      </c>
      <c r="D44" s="191" t="s">
        <v>44</v>
      </c>
      <c r="E44" s="662" t="s">
        <v>43</v>
      </c>
      <c r="F44" s="662"/>
      <c r="G44" s="662"/>
      <c r="H44" s="181" t="s">
        <v>90</v>
      </c>
      <c r="I44" s="181" t="s">
        <v>99</v>
      </c>
      <c r="J44" s="653" t="s">
        <v>45</v>
      </c>
      <c r="K44" s="654"/>
      <c r="L44" s="182"/>
      <c r="M44" s="179"/>
      <c r="N44" s="179"/>
      <c r="O44" s="179"/>
      <c r="P44" s="179"/>
      <c r="Q44" s="179"/>
      <c r="R44" s="179"/>
      <c r="AO44" s="165"/>
      <c r="AP44" s="165"/>
      <c r="AQ44" s="178"/>
      <c r="AT44" s="178"/>
    </row>
    <row r="45" spans="1:46" ht="15" customHeight="1" x14ac:dyDescent="0.25">
      <c r="B45" s="184"/>
      <c r="C45" s="185"/>
      <c r="D45" s="185"/>
      <c r="E45" s="655"/>
      <c r="F45" s="655"/>
      <c r="G45" s="655"/>
      <c r="H45" s="192" t="s">
        <v>194</v>
      </c>
      <c r="I45" s="192" t="s">
        <v>194</v>
      </c>
      <c r="J45" s="639" t="str">
        <f>IFERROR(IF(H45="","",SUM(H45:I45)),"CONSULTA CONTRATO")</f>
        <v/>
      </c>
      <c r="K45" s="652"/>
      <c r="L45" s="182"/>
      <c r="M45" s="179"/>
      <c r="N45" s="179"/>
      <c r="O45" s="179"/>
      <c r="P45" s="179"/>
      <c r="Q45" s="179"/>
      <c r="R45" s="179"/>
      <c r="AO45" s="165"/>
      <c r="AP45" s="165"/>
      <c r="AQ45" s="178"/>
      <c r="AT45" s="178"/>
    </row>
    <row r="46" spans="1:46" ht="15" customHeight="1" x14ac:dyDescent="0.25">
      <c r="B46" s="184"/>
      <c r="C46" s="185"/>
      <c r="D46" s="185"/>
      <c r="E46" s="655"/>
      <c r="F46" s="655"/>
      <c r="G46" s="655"/>
      <c r="H46" s="192" t="s">
        <v>194</v>
      </c>
      <c r="I46" s="192" t="s">
        <v>194</v>
      </c>
      <c r="J46" s="639" t="str">
        <f>IFERROR(IF(H46="","",SUM(H46:I46)),"CONSULTA CONTRATO")</f>
        <v/>
      </c>
      <c r="K46" s="652"/>
      <c r="L46" s="182"/>
      <c r="M46" s="179"/>
      <c r="N46" s="179"/>
      <c r="O46" s="179"/>
      <c r="P46" s="179"/>
      <c r="Q46" s="179"/>
      <c r="R46" s="179"/>
      <c r="AO46" s="165"/>
      <c r="AP46" s="165"/>
      <c r="AQ46" s="178"/>
      <c r="AT46" s="178"/>
    </row>
    <row r="47" spans="1:46" ht="15" customHeight="1" x14ac:dyDescent="0.25">
      <c r="B47" s="184"/>
      <c r="C47" s="185"/>
      <c r="D47" s="185"/>
      <c r="E47" s="655"/>
      <c r="F47" s="655"/>
      <c r="G47" s="655"/>
      <c r="H47" s="192" t="s">
        <v>194</v>
      </c>
      <c r="I47" s="192" t="s">
        <v>194</v>
      </c>
      <c r="J47" s="639" t="str">
        <f>IFERROR(IF(H47="","",SUM(H47:I47)),"CONSULTA CONTRATO")</f>
        <v/>
      </c>
      <c r="K47" s="652"/>
      <c r="L47" s="179"/>
      <c r="M47" s="179"/>
      <c r="N47" s="179"/>
      <c r="O47" s="179"/>
      <c r="P47" s="179"/>
      <c r="Q47" s="179"/>
      <c r="R47" s="179"/>
      <c r="AO47" s="165"/>
      <c r="AP47" s="165"/>
      <c r="AQ47" s="178"/>
      <c r="AT47" s="178"/>
    </row>
    <row r="48" spans="1:46" ht="15" customHeight="1" x14ac:dyDescent="0.25">
      <c r="B48" s="184"/>
      <c r="C48" s="185"/>
      <c r="D48" s="185"/>
      <c r="E48" s="655"/>
      <c r="F48" s="655"/>
      <c r="G48" s="655"/>
      <c r="H48" s="192" t="s">
        <v>194</v>
      </c>
      <c r="I48" s="192" t="s">
        <v>194</v>
      </c>
      <c r="J48" s="639" t="str">
        <f>IFERROR(IF(H48="","",SUM(H48:I48)),"CONSULTA CONTRATO")</f>
        <v/>
      </c>
      <c r="K48" s="652"/>
      <c r="L48" s="179"/>
      <c r="M48" s="179"/>
      <c r="N48" s="179"/>
      <c r="O48" s="179"/>
      <c r="P48" s="179"/>
      <c r="Q48" s="179"/>
      <c r="R48" s="179"/>
      <c r="AO48" s="165"/>
      <c r="AP48" s="165"/>
      <c r="AQ48" s="178"/>
      <c r="AT48" s="178"/>
    </row>
    <row r="49" spans="2:46 16379:16380" ht="15" customHeight="1" x14ac:dyDescent="0.25">
      <c r="B49" s="184"/>
      <c r="C49" s="185"/>
      <c r="D49" s="185"/>
      <c r="E49" s="655"/>
      <c r="F49" s="655"/>
      <c r="G49" s="655"/>
      <c r="H49" s="192" t="s">
        <v>194</v>
      </c>
      <c r="I49" s="192" t="s">
        <v>194</v>
      </c>
      <c r="J49" s="639" t="str">
        <f>IFERROR(IF(H49="","",SUM(H49:I49)),"CONSULTA CONTRATO")</f>
        <v/>
      </c>
      <c r="K49" s="652"/>
      <c r="L49" s="179"/>
      <c r="M49" s="179"/>
      <c r="N49" s="179"/>
      <c r="O49" s="179"/>
      <c r="P49" s="179"/>
      <c r="Q49" s="179"/>
      <c r="R49" s="179"/>
      <c r="AO49" s="165"/>
      <c r="AP49" s="165"/>
      <c r="AQ49" s="178"/>
      <c r="AT49" s="178"/>
    </row>
    <row r="50" spans="2:46 16379:16380" ht="20.100000000000001" customHeight="1" x14ac:dyDescent="0.25">
      <c r="B50" s="646" t="s">
        <v>103</v>
      </c>
      <c r="C50" s="647"/>
      <c r="D50" s="647"/>
      <c r="E50" s="647"/>
      <c r="F50" s="647"/>
      <c r="G50" s="647"/>
      <c r="H50" s="647"/>
      <c r="I50" s="647"/>
      <c r="J50" s="647"/>
      <c r="K50" s="648"/>
      <c r="L50" s="179"/>
      <c r="M50" s="179"/>
      <c r="N50" s="179"/>
      <c r="O50" s="179"/>
      <c r="P50" s="179"/>
      <c r="Q50" s="179"/>
      <c r="R50" s="179"/>
      <c r="AO50" s="165"/>
      <c r="AP50" s="165"/>
      <c r="AQ50" s="178"/>
      <c r="AT50" s="178"/>
    </row>
    <row r="51" spans="2:46 16379:16380" ht="15" customHeight="1" x14ac:dyDescent="0.25">
      <c r="B51" s="190" t="s">
        <v>104</v>
      </c>
      <c r="C51" s="191" t="s">
        <v>98</v>
      </c>
      <c r="D51" s="191" t="s">
        <v>105</v>
      </c>
      <c r="E51" s="662" t="s">
        <v>43</v>
      </c>
      <c r="F51" s="662"/>
      <c r="G51" s="662"/>
      <c r="H51" s="181" t="s">
        <v>90</v>
      </c>
      <c r="I51" s="181" t="s">
        <v>99</v>
      </c>
      <c r="J51" s="653" t="s">
        <v>45</v>
      </c>
      <c r="K51" s="654"/>
      <c r="L51" s="179"/>
      <c r="M51" s="179"/>
      <c r="N51" s="179"/>
      <c r="O51" s="179"/>
      <c r="P51" s="179"/>
      <c r="Q51" s="179"/>
      <c r="R51" s="179"/>
      <c r="AO51" s="165"/>
      <c r="AP51" s="165"/>
      <c r="AQ51" s="178"/>
      <c r="AT51" s="178"/>
    </row>
    <row r="52" spans="2:46 16379:16380" ht="15" customHeight="1" x14ac:dyDescent="0.25">
      <c r="B52" s="184"/>
      <c r="C52" s="185"/>
      <c r="D52" s="185"/>
      <c r="E52" s="655"/>
      <c r="F52" s="655"/>
      <c r="G52" s="655"/>
      <c r="H52" s="192" t="str">
        <f>IFERROR(IF(OR(EMPRESA_CONTRATO_AÇO="",B52="",C52="",D52="",E52=""),"",IF(EMPRESA_CONTRATO_AÇO="UNIFORTE - PERIODICO",IF(E52="Conjunto de bloqueio com desvio",VLOOKUP(CONCATENATE(B52,C52),[1]Materiais!DT:DU,2,0)*D52*(1+$A$37),IF(E52="Conjunto de bloqueio sem desvio",VLOOKUP(CONCATENATE(B52,C52),[1]Materiais!CH:CI,2,0)*D52*(1+$A$37),                                                                                                                                                      IF(E52="Soldagem de Conexão com desvio",VLOOKUP(CONCATENATE(B52,C52),[1]Materiais!$BZ$4:$CA$141,2,0)*D52*(1+$A$37)))))),"CONSULTA CONTRATO")</f>
        <v/>
      </c>
      <c r="I52" s="192" t="s">
        <v>194</v>
      </c>
      <c r="J52" s="639" t="str">
        <f>IF(H52="","",SUM(H52:I52))</f>
        <v/>
      </c>
      <c r="K52" s="652"/>
      <c r="L52" s="179"/>
      <c r="M52" s="179"/>
      <c r="N52" s="179"/>
      <c r="O52" s="179"/>
      <c r="P52" s="179"/>
      <c r="Q52" s="179"/>
      <c r="R52" s="179"/>
    </row>
    <row r="53" spans="2:46 16379:16380" ht="15" customHeight="1" x14ac:dyDescent="0.25">
      <c r="B53" s="184"/>
      <c r="C53" s="185"/>
      <c r="D53" s="185"/>
      <c r="E53" s="655"/>
      <c r="F53" s="655"/>
      <c r="G53" s="655"/>
      <c r="H53" s="192" t="str">
        <f>IFERROR(IF(OR(EMPRESA_CONTRATO_AÇO="",B53="",C53="",D53="",E53=""),"",IF(EMPRESA_CONTRATO_AÇO="UNIFORTE - PERIODICO",IF(E53="Conjunto de bloqueio com desvio",VLOOKUP(CONCATENATE(B53,C53),[1]Materiais!DT:DU,2,0)*D53*(1+$A$37),IF(E53="Conjunto de bloqueio sem desvio",VLOOKUP(CONCATENATE(B53,C53),[1]Materiais!CH:CI,2,0)*D53*(1+$A$37),                                                                                                                                                      IF(E53="Soldagem de Conexão com desvio",VLOOKUP(CONCATENATE(B53,C53),[1]Materiais!$BZ$4:$CA$141,2,0)*D53*(1+$A$37)))))),"CONSULTA CONTRATO")</f>
        <v/>
      </c>
      <c r="I53" s="192" t="s">
        <v>194</v>
      </c>
      <c r="J53" s="639" t="str">
        <f>IF(H53="","",SUM(H53:I53))</f>
        <v/>
      </c>
      <c r="K53" s="652"/>
      <c r="L53" s="651"/>
      <c r="M53" s="651"/>
      <c r="N53" s="651"/>
      <c r="O53" s="651"/>
      <c r="P53" s="651"/>
      <c r="Q53" s="651"/>
      <c r="R53" s="179"/>
      <c r="AR53" s="588"/>
      <c r="AS53" s="588"/>
      <c r="AT53" s="176"/>
    </row>
    <row r="54" spans="2:46 16379:16380" ht="15" customHeight="1" x14ac:dyDescent="0.25">
      <c r="B54" s="184"/>
      <c r="C54" s="185"/>
      <c r="D54" s="185"/>
      <c r="E54" s="655"/>
      <c r="F54" s="655"/>
      <c r="G54" s="655"/>
      <c r="H54" s="192" t="str">
        <f>IFERROR(IF(OR(EMPRESA_CONTRATO_AÇO="",B54="",C54="",D54="",E54=""),"",IF(EMPRESA_CONTRATO_AÇO="UNIFORTE - PERIODICO",IF(E54="Conjunto de bloqueio com desvio",VLOOKUP(CONCATENATE(B54,C54),[1]Materiais!DT:DU,2,0)*D54*(1+$A$37),IF(E54="Conjunto de bloqueio sem desvio",VLOOKUP(CONCATENATE(B54,C54),[1]Materiais!CH:CI,2,0)*D54*(1+$A$37),                                                                                                                                                      IF(E54="Soldagem de Conexão com desvio",VLOOKUP(CONCATENATE(B54,C54),[1]Materiais!$BZ$4:$CA$141,2,0)*D54*(1+$A$37)))))),"CONSULTA CONTRATO")</f>
        <v/>
      </c>
      <c r="I54" s="192" t="s">
        <v>194</v>
      </c>
      <c r="J54" s="639" t="str">
        <f>IF(H54="","",SUM(H54:I54))</f>
        <v/>
      </c>
      <c r="K54" s="652"/>
      <c r="L54" s="661"/>
      <c r="M54" s="661"/>
      <c r="N54" s="661"/>
      <c r="O54" s="661"/>
      <c r="P54" s="661"/>
      <c r="Q54" s="661"/>
      <c r="R54" s="189"/>
      <c r="AK54" s="549"/>
      <c r="AL54" s="549"/>
      <c r="AM54" s="549"/>
      <c r="AN54" s="549"/>
      <c r="AO54" s="549"/>
      <c r="AP54" s="549"/>
      <c r="AQ54" s="549"/>
      <c r="AR54" s="549"/>
      <c r="AS54" s="550"/>
      <c r="AT54" s="550"/>
    </row>
    <row r="55" spans="2:46 16379:16380" ht="15" customHeight="1" x14ac:dyDescent="0.25">
      <c r="B55" s="184"/>
      <c r="C55" s="185"/>
      <c r="D55" s="185"/>
      <c r="E55" s="655"/>
      <c r="F55" s="655"/>
      <c r="G55" s="655"/>
      <c r="H55" s="192" t="str">
        <f>IFERROR(IF(OR(EMPRESA_CONTRATO_AÇO="",B55="",C55="",D55="",E55=""),"",IF(EMPRESA_CONTRATO_AÇO="UNIFORTE - PERIODICO",IF(E55="Conjunto de bloqueio com desvio",VLOOKUP(CONCATENATE(B55,C55),[1]Materiais!DT:DU,2,0)*D55*(1+$A$37),IF(E55="Conjunto de bloqueio sem desvio",VLOOKUP(CONCATENATE(B55,C55),[1]Materiais!CH:CI,2,0)*D55*(1+$A$37),                                                                                                                                                      IF(E55="Soldagem de Conexão com desvio",VLOOKUP(CONCATENATE(B55,C55),[1]Materiais!$BZ$4:$CA$141,2,0)*D55*(1+$A$37)))))),"CONSULTA CONTRATO")</f>
        <v/>
      </c>
      <c r="I55" s="192" t="s">
        <v>194</v>
      </c>
      <c r="J55" s="639" t="str">
        <f>IF(H55="","",SUM(H55:I55))</f>
        <v/>
      </c>
      <c r="K55" s="652"/>
      <c r="L55" s="179"/>
      <c r="M55" s="179"/>
      <c r="N55" s="179"/>
      <c r="O55" s="179"/>
      <c r="P55" s="179"/>
      <c r="Q55" s="179"/>
      <c r="R55" s="179"/>
    </row>
    <row r="56" spans="2:46 16379:16380" ht="15" customHeight="1" x14ac:dyDescent="0.25">
      <c r="B56" s="193"/>
      <c r="C56" s="194"/>
      <c r="D56" s="194"/>
      <c r="E56" s="655"/>
      <c r="F56" s="655"/>
      <c r="G56" s="655"/>
      <c r="H56" s="192" t="str">
        <f>IFERROR(IF(OR(EMPRESA_CONTRATO_AÇO="",B56="",C56="",D56="",E56=""),"",IF(EMPRESA_CONTRATO_AÇO="UNIFORTE - PERIODICO",IF(E56="Conjunto de bloqueio com desvio",VLOOKUP(CONCATENATE(B56,C56),[1]Materiais!DT:DU,2,0)*D56*(1+$A$37),IF(E56="Conjunto de bloqueio sem desvio",VLOOKUP(CONCATENATE(B56,C56),[1]Materiais!CH:CI,2,0)*D56*(1+$A$37),                                                                                                                                                      IF(E56="Soldagem de Conexão com desvio",VLOOKUP(CONCATENATE(B56,C56),[1]Materiais!$BZ$4:$CA$141,2,0)*D56*(1+$A$37)))))),"CONSULTA CONTRATO")</f>
        <v/>
      </c>
      <c r="I56" s="192" t="s">
        <v>194</v>
      </c>
      <c r="J56" s="639" t="str">
        <f>IF(H56="","",SUM(H56:I56))</f>
        <v/>
      </c>
      <c r="K56" s="652"/>
      <c r="L56" s="179"/>
      <c r="M56" s="179"/>
      <c r="N56" s="179"/>
      <c r="O56" s="179"/>
      <c r="P56" s="179"/>
      <c r="Q56" s="179"/>
      <c r="R56" s="179"/>
      <c r="AK56" s="587"/>
      <c r="AL56" s="587"/>
      <c r="AM56" s="587"/>
      <c r="AN56" s="587"/>
      <c r="AO56" s="587"/>
      <c r="AP56" s="587"/>
      <c r="AQ56" s="587"/>
      <c r="AR56" s="587"/>
      <c r="AS56" s="587"/>
      <c r="AT56" s="587"/>
    </row>
    <row r="57" spans="2:46 16379:16380" ht="20.100000000000001" customHeight="1" x14ac:dyDescent="0.25">
      <c r="B57" s="656" t="s">
        <v>106</v>
      </c>
      <c r="C57" s="657"/>
      <c r="D57" s="657"/>
      <c r="E57" s="657"/>
      <c r="F57" s="658"/>
      <c r="G57" s="659" t="s">
        <v>107</v>
      </c>
      <c r="H57" s="657"/>
      <c r="I57" s="657"/>
      <c r="J57" s="657"/>
      <c r="K57" s="660"/>
      <c r="L57" s="179"/>
      <c r="M57" s="179"/>
      <c r="N57" s="179"/>
      <c r="O57" s="179"/>
      <c r="P57" s="179"/>
      <c r="Q57" s="179"/>
      <c r="R57" s="179"/>
      <c r="AK57" s="574"/>
      <c r="AL57" s="574"/>
      <c r="AM57" s="574"/>
      <c r="AN57" s="574"/>
      <c r="AO57" s="574"/>
      <c r="AP57" s="574"/>
      <c r="AQ57" s="574"/>
      <c r="AR57" s="574"/>
      <c r="AS57" s="574"/>
      <c r="AT57" s="574"/>
    </row>
    <row r="58" spans="2:46 16379:16380" ht="15" customHeight="1" x14ac:dyDescent="0.25">
      <c r="B58" s="190" t="s">
        <v>25</v>
      </c>
      <c r="C58" s="191" t="s">
        <v>108</v>
      </c>
      <c r="D58" s="191" t="s">
        <v>44</v>
      </c>
      <c r="E58" s="653" t="s">
        <v>109</v>
      </c>
      <c r="F58" s="653"/>
      <c r="G58" s="195" t="s">
        <v>25</v>
      </c>
      <c r="H58" s="181" t="s">
        <v>44</v>
      </c>
      <c r="I58" s="653" t="s">
        <v>109</v>
      </c>
      <c r="J58" s="653"/>
      <c r="K58" s="654"/>
      <c r="L58" s="179"/>
      <c r="M58" s="179"/>
      <c r="N58" s="179"/>
      <c r="O58" s="179"/>
      <c r="P58" s="179"/>
      <c r="Q58" s="179"/>
      <c r="R58" s="179"/>
      <c r="AK58" s="196"/>
      <c r="AL58" s="623"/>
      <c r="AM58" s="623"/>
      <c r="AN58" s="623"/>
      <c r="AO58" s="623"/>
      <c r="AP58" s="623"/>
      <c r="AQ58" s="623"/>
      <c r="AR58" s="623"/>
      <c r="AS58" s="623"/>
      <c r="AT58" s="196"/>
    </row>
    <row r="59" spans="2:46 16379:16380" ht="15" customHeight="1" x14ac:dyDescent="0.25">
      <c r="B59" s="184"/>
      <c r="C59" s="185"/>
      <c r="D59" s="185"/>
      <c r="E59" s="641" t="s">
        <v>194</v>
      </c>
      <c r="F59" s="641"/>
      <c r="G59" s="197" t="str">
        <f>IF('[1]LEVANTAMENTO COM E RES'!DH4=0,"",'[1]LEVANTAMENTO COM E RES'!DH4)</f>
        <v/>
      </c>
      <c r="H59" s="185" t="str">
        <f>IF('[1]LEVANTAMENTO COM E RES'!DI4=0,"",'[1]LEVANTAMENTO COM E RES'!DI4)</f>
        <v/>
      </c>
      <c r="I59" s="639" t="str">
        <f>IFERROR(VLOOKUP(G59,'[1]Contrato UNIFORTE'!$G$138:$H$141,2,0)*SUMIF('[1]LEVANTAMENTO COM E RES'!$CJ:$CJ,G59,'[1]LEVANTAMENTO COM E RES'!$CK:$CK)+VLOOKUP(G59,[1]Materiais!$AX$173:$BB$181,4,0)*(1+$A$37)*H59,"")</f>
        <v/>
      </c>
      <c r="J59" s="639"/>
      <c r="K59" s="652"/>
      <c r="L59" s="179"/>
      <c r="M59" s="179"/>
      <c r="N59" s="179"/>
      <c r="O59" s="179"/>
      <c r="P59" s="179"/>
      <c r="Q59" s="179"/>
      <c r="R59" s="179"/>
      <c r="AM59" s="198"/>
      <c r="AO59" s="199"/>
      <c r="AQ59" s="200"/>
      <c r="AS59" s="200"/>
    </row>
    <row r="60" spans="2:46 16379:16380" ht="15" customHeight="1" x14ac:dyDescent="0.25">
      <c r="B60" s="184"/>
      <c r="C60" s="185"/>
      <c r="D60" s="185"/>
      <c r="E60" s="641" t="s">
        <v>194</v>
      </c>
      <c r="F60" s="641"/>
      <c r="G60" s="197" t="str">
        <f>IF('[1]LEVANTAMENTO COM E RES'!DH5=0,"",'[1]LEVANTAMENTO COM E RES'!DH5)</f>
        <v/>
      </c>
      <c r="H60" s="185" t="str">
        <f>IF('[1]LEVANTAMENTO COM E RES'!DI5=0,"",'[1]LEVANTAMENTO COM E RES'!DI5)</f>
        <v/>
      </c>
      <c r="I60" s="639" t="str">
        <f>IFERROR(VLOOKUP(G60,'[1]Contrato UNIFORTE'!$G$138:$H$141,2,0)*SUMIF('[1]LEVANTAMENTO COM E RES'!$CJ:$CJ,G60,'[1]LEVANTAMENTO COM E RES'!$CK:$CK)+VLOOKUP(G60,[1]Materiais!$AX$173:$BB$181,4,0)*(1+$A$37)*H60,"")</f>
        <v/>
      </c>
      <c r="J60" s="639"/>
      <c r="K60" s="652"/>
      <c r="L60" s="179"/>
      <c r="M60" s="179"/>
      <c r="N60" s="179"/>
      <c r="O60" s="179"/>
      <c r="P60" s="179"/>
      <c r="Q60" s="179"/>
      <c r="R60" s="179"/>
      <c r="AL60" s="574"/>
      <c r="AM60" s="574"/>
      <c r="AN60" s="624"/>
      <c r="AO60" s="624"/>
      <c r="AP60" s="529"/>
      <c r="AQ60" s="529"/>
      <c r="AR60" s="529"/>
      <c r="AS60" s="529"/>
      <c r="AT60" s="178"/>
    </row>
    <row r="61" spans="2:46 16379:16380" ht="15" customHeight="1" x14ac:dyDescent="0.25">
      <c r="B61" s="184"/>
      <c r="C61" s="185"/>
      <c r="D61" s="185"/>
      <c r="E61" s="641" t="s">
        <v>194</v>
      </c>
      <c r="F61" s="641"/>
      <c r="G61" s="197" t="str">
        <f>IF('[1]LEVANTAMENTO COM E RES'!DH6=0,"",'[1]LEVANTAMENTO COM E RES'!DH6)</f>
        <v/>
      </c>
      <c r="H61" s="185" t="str">
        <f>IF('[1]LEVANTAMENTO COM E RES'!DI6=0,"",'[1]LEVANTAMENTO COM E RES'!DI6)</f>
        <v/>
      </c>
      <c r="I61" s="639" t="str">
        <f>IFERROR(VLOOKUP(G61,'[1]Contrato UNIFORTE'!$G$138:$H$141,2,0)*SUMIF('[1]LEVANTAMENTO COM E RES'!$CJ:$CJ,G61,'[1]LEVANTAMENTO COM E RES'!$CK:$CK)+VLOOKUP(G61,[1]Materiais!$AX$173:$BB$181,4,0)*(1+$A$37)*H61,"")</f>
        <v/>
      </c>
      <c r="J61" s="639"/>
      <c r="K61" s="652"/>
      <c r="L61" s="179"/>
      <c r="M61" s="179"/>
      <c r="N61" s="179"/>
      <c r="O61" s="179"/>
      <c r="P61" s="179"/>
      <c r="Q61" s="179"/>
      <c r="R61" s="179"/>
      <c r="S61" s="179"/>
      <c r="T61" s="164"/>
      <c r="AL61" s="574"/>
      <c r="AM61" s="574"/>
      <c r="AN61" s="624"/>
      <c r="AO61" s="624"/>
      <c r="AP61" s="529"/>
      <c r="AQ61" s="529"/>
      <c r="AR61" s="529"/>
      <c r="AS61" s="529"/>
      <c r="AT61" s="178"/>
    </row>
    <row r="62" spans="2:46 16379:16380" ht="15" customHeight="1" x14ac:dyDescent="0.25">
      <c r="B62" s="184"/>
      <c r="C62" s="185"/>
      <c r="D62" s="185"/>
      <c r="E62" s="641" t="s">
        <v>194</v>
      </c>
      <c r="F62" s="641"/>
      <c r="G62" s="197" t="str">
        <f>IF('[1]LEVANTAMENTO COM E RES'!DH7=0,"",'[1]LEVANTAMENTO COM E RES'!DH7)</f>
        <v/>
      </c>
      <c r="H62" s="185" t="str">
        <f>IF('[1]LEVANTAMENTO COM E RES'!DI7=0,"",'[1]LEVANTAMENTO COM E RES'!DI7)</f>
        <v/>
      </c>
      <c r="I62" s="639" t="str">
        <f>IFERROR(VLOOKUP(G62,'[1]Contrato UNIFORTE'!$G$138:$H$141,2,0)*SUMIF('[1]LEVANTAMENTO COM E RES'!$CJ:$CJ,G62,'[1]LEVANTAMENTO COM E RES'!$CK:$CK)+VLOOKUP(G62,[1]Materiais!$AX$173:$BB$181,4,0)*(1+$A$37)*H62,"")</f>
        <v/>
      </c>
      <c r="J62" s="639"/>
      <c r="K62" s="652"/>
      <c r="L62" s="179"/>
      <c r="M62" s="179"/>
      <c r="N62" s="179"/>
      <c r="O62" s="179"/>
      <c r="P62" s="179"/>
      <c r="Q62" s="179"/>
      <c r="R62" s="179"/>
      <c r="AL62" s="574"/>
      <c r="AM62" s="574"/>
      <c r="AN62" s="624"/>
      <c r="AO62" s="624"/>
      <c r="AP62" s="529"/>
      <c r="AQ62" s="529"/>
      <c r="AR62" s="529"/>
      <c r="AS62" s="529"/>
      <c r="AT62" s="178"/>
    </row>
    <row r="63" spans="2:46 16379:16380" ht="15" customHeight="1" x14ac:dyDescent="0.25">
      <c r="B63" s="184"/>
      <c r="C63" s="194"/>
      <c r="D63" s="194"/>
      <c r="E63" s="641" t="s">
        <v>194</v>
      </c>
      <c r="F63" s="641"/>
      <c r="G63" s="201" t="str">
        <f>IF('[1]LEVANTAMENTO COM E RES'!DH8=0,"",'[1]LEVANTAMENTO COM E RES'!DH8)</f>
        <v/>
      </c>
      <c r="H63" s="194" t="str">
        <f>IF('[1]LEVANTAMENTO COM E RES'!DI8=0,"",'[1]LEVANTAMENTO COM E RES'!DI8)</f>
        <v/>
      </c>
      <c r="I63" s="649" t="str">
        <f>IFERROR(VLOOKUP(G63,'[1]Contrato UNIFORTE'!$G$138:$H$141,2,0)*SUMIF('[1]LEVANTAMENTO COM E RES'!$CJ:$CJ,G63,'[1]LEVANTAMENTO COM E RES'!$CK:$CK)+VLOOKUP(G63,[1]Materiais!$AX$173:$BB$181,4,0)*(1+$A$37)*H63,"")</f>
        <v/>
      </c>
      <c r="J63" s="649"/>
      <c r="K63" s="650"/>
      <c r="L63" s="651"/>
      <c r="M63" s="651"/>
      <c r="N63" s="202"/>
      <c r="O63" s="179"/>
      <c r="P63" s="179"/>
      <c r="Q63" s="179"/>
      <c r="R63" s="179"/>
      <c r="AL63" s="574"/>
      <c r="AM63" s="574"/>
      <c r="AN63" s="624"/>
      <c r="AO63" s="624"/>
      <c r="AP63" s="529"/>
      <c r="AQ63" s="529"/>
      <c r="AR63" s="529"/>
      <c r="AS63" s="529"/>
      <c r="AT63" s="178"/>
    </row>
    <row r="64" spans="2:46 16379:16380" ht="20.100000000000001" customHeight="1" x14ac:dyDescent="0.25">
      <c r="B64" s="646" t="s">
        <v>110</v>
      </c>
      <c r="C64" s="647"/>
      <c r="D64" s="647"/>
      <c r="E64" s="647"/>
      <c r="F64" s="647"/>
      <c r="G64" s="647"/>
      <c r="H64" s="647"/>
      <c r="I64" s="647"/>
      <c r="J64" s="647"/>
      <c r="K64" s="648"/>
      <c r="L64" s="179"/>
      <c r="M64" s="179"/>
      <c r="N64" s="179"/>
      <c r="O64" s="179"/>
      <c r="P64" s="179"/>
      <c r="Q64" s="179"/>
      <c r="R64" s="179"/>
      <c r="AL64" s="574"/>
      <c r="AM64" s="574"/>
      <c r="AN64" s="624"/>
      <c r="AO64" s="624"/>
      <c r="AP64" s="529"/>
      <c r="AQ64" s="529"/>
      <c r="AR64" s="529"/>
      <c r="AS64" s="529"/>
      <c r="AT64" s="178"/>
      <c r="XEY64" s="163" t="str">
        <f>IFERROR(VLOOKUP(G59,[1]Materiais!$AX$173:$BB$181,4,0)*(1+$A$37)*H59,"")</f>
        <v/>
      </c>
      <c r="XEZ64" s="203" t="str">
        <f>IFERROR(I59-XEY64,"")</f>
        <v/>
      </c>
    </row>
    <row r="65" spans="2:46" ht="15" customHeight="1" x14ac:dyDescent="0.25">
      <c r="B65" s="645" t="s">
        <v>95</v>
      </c>
      <c r="C65" s="645"/>
      <c r="D65" s="645"/>
      <c r="E65" s="645" t="s">
        <v>111</v>
      </c>
      <c r="F65" s="645"/>
      <c r="G65" s="645"/>
      <c r="H65" s="204" t="s">
        <v>106</v>
      </c>
      <c r="I65" s="204" t="s">
        <v>107</v>
      </c>
      <c r="J65" s="645" t="s">
        <v>112</v>
      </c>
      <c r="K65" s="645"/>
      <c r="L65" s="179"/>
      <c r="M65" s="202"/>
      <c r="N65" s="179"/>
      <c r="O65" s="179"/>
      <c r="P65" s="179"/>
      <c r="Q65" s="179"/>
      <c r="R65" s="179"/>
      <c r="AL65" s="574"/>
      <c r="AM65" s="574"/>
      <c r="AN65" s="624"/>
      <c r="AO65" s="624"/>
      <c r="AP65" s="529"/>
      <c r="AQ65" s="529"/>
      <c r="AR65" s="529"/>
      <c r="AS65" s="529"/>
      <c r="AT65" s="178"/>
    </row>
    <row r="66" spans="2:46" ht="15" customHeight="1" x14ac:dyDescent="0.25">
      <c r="B66" s="205" t="s">
        <v>99</v>
      </c>
      <c r="C66" s="639">
        <f>SUM(E35:F42)</f>
        <v>0</v>
      </c>
      <c r="D66" s="643"/>
      <c r="E66" s="206" t="s">
        <v>99</v>
      </c>
      <c r="F66" s="639">
        <f>SUM(I45:I49)+SUM(I52:I56)</f>
        <v>0</v>
      </c>
      <c r="G66" s="644"/>
      <c r="H66" s="207"/>
      <c r="I66" s="197" t="s">
        <v>113</v>
      </c>
      <c r="J66" s="206" t="s">
        <v>99</v>
      </c>
      <c r="K66" s="208">
        <f>C66+F66</f>
        <v>0</v>
      </c>
      <c r="L66" s="179"/>
      <c r="M66" s="202"/>
      <c r="N66" s="179"/>
      <c r="O66" s="179"/>
      <c r="P66" s="179"/>
      <c r="Q66" s="179"/>
      <c r="R66" s="179"/>
      <c r="AL66" s="574"/>
      <c r="AM66" s="574"/>
      <c r="AN66" s="624"/>
      <c r="AO66" s="624"/>
      <c r="AP66" s="529"/>
      <c r="AQ66" s="529"/>
      <c r="AR66" s="529"/>
      <c r="AS66" s="529"/>
      <c r="AT66" s="178"/>
    </row>
    <row r="67" spans="2:46" ht="15" customHeight="1" x14ac:dyDescent="0.25">
      <c r="B67" s="205" t="s">
        <v>90</v>
      </c>
      <c r="C67" s="639">
        <f>SUM(G35:H42)</f>
        <v>0</v>
      </c>
      <c r="D67" s="640"/>
      <c r="E67" s="206" t="s">
        <v>90</v>
      </c>
      <c r="F67" s="639">
        <f>SUM(H52:H56)+SUM(H45:H49)</f>
        <v>0</v>
      </c>
      <c r="G67" s="640"/>
      <c r="H67" s="209"/>
      <c r="I67" s="210">
        <v>0</v>
      </c>
      <c r="J67" s="206" t="s">
        <v>90</v>
      </c>
      <c r="K67" s="208">
        <f>C67+F67</f>
        <v>0</v>
      </c>
      <c r="L67" s="161" t="str">
        <f>IFERROR(VLOOKUP(AR35,[1]Materiais!$AX$173:$BB$181,4,0)*(1+$A$37)*AS35,"")</f>
        <v/>
      </c>
      <c r="M67" s="211" t="str">
        <f t="shared" ref="M67:M73" si="2">IFERROR(AT35-L67,"")</f>
        <v/>
      </c>
    </row>
    <row r="68" spans="2:46" ht="15" customHeight="1" x14ac:dyDescent="0.25">
      <c r="B68" s="205" t="s">
        <v>113</v>
      </c>
      <c r="C68" s="641">
        <v>0</v>
      </c>
      <c r="D68" s="642"/>
      <c r="E68" s="206" t="s">
        <v>113</v>
      </c>
      <c r="F68" s="639">
        <v>0</v>
      </c>
      <c r="G68" s="640"/>
      <c r="H68" s="209"/>
      <c r="I68" s="212"/>
      <c r="J68" s="206" t="s">
        <v>113</v>
      </c>
      <c r="K68" s="208">
        <f>TOTAL_MOBILIZAÇÃO_ASSENTAMENTO_AÇO+F68+I67</f>
        <v>0</v>
      </c>
      <c r="L68" s="161" t="str">
        <f>IFERROR(VLOOKUP(AR36,[1]Materiais!$AX$173:$BB$181,4,0)*(1+$A$37)*AS36,"")</f>
        <v/>
      </c>
      <c r="M68" s="211" t="str">
        <f t="shared" si="2"/>
        <v/>
      </c>
    </row>
    <row r="69" spans="2:46" ht="15" customHeight="1" thickBot="1" x14ac:dyDescent="0.3">
      <c r="B69" s="205" t="s">
        <v>114</v>
      </c>
      <c r="C69" s="641">
        <f>'[1]DADOS DA REDE'!$P$141</f>
        <v>0</v>
      </c>
      <c r="D69" s="642"/>
      <c r="E69" s="197" t="s">
        <v>115</v>
      </c>
      <c r="F69" s="185"/>
      <c r="G69" s="212"/>
      <c r="H69" s="209"/>
      <c r="I69" s="212"/>
      <c r="J69" s="206" t="s">
        <v>114</v>
      </c>
      <c r="K69" s="208">
        <f>TOTAL_END_AÇO</f>
        <v>0</v>
      </c>
      <c r="L69" s="161" t="str">
        <f>IFERROR(VLOOKUP(AR37,[1]Materiais!$AX$173:$BB$181,4,0)*(1+$A$37)*AS37,"")</f>
        <v/>
      </c>
      <c r="M69" s="211" t="str">
        <f t="shared" si="2"/>
        <v/>
      </c>
      <c r="AK69" s="588"/>
      <c r="AL69" s="588"/>
      <c r="AM69" s="588"/>
      <c r="AN69" s="588"/>
      <c r="AO69" s="588"/>
      <c r="AP69" s="588"/>
      <c r="AQ69" s="588"/>
      <c r="AR69" s="588"/>
      <c r="AS69" s="588"/>
      <c r="AT69" s="176"/>
    </row>
    <row r="70" spans="2:46" ht="15" customHeight="1" thickBot="1" x14ac:dyDescent="0.3">
      <c r="B70" s="213" t="s">
        <v>45</v>
      </c>
      <c r="C70" s="632">
        <f>SUM(C66:D69)</f>
        <v>0</v>
      </c>
      <c r="D70" s="633"/>
      <c r="E70" s="214" t="s">
        <v>45</v>
      </c>
      <c r="F70" s="634">
        <f>SUM(F66:G68)</f>
        <v>0</v>
      </c>
      <c r="G70" s="635"/>
      <c r="H70" s="215">
        <f>SUM(E59:F63)</f>
        <v>0</v>
      </c>
      <c r="I70" s="216">
        <f>SUM(I59:K63)</f>
        <v>0</v>
      </c>
      <c r="J70" s="217" t="s">
        <v>45</v>
      </c>
      <c r="K70" s="218">
        <f>C70+F70+H70+I70</f>
        <v>0</v>
      </c>
      <c r="L70" s="161" t="str">
        <f>IFERROR(VLOOKUP(AR38,[1]Materiais!$AX$173:$BB$181,4,0)*(1+$A$37)*AS38,"")</f>
        <v/>
      </c>
      <c r="M70" s="211" t="str">
        <f t="shared" si="2"/>
        <v/>
      </c>
      <c r="AK70" s="574"/>
      <c r="AL70" s="574"/>
      <c r="AM70" s="574"/>
      <c r="AN70" s="574"/>
      <c r="AO70" s="574"/>
      <c r="AP70" s="574"/>
      <c r="AQ70" s="574"/>
      <c r="AR70" s="574"/>
      <c r="AS70" s="574"/>
      <c r="AT70" s="574"/>
    </row>
    <row r="71" spans="2:46" ht="20.100000000000001" customHeight="1" thickBot="1" x14ac:dyDescent="0.3">
      <c r="B71" s="177">
        <f>IFERROR('[1]Resumo Capex'!$F$67/B44,0)</f>
        <v>0</v>
      </c>
      <c r="C71" s="177"/>
      <c r="D71" s="177"/>
      <c r="E71" s="177"/>
      <c r="F71" s="177"/>
      <c r="G71" s="177"/>
      <c r="H71" s="177"/>
      <c r="I71" s="177"/>
      <c r="J71" s="177"/>
      <c r="K71" s="177"/>
      <c r="L71" s="161" t="str">
        <f>IFERROR(VLOOKUP(AR39,[1]Materiais!$AX$173:$BB$181,4,0)*(1+$A$37)*AS39,"")</f>
        <v/>
      </c>
      <c r="M71" s="211" t="str">
        <f t="shared" si="2"/>
        <v/>
      </c>
    </row>
    <row r="72" spans="2:46" ht="20.100000000000001" customHeight="1" x14ac:dyDescent="0.25">
      <c r="B72" s="636" t="s">
        <v>116</v>
      </c>
      <c r="C72" s="637"/>
      <c r="D72" s="637"/>
      <c r="E72" s="637"/>
      <c r="F72" s="637"/>
      <c r="G72" s="637"/>
      <c r="H72" s="637"/>
      <c r="I72" s="637"/>
      <c r="J72" s="637"/>
      <c r="K72" s="638"/>
      <c r="L72" s="161" t="str">
        <f>IFERROR(VLOOKUP(AR40,[1]Materiais!$AX$173:$BB$181,4,0)*(1+$A$37)*AS40,"")</f>
        <v/>
      </c>
      <c r="M72" s="211" t="str">
        <f t="shared" si="2"/>
        <v/>
      </c>
    </row>
    <row r="73" spans="2:46" ht="20.100000000000001" customHeight="1" x14ac:dyDescent="0.25">
      <c r="B73" s="616" t="s">
        <v>95</v>
      </c>
      <c r="C73" s="609"/>
      <c r="D73" s="609"/>
      <c r="E73" s="609"/>
      <c r="F73" s="609"/>
      <c r="G73" s="609"/>
      <c r="H73" s="609"/>
      <c r="I73" s="609"/>
      <c r="J73" s="609"/>
      <c r="K73" s="617"/>
      <c r="L73" s="161" t="str">
        <f>IFERROR(VLOOKUP(AR41,[1]Materiais!$AX$173:$BB$181,4,0)*(1+$A$37)*AS41,"")</f>
        <v/>
      </c>
      <c r="M73" s="211" t="str">
        <f t="shared" si="2"/>
        <v/>
      </c>
      <c r="AK73" s="574"/>
      <c r="AL73" s="574"/>
      <c r="AM73" s="574"/>
      <c r="AN73" s="574"/>
      <c r="AO73" s="574"/>
      <c r="AQ73" s="165"/>
      <c r="AR73" s="529"/>
      <c r="AS73" s="529"/>
      <c r="AT73" s="165"/>
    </row>
    <row r="74" spans="2:46" ht="15" customHeight="1" x14ac:dyDescent="0.25">
      <c r="B74" s="219" t="s">
        <v>25</v>
      </c>
      <c r="C74" s="220" t="s">
        <v>97</v>
      </c>
      <c r="D74" s="220" t="s">
        <v>98</v>
      </c>
      <c r="E74" s="612" t="s">
        <v>99</v>
      </c>
      <c r="F74" s="612"/>
      <c r="G74" s="612" t="s">
        <v>90</v>
      </c>
      <c r="H74" s="612"/>
      <c r="I74" s="612" t="s">
        <v>45</v>
      </c>
      <c r="J74" s="612"/>
      <c r="K74" s="613"/>
      <c r="L74" s="186"/>
      <c r="M74" s="186"/>
      <c r="N74" s="179"/>
      <c r="O74" s="186"/>
      <c r="P74" s="186"/>
      <c r="Q74" s="186"/>
      <c r="R74" s="186"/>
      <c r="S74" s="186"/>
      <c r="T74" s="221"/>
      <c r="AK74" s="574"/>
      <c r="AL74" s="574"/>
      <c r="AM74" s="574"/>
      <c r="AN74" s="574"/>
      <c r="AO74" s="574"/>
      <c r="AQ74" s="165"/>
      <c r="AR74" s="529"/>
      <c r="AS74" s="529"/>
      <c r="AT74" s="165"/>
    </row>
    <row r="75" spans="2:46" ht="15" customHeight="1" x14ac:dyDescent="0.25">
      <c r="B75" s="222" t="str">
        <f>[1]EMPILHAMENTO!CA3</f>
        <v/>
      </c>
      <c r="C75" s="223" t="str">
        <f>[1]EMPILHAMENTO!CB3</f>
        <v/>
      </c>
      <c r="D75" s="224" t="str">
        <f>[1]EMPILHAMENTO!CC3</f>
        <v/>
      </c>
      <c r="E75" s="615" t="str">
        <f>IF(B75="","",IFERROR(IF(EMPRESA_CONTRATO_PE="UNIFORTE - PERIODICO",VLOOKUP(CONCATENATE(B75,C75,D75),'[1]REDE VAREJO_PEQ_EXT'!$A:$F,6,0),IF(AND(EMPRESA_CONTRATO_PE&lt;&gt;"UNIFORTE - PERIODICO",TIPO_CONTRATO_PE="Varejo",TIPO_CONTRATO_PE&lt;&gt;"Não Aplicável"),VLOOKUP(CONCATENATE(B75,C75,D75),'[1]REDE VAREJO_PEQ_EXT'!$A$5:$R$18,HLOOKUP(EMPRESA_CONTRATO_PE,'[1]REDE VAREJO_PEQ_EXT'!$G$19:$R$20,2,0),0),VLOOKUP(CONCATENATE(B75,C75,D75),'[1]REDE VAREJO_PEQ_EXT'!$S$5:$AD$18,HLOOKUP(EMPRESA_CONTRATO_PE,'[1]REDE VAREJO_PEQ_EXT'!$T$19:$AD$20,2,0),0))),"N/A"))</f>
        <v/>
      </c>
      <c r="F75" s="615"/>
      <c r="G75" s="615" t="s">
        <v>194</v>
      </c>
      <c r="H75" s="615"/>
      <c r="I75" s="599" t="str">
        <f t="shared" ref="I75:I80" si="3">IFERROR(E75+G75,G75)</f>
        <v/>
      </c>
      <c r="J75" s="599"/>
      <c r="K75" s="629"/>
      <c r="L75" s="182" t="str">
        <f>IFERROR(E75/C75,"")</f>
        <v/>
      </c>
      <c r="M75" s="225"/>
      <c r="N75" s="179"/>
      <c r="O75" s="186"/>
      <c r="P75" s="186"/>
      <c r="Q75" s="186"/>
      <c r="R75" s="186"/>
      <c r="S75" s="186"/>
      <c r="T75" s="221"/>
      <c r="AK75" s="574"/>
      <c r="AL75" s="574"/>
      <c r="AM75" s="574"/>
      <c r="AN75" s="574"/>
      <c r="AO75" s="574"/>
      <c r="AQ75" s="165"/>
      <c r="AR75" s="529"/>
      <c r="AS75" s="529"/>
      <c r="AT75" s="165"/>
    </row>
    <row r="76" spans="2:46" ht="15" customHeight="1" x14ac:dyDescent="0.25">
      <c r="B76" s="222" t="str">
        <f>[1]EMPILHAMENTO!CA4</f>
        <v/>
      </c>
      <c r="C76" s="223" t="str">
        <f>[1]EMPILHAMENTO!CB4</f>
        <v/>
      </c>
      <c r="D76" s="224" t="str">
        <f>[1]EMPILHAMENTO!CC4</f>
        <v/>
      </c>
      <c r="E76" s="615" t="str">
        <f>IF(B76="","",IFERROR(IF(EMPRESA_CONTRATO_PE="UNIFORTE - PERIODICO",VLOOKUP(CONCATENATE(B76,C76,D76),'[1]REDE VAREJO_PEQ_EXT'!$A:$F,6,0),IF(AND(EMPRESA_CONTRATO_PE&lt;&gt;"UNIFORTE - PERIODICO",TIPO_CONTRATO_PE="Varejo",TIPO_CONTRATO_PE&lt;&gt;"Não Aplicável"),VLOOKUP(CONCATENATE(B76,C76,D76),'[1]REDE VAREJO_PEQ_EXT'!$A$5:$R$18,HLOOKUP(EMPRESA_CONTRATO_PE,'[1]REDE VAREJO_PEQ_EXT'!$G$19:$R$20,2,0),0),VLOOKUP(CONCATENATE(B76,C76,D76),'[1]REDE VAREJO_PEQ_EXT'!$S$5:$AD$18,HLOOKUP(EMPRESA_CONTRATO_PE,'[1]REDE VAREJO_PEQ_EXT'!$T$19:$AD$20,2,0),0))),"N/A"))</f>
        <v/>
      </c>
      <c r="F76" s="615"/>
      <c r="G76" s="615" t="s">
        <v>194</v>
      </c>
      <c r="H76" s="615"/>
      <c r="I76" s="599" t="str">
        <f t="shared" si="3"/>
        <v/>
      </c>
      <c r="J76" s="599"/>
      <c r="K76" s="629"/>
      <c r="L76" s="182" t="str">
        <f t="shared" ref="L76:L82" si="4">IFERROR(E76/C76,"")</f>
        <v/>
      </c>
      <c r="M76" s="202"/>
      <c r="N76" s="179"/>
      <c r="O76" s="179"/>
      <c r="P76" s="179"/>
      <c r="Q76" s="179"/>
      <c r="R76" s="179"/>
      <c r="S76" s="179"/>
      <c r="T76" s="164"/>
      <c r="AK76" s="574"/>
      <c r="AL76" s="574"/>
      <c r="AM76" s="574"/>
      <c r="AN76" s="574"/>
      <c r="AO76" s="574"/>
      <c r="AQ76" s="165"/>
      <c r="AR76" s="529"/>
      <c r="AS76" s="529"/>
      <c r="AT76" s="165"/>
    </row>
    <row r="77" spans="2:46" ht="15" customHeight="1" x14ac:dyDescent="0.25">
      <c r="B77" s="222" t="str">
        <f>[1]EMPILHAMENTO!CA5</f>
        <v/>
      </c>
      <c r="C77" s="223" t="str">
        <f>[1]EMPILHAMENTO!CB5</f>
        <v/>
      </c>
      <c r="D77" s="224" t="str">
        <f>[1]EMPILHAMENTO!CC5</f>
        <v/>
      </c>
      <c r="E77" s="615" t="str">
        <f>IF(B77="","",IFERROR(IF(EMPRESA_CONTRATO_PE="UNIFORTE - PERIODICO",VLOOKUP(CONCATENATE(B77,C77,D77),'[1]REDE VAREJO_PEQ_EXT'!$A:$F,6,0),IF(AND(EMPRESA_CONTRATO_PE&lt;&gt;"UNIFORTE - PERIODICO",TIPO_CONTRATO_PE="Varejo",TIPO_CONTRATO_PE&lt;&gt;"Não Aplicável"),VLOOKUP(CONCATENATE(B77,C77,D77),'[1]REDE VAREJO_PEQ_EXT'!$A$5:$R$18,HLOOKUP(EMPRESA_CONTRATO_PE,'[1]REDE VAREJO_PEQ_EXT'!$G$19:$R$20,2,0),0),VLOOKUP(CONCATENATE(B77,C77,D77),'[1]REDE VAREJO_PEQ_EXT'!$S$5:$AD$18,HLOOKUP(EMPRESA_CONTRATO_PE,'[1]REDE VAREJO_PEQ_EXT'!$T$19:$AD$20,2,0),0))),"N/A"))</f>
        <v/>
      </c>
      <c r="F77" s="615"/>
      <c r="G77" s="615" t="s">
        <v>194</v>
      </c>
      <c r="H77" s="615"/>
      <c r="I77" s="599" t="str">
        <f t="shared" si="3"/>
        <v/>
      </c>
      <c r="J77" s="599"/>
      <c r="K77" s="629"/>
      <c r="L77" s="182" t="str">
        <f t="shared" si="4"/>
        <v/>
      </c>
      <c r="M77" s="202"/>
      <c r="N77" s="179"/>
      <c r="O77" s="179"/>
      <c r="P77" s="179"/>
      <c r="Q77" s="179"/>
      <c r="R77" s="179"/>
      <c r="S77" s="179"/>
      <c r="T77" s="164"/>
      <c r="AK77" s="574"/>
      <c r="AL77" s="574"/>
      <c r="AM77" s="574"/>
      <c r="AN77" s="574"/>
      <c r="AO77" s="574"/>
      <c r="AQ77" s="165"/>
      <c r="AR77" s="529"/>
      <c r="AS77" s="529"/>
      <c r="AT77" s="165"/>
    </row>
    <row r="78" spans="2:46" ht="15" customHeight="1" x14ac:dyDescent="0.25">
      <c r="B78" s="222" t="str">
        <f>[1]EMPILHAMENTO!CA6</f>
        <v/>
      </c>
      <c r="C78" s="223" t="str">
        <f>[1]EMPILHAMENTO!CB6</f>
        <v/>
      </c>
      <c r="D78" s="224" t="str">
        <f>[1]EMPILHAMENTO!CC6</f>
        <v/>
      </c>
      <c r="E78" s="615" t="str">
        <f>IF(B78="","",IFERROR(IF(EMPRESA_CONTRATO_PE="UNIFORTE - PERIODICO",VLOOKUP(CONCATENATE(B78,C78,D78),'[1]REDE VAREJO_PEQ_EXT'!$A:$F,6,0),IF(AND(EMPRESA_CONTRATO_PE&lt;&gt;"UNIFORTE - PERIODICO",TIPO_CONTRATO_PE="Varejo",TIPO_CONTRATO_PE&lt;&gt;"Não Aplicável"),VLOOKUP(CONCATENATE(B78,C78,D78),'[1]REDE VAREJO_PEQ_EXT'!$A$5:$R$18,HLOOKUP(EMPRESA_CONTRATO_PE,'[1]REDE VAREJO_PEQ_EXT'!$G$19:$R$20,2,0),0),VLOOKUP(CONCATENATE(B78,C78,D78),'[1]REDE VAREJO_PEQ_EXT'!$S$5:$AD$18,HLOOKUP(EMPRESA_CONTRATO_PE,'[1]REDE VAREJO_PEQ_EXT'!$T$19:$AD$20,2,0),0))),"N/A"))</f>
        <v/>
      </c>
      <c r="F78" s="615"/>
      <c r="G78" s="615" t="s">
        <v>194</v>
      </c>
      <c r="H78" s="615"/>
      <c r="I78" s="599" t="str">
        <f t="shared" si="3"/>
        <v/>
      </c>
      <c r="J78" s="599"/>
      <c r="K78" s="629"/>
      <c r="L78" s="182" t="str">
        <f t="shared" si="4"/>
        <v/>
      </c>
      <c r="M78" s="202"/>
      <c r="N78" s="179"/>
      <c r="O78" s="179"/>
      <c r="P78" s="179"/>
      <c r="Q78" s="179"/>
      <c r="R78" s="179"/>
      <c r="S78" s="179"/>
      <c r="T78" s="164"/>
      <c r="AK78" s="574"/>
      <c r="AL78" s="574"/>
      <c r="AM78" s="574"/>
      <c r="AN78" s="574"/>
      <c r="AO78" s="574"/>
      <c r="AQ78" s="165"/>
      <c r="AR78" s="529"/>
      <c r="AS78" s="529"/>
      <c r="AT78" s="165"/>
    </row>
    <row r="79" spans="2:46" ht="15" customHeight="1" x14ac:dyDescent="0.25">
      <c r="B79" s="222" t="str">
        <f>[1]EMPILHAMENTO!CA7</f>
        <v/>
      </c>
      <c r="C79" s="223" t="str">
        <f>[1]EMPILHAMENTO!CB7</f>
        <v/>
      </c>
      <c r="D79" s="224" t="str">
        <f>[1]EMPILHAMENTO!CC7</f>
        <v/>
      </c>
      <c r="E79" s="615" t="str">
        <f>IF(B79="","",IFERROR(IF(EMPRESA_CONTRATO_PE="UNIFORTE - PERIODICO",VLOOKUP(CONCATENATE(B79,C79,D79),'[1]REDE VAREJO_PEQ_EXT'!$A:$F,6,0),IF(AND(EMPRESA_CONTRATO_PE&lt;&gt;"UNIFORTE - PERIODICO",TIPO_CONTRATO_PE="Varejo",TIPO_CONTRATO_PE&lt;&gt;"Não Aplicável"),VLOOKUP(CONCATENATE(B79,C79,D79),'[1]REDE VAREJO_PEQ_EXT'!$A$5:$R$18,HLOOKUP(EMPRESA_CONTRATO_PE,'[1]REDE VAREJO_PEQ_EXT'!$G$19:$R$20,2,0),0),VLOOKUP(CONCATENATE(B79,C79,D79),'[1]REDE VAREJO_PEQ_EXT'!$S$5:$AD$18,HLOOKUP(EMPRESA_CONTRATO_PE,'[1]REDE VAREJO_PEQ_EXT'!$T$19:$AD$20,2,0),0))),"N/A"))</f>
        <v/>
      </c>
      <c r="F79" s="615"/>
      <c r="G79" s="615" t="s">
        <v>194</v>
      </c>
      <c r="H79" s="615"/>
      <c r="I79" s="599" t="str">
        <f t="shared" si="3"/>
        <v/>
      </c>
      <c r="J79" s="599"/>
      <c r="K79" s="629"/>
      <c r="L79" s="182" t="str">
        <f t="shared" si="4"/>
        <v/>
      </c>
      <c r="M79" s="202"/>
      <c r="N79" s="179"/>
      <c r="O79" s="179"/>
      <c r="P79" s="179"/>
      <c r="Q79" s="179"/>
      <c r="R79" s="179"/>
      <c r="S79" s="179"/>
      <c r="T79" s="164"/>
      <c r="AL79" s="221"/>
      <c r="AM79" s="221"/>
      <c r="AN79" s="221"/>
      <c r="AO79" s="221"/>
      <c r="AP79" s="221"/>
      <c r="AQ79" s="221"/>
      <c r="AR79" s="221"/>
      <c r="AS79" s="221"/>
    </row>
    <row r="80" spans="2:46" ht="15" customHeight="1" x14ac:dyDescent="0.25">
      <c r="B80" s="222" t="str">
        <f>[1]EMPILHAMENTO!CA8</f>
        <v/>
      </c>
      <c r="C80" s="223" t="str">
        <f>[1]EMPILHAMENTO!CB8</f>
        <v/>
      </c>
      <c r="D80" s="224" t="str">
        <f>[1]EMPILHAMENTO!CC8</f>
        <v/>
      </c>
      <c r="E80" s="615" t="str">
        <f>IF(B80="","",IFERROR(IF(EMPRESA_CONTRATO_PE="UNIFORTE - PERIODICO",VLOOKUP(CONCATENATE(B80,C80,D80),'[1]REDE VAREJO_PEQ_EXT'!$A:$F,6,0),IF(AND(EMPRESA_CONTRATO_PE&lt;&gt;"UNIFORTE - PERIODICO",TIPO_CONTRATO_PE="Varejo",TIPO_CONTRATO_PE&lt;&gt;"Não Aplicável"),VLOOKUP(CONCATENATE(B80,C80,D80),'[1]REDE VAREJO_PEQ_EXT'!$A$5:$R$18,HLOOKUP(EMPRESA_CONTRATO_PE,'[1]REDE VAREJO_PEQ_EXT'!$G$19:$R$20,2,0),0),VLOOKUP(CONCATENATE(B80,C80,D80),'[1]REDE VAREJO_PEQ_EXT'!$S$5:$AD$18,HLOOKUP(EMPRESA_CONTRATO_PE,'[1]REDE VAREJO_PEQ_EXT'!$T$19:$AD$20,2,0),0))),"N/A"))</f>
        <v/>
      </c>
      <c r="F80" s="615"/>
      <c r="G80" s="615" t="s">
        <v>194</v>
      </c>
      <c r="H80" s="615"/>
      <c r="I80" s="599" t="str">
        <f t="shared" si="3"/>
        <v/>
      </c>
      <c r="J80" s="599"/>
      <c r="K80" s="629"/>
      <c r="L80" s="182" t="str">
        <f t="shared" si="4"/>
        <v/>
      </c>
      <c r="M80" s="202"/>
      <c r="N80" s="179"/>
      <c r="O80" s="179"/>
      <c r="P80" s="179"/>
      <c r="Q80" s="179"/>
      <c r="R80" s="179"/>
      <c r="S80" s="179"/>
      <c r="T80" s="164"/>
      <c r="AM80" s="594"/>
      <c r="AN80" s="594"/>
      <c r="AO80" s="594"/>
      <c r="AP80" s="594"/>
      <c r="AQ80" s="594"/>
      <c r="AR80" s="594"/>
      <c r="AS80" s="594"/>
      <c r="AT80" s="176"/>
    </row>
    <row r="81" spans="1:99" ht="15" customHeight="1" x14ac:dyDescent="0.25">
      <c r="B81" s="222" t="str">
        <f>[1]EMPILHAMENTO!CA9</f>
        <v/>
      </c>
      <c r="C81" s="223" t="str">
        <f>[1]EMPILHAMENTO!CB9</f>
        <v/>
      </c>
      <c r="D81" s="224" t="str">
        <f>[1]EMPILHAMENTO!CC9</f>
        <v/>
      </c>
      <c r="E81" s="615" t="str">
        <f>IF(B81="","",IFERROR(IF(EMPRESA_CONTRATO_PE="UNIFORTE - PERIODICO",VLOOKUP(CONCATENATE(B81,C81,D81),'[1]REDE VAREJO_PEQ_EXT'!$A:$F,6,0),IF(AND(EMPRESA_CONTRATO_PE&lt;&gt;"UNIFORTE - PERIODICO",TIPO_CONTRATO_PE="Varejo",TIPO_CONTRATO_PE&lt;&gt;"Não Aplicável"),VLOOKUP(CONCATENATE(B81,C81,D81),'[1]REDE VAREJO_PEQ_EXT'!$A$5:$R$18,HLOOKUP(EMPRESA_CONTRATO_PE,'[1]REDE VAREJO_PEQ_EXT'!$G$19:$R$20,2,0),0),VLOOKUP(CONCATENATE(B81,C81,D81),'[1]REDE VAREJO_PEQ_EXT'!$S$5:$AD$18,HLOOKUP(EMPRESA_CONTRATO_PE,'[1]REDE VAREJO_PEQ_EXT'!$T$19:$AD$20,2,0),0))),"N/A"))</f>
        <v/>
      </c>
      <c r="F81" s="615"/>
      <c r="G81" s="615" t="s">
        <v>194</v>
      </c>
      <c r="H81" s="615"/>
      <c r="I81" s="599" t="str">
        <f>IFERROR(E81+G81,G81)</f>
        <v/>
      </c>
      <c r="J81" s="599"/>
      <c r="K81" s="629"/>
      <c r="L81" s="182" t="str">
        <f t="shared" si="4"/>
        <v/>
      </c>
      <c r="M81" s="202"/>
      <c r="N81" s="179"/>
      <c r="O81" s="179"/>
      <c r="P81" s="179"/>
      <c r="Q81" s="179"/>
      <c r="R81" s="179"/>
      <c r="S81" s="179"/>
      <c r="T81" s="164"/>
      <c r="AK81" s="574"/>
      <c r="AL81" s="574"/>
      <c r="AM81" s="574"/>
      <c r="AN81" s="574"/>
      <c r="AO81" s="574"/>
      <c r="AP81" s="574"/>
      <c r="AQ81" s="574"/>
      <c r="AR81" s="574"/>
      <c r="AS81" s="574"/>
      <c r="AT81" s="574"/>
    </row>
    <row r="82" spans="1:99" ht="15" customHeight="1" x14ac:dyDescent="0.25">
      <c r="B82" s="226" t="str">
        <f>[1]EMPILHAMENTO!CA10</f>
        <v/>
      </c>
      <c r="C82" s="227"/>
      <c r="D82" s="227"/>
      <c r="E82" s="615" t="str">
        <f>IF(B82="","",IFERROR(IF(EMPRESA_CONTRATO_PE="UNIFORTE - PERIODICO",VLOOKUP(CONCATENATE(B82,C82,D82),'[1]REDE VAREJO_PEQ_EXT'!$A:$F,6,0),IF(AND(EMPRESA_CONTRATO_PE&lt;&gt;"UNIFORTE - PERIODICO",TIPO_CONTRATO_PE="Varejo",TIPO_CONTRATO_PE&lt;&gt;"Não Aplicável"),VLOOKUP(CONCATENATE(B82,C82,D82),'[1]REDE VAREJO_PEQ_EXT'!$A$5:$R$18,HLOOKUP(EMPRESA_CONTRATO_PE,'[1]REDE VAREJO_PEQ_EXT'!$G$19:$R$20,2,0),0),VLOOKUP(CONCATENATE(B82,C82,D82),'[1]REDE VAREJO_PEQ_EXT'!$S$5:$AD$18,HLOOKUP(EMPRESA_CONTRATO_PE,'[1]REDE VAREJO_PEQ_EXT'!$T$19:$AD$20,2,0),0))),"N/A"))</f>
        <v/>
      </c>
      <c r="F82" s="615"/>
      <c r="G82" s="615" t="s">
        <v>194</v>
      </c>
      <c r="H82" s="615"/>
      <c r="I82" s="630"/>
      <c r="J82" s="630"/>
      <c r="K82" s="631"/>
      <c r="L82" s="182" t="str">
        <f t="shared" si="4"/>
        <v/>
      </c>
      <c r="M82" s="202"/>
      <c r="N82" s="179"/>
      <c r="O82" s="179"/>
      <c r="P82" s="179"/>
      <c r="Q82" s="179"/>
      <c r="R82" s="179"/>
      <c r="S82" s="179"/>
      <c r="T82" s="164"/>
      <c r="AK82" s="623"/>
      <c r="AL82" s="623"/>
      <c r="AM82" s="623"/>
      <c r="AN82" s="623"/>
      <c r="AO82" s="623"/>
      <c r="AP82" s="623"/>
      <c r="AQ82" s="623"/>
      <c r="AR82" s="623"/>
      <c r="AS82" s="623"/>
      <c r="AT82" s="623"/>
    </row>
    <row r="83" spans="1:99" ht="20.100000000000001" customHeight="1" x14ac:dyDescent="0.25">
      <c r="B83" s="616" t="s">
        <v>101</v>
      </c>
      <c r="C83" s="609"/>
      <c r="D83" s="609"/>
      <c r="E83" s="609"/>
      <c r="F83" s="609"/>
      <c r="G83" s="609"/>
      <c r="H83" s="609"/>
      <c r="I83" s="609"/>
      <c r="J83" s="609"/>
      <c r="K83" s="617"/>
      <c r="L83" s="182"/>
      <c r="M83" s="202"/>
      <c r="N83" s="179"/>
      <c r="O83" s="179"/>
      <c r="P83" s="179"/>
      <c r="Q83" s="179"/>
      <c r="R83" s="179"/>
      <c r="S83" s="179"/>
      <c r="T83" s="164"/>
      <c r="AL83" s="198"/>
      <c r="AM83" s="198"/>
      <c r="AO83" s="199"/>
      <c r="AP83" s="199"/>
      <c r="AR83" s="228"/>
      <c r="AT83" s="229"/>
    </row>
    <row r="84" spans="1:99" ht="15" customHeight="1" x14ac:dyDescent="0.25">
      <c r="B84" s="628" t="s">
        <v>102</v>
      </c>
      <c r="C84" s="619"/>
      <c r="D84" s="619" t="s">
        <v>43</v>
      </c>
      <c r="E84" s="619"/>
      <c r="F84" s="619"/>
      <c r="G84" s="230" t="s">
        <v>44</v>
      </c>
      <c r="H84" s="220" t="s">
        <v>90</v>
      </c>
      <c r="I84" s="612" t="s">
        <v>99</v>
      </c>
      <c r="J84" s="612"/>
      <c r="K84" s="231" t="s">
        <v>45</v>
      </c>
      <c r="L84" s="179"/>
      <c r="M84" s="179"/>
      <c r="N84" s="179"/>
      <c r="O84" s="179"/>
      <c r="P84" s="179"/>
      <c r="Q84" s="179"/>
      <c r="R84" s="179"/>
      <c r="S84" s="179"/>
      <c r="T84" s="164"/>
      <c r="AK84" s="574"/>
      <c r="AL84" s="574"/>
      <c r="AM84" s="574"/>
      <c r="AN84" s="624"/>
      <c r="AO84" s="624"/>
      <c r="AP84" s="624"/>
      <c r="AQ84" s="625"/>
      <c r="AR84" s="625"/>
      <c r="AS84" s="618"/>
      <c r="AT84" s="618"/>
    </row>
    <row r="85" spans="1:99" ht="15" customHeight="1" x14ac:dyDescent="0.25">
      <c r="A85" s="232" t="s">
        <v>100</v>
      </c>
      <c r="B85" s="626" t="s">
        <v>117</v>
      </c>
      <c r="C85" s="627"/>
      <c r="D85" s="627" t="s">
        <v>118</v>
      </c>
      <c r="E85" s="627"/>
      <c r="F85" s="627"/>
      <c r="G85" s="233">
        <v>8</v>
      </c>
      <c r="H85" s="234">
        <f>IF(OR(B85="",D85=""),"",IFERROR(VLOOKUP(B85,[1]Materiais!$BE:$BJ,6,0)*(1+$A$86)*G85,""))</f>
        <v>754.17840000000001</v>
      </c>
      <c r="I85" s="615" t="s">
        <v>194</v>
      </c>
      <c r="J85" s="615"/>
      <c r="K85" s="235">
        <f>IF(OR(B85="",D85="",G85=""),"",SUM(H85:J85))</f>
        <v>754.17840000000001</v>
      </c>
      <c r="L85" s="179"/>
      <c r="M85" s="179"/>
      <c r="N85" s="179"/>
      <c r="O85" s="179"/>
      <c r="P85" s="179"/>
      <c r="Q85" s="179"/>
      <c r="R85" s="179"/>
      <c r="S85" s="179"/>
      <c r="T85" s="164"/>
      <c r="AK85" s="574"/>
      <c r="AL85" s="574"/>
      <c r="AM85" s="574"/>
      <c r="AN85" s="624"/>
      <c r="AO85" s="624"/>
      <c r="AP85" s="624"/>
      <c r="AQ85" s="625"/>
      <c r="AR85" s="625"/>
      <c r="AS85" s="618"/>
      <c r="AT85" s="618"/>
    </row>
    <row r="86" spans="1:99" ht="15" customHeight="1" x14ac:dyDescent="0.25">
      <c r="A86" s="236">
        <v>0.11</v>
      </c>
      <c r="B86" s="620"/>
      <c r="C86" s="614"/>
      <c r="D86" s="614"/>
      <c r="E86" s="614"/>
      <c r="F86" s="614"/>
      <c r="G86" s="223"/>
      <c r="H86" s="234" t="str">
        <f>IF(OR(B86="",D86=""),"",IFERROR(VLOOKUP(B86,[1]Materiais!$BE:$BJ,6,0)*(1+$A$86)*G86,""))</f>
        <v/>
      </c>
      <c r="I86" s="615" t="s">
        <v>194</v>
      </c>
      <c r="J86" s="615"/>
      <c r="K86" s="235" t="str">
        <f t="shared" ref="K86:K94" si="5">IF(OR(B86="",D86="",G86=""),"",SUM(H86:J86))</f>
        <v/>
      </c>
      <c r="L86" s="186"/>
      <c r="M86" s="179"/>
      <c r="N86" s="179"/>
      <c r="O86" s="179"/>
      <c r="P86" s="179"/>
      <c r="Q86" s="179"/>
      <c r="R86" s="179"/>
      <c r="S86" s="179"/>
      <c r="T86" s="164"/>
      <c r="AK86" s="574"/>
      <c r="AL86" s="574"/>
      <c r="AM86" s="574"/>
      <c r="AN86" s="624"/>
      <c r="AO86" s="624"/>
      <c r="AP86" s="624"/>
      <c r="AQ86" s="625"/>
      <c r="AR86" s="625"/>
      <c r="AS86" s="618"/>
      <c r="AT86" s="618"/>
    </row>
    <row r="87" spans="1:99" ht="15" customHeight="1" x14ac:dyDescent="0.25">
      <c r="A87" s="179"/>
      <c r="B87" s="620"/>
      <c r="C87" s="614"/>
      <c r="D87" s="614"/>
      <c r="E87" s="614"/>
      <c r="F87" s="614"/>
      <c r="G87" s="223"/>
      <c r="H87" s="234" t="str">
        <f>IF(OR(B87="",D87=""),"",IFERROR(VLOOKUP(B87,[1]Materiais!$BE:$BJ,6,0)*(1+$A$86)*G87,""))</f>
        <v/>
      </c>
      <c r="I87" s="615" t="s">
        <v>194</v>
      </c>
      <c r="J87" s="615"/>
      <c r="K87" s="235" t="str">
        <f t="shared" si="5"/>
        <v/>
      </c>
      <c r="L87" s="179"/>
      <c r="AK87" s="574"/>
      <c r="AL87" s="574"/>
      <c r="AM87" s="574"/>
      <c r="AN87" s="624"/>
      <c r="AO87" s="624"/>
      <c r="AP87" s="624"/>
      <c r="AQ87" s="625"/>
      <c r="AR87" s="625"/>
      <c r="AS87" s="618"/>
      <c r="AT87" s="618"/>
    </row>
    <row r="88" spans="1:99" ht="15" customHeight="1" x14ac:dyDescent="0.25">
      <c r="B88" s="620"/>
      <c r="C88" s="614"/>
      <c r="D88" s="614"/>
      <c r="E88" s="614"/>
      <c r="F88" s="614"/>
      <c r="G88" s="223"/>
      <c r="H88" s="234" t="str">
        <f>IF(OR(B88="",D88=""),"",IFERROR(VLOOKUP(B88,[1]Materiais!$BE:$BJ,6,0)*(1+$A$86)*G88,""))</f>
        <v/>
      </c>
      <c r="I88" s="615" t="s">
        <v>194</v>
      </c>
      <c r="J88" s="615"/>
      <c r="K88" s="235" t="str">
        <f t="shared" si="5"/>
        <v/>
      </c>
      <c r="AK88" s="574"/>
      <c r="AL88" s="574"/>
      <c r="AM88" s="574"/>
      <c r="AN88" s="624"/>
      <c r="AO88" s="624"/>
      <c r="AP88" s="624"/>
      <c r="AQ88" s="625"/>
      <c r="AR88" s="625"/>
      <c r="AS88" s="618"/>
      <c r="AT88" s="618"/>
    </row>
    <row r="89" spans="1:99" ht="15" customHeight="1" x14ac:dyDescent="0.25">
      <c r="B89" s="620"/>
      <c r="C89" s="614"/>
      <c r="D89" s="614"/>
      <c r="E89" s="614"/>
      <c r="F89" s="614"/>
      <c r="G89" s="223"/>
      <c r="H89" s="234" t="str">
        <f>IF(OR(B89="",D89=""),"",IFERROR(VLOOKUP(B89,[1]Materiais!$BE:$BJ,6,0)*(1+$A$86)*G89,""))</f>
        <v/>
      </c>
      <c r="I89" s="615" t="s">
        <v>194</v>
      </c>
      <c r="J89" s="615"/>
      <c r="K89" s="235" t="str">
        <f t="shared" si="5"/>
        <v/>
      </c>
      <c r="AK89" s="574"/>
      <c r="AL89" s="574"/>
      <c r="AM89" s="574"/>
      <c r="AN89" s="624"/>
      <c r="AO89" s="624"/>
      <c r="AP89" s="624"/>
      <c r="AQ89" s="625"/>
      <c r="AR89" s="625"/>
      <c r="AS89" s="618"/>
      <c r="AT89" s="618"/>
    </row>
    <row r="90" spans="1:99" ht="15" customHeight="1" x14ac:dyDescent="0.25">
      <c r="B90" s="620"/>
      <c r="C90" s="614"/>
      <c r="D90" s="614"/>
      <c r="E90" s="614"/>
      <c r="F90" s="614"/>
      <c r="G90" s="223"/>
      <c r="H90" s="234" t="str">
        <f>IF(OR(B90="",D90=""),"",IFERROR(VLOOKUP(B90,[1]Materiais!$BE:$BJ,6,0)*(1+$A$86)*G90,""))</f>
        <v/>
      </c>
      <c r="I90" s="615" t="s">
        <v>194</v>
      </c>
      <c r="J90" s="615"/>
      <c r="K90" s="235" t="str">
        <f t="shared" si="5"/>
        <v/>
      </c>
      <c r="AK90" s="547"/>
      <c r="AL90" s="547"/>
      <c r="AM90" s="547"/>
      <c r="AN90" s="547"/>
      <c r="AO90" s="547"/>
      <c r="AP90" s="547"/>
      <c r="AQ90" s="547"/>
      <c r="AR90" s="547"/>
      <c r="AS90" s="595"/>
      <c r="AT90" s="595"/>
      <c r="CT90" s="178"/>
      <c r="CU90" s="237"/>
    </row>
    <row r="91" spans="1:99" ht="15" customHeight="1" x14ac:dyDescent="0.25">
      <c r="B91" s="620"/>
      <c r="C91" s="614"/>
      <c r="D91" s="614"/>
      <c r="E91" s="614"/>
      <c r="F91" s="614"/>
      <c r="G91" s="223"/>
      <c r="H91" s="234" t="str">
        <f>IF(OR(B91="",D91=""),"",IFERROR(VLOOKUP(B91,[1]Materiais!$BE:$BJ,6,0)*(1+$A$86)*G91,""))</f>
        <v/>
      </c>
      <c r="I91" s="615" t="s">
        <v>194</v>
      </c>
      <c r="J91" s="615"/>
      <c r="K91" s="235" t="str">
        <f t="shared" si="5"/>
        <v/>
      </c>
      <c r="S91" s="211">
        <f t="shared" ref="S91:S96" si="6">AO59</f>
        <v>0</v>
      </c>
      <c r="T91" s="238"/>
      <c r="AK91" s="623"/>
      <c r="AL91" s="623"/>
      <c r="AM91" s="623"/>
      <c r="AN91" s="623"/>
      <c r="AO91" s="623"/>
      <c r="AP91" s="623"/>
      <c r="AQ91" s="623"/>
      <c r="AR91" s="623"/>
      <c r="AS91" s="623"/>
      <c r="AT91" s="623"/>
      <c r="CT91" s="178" t="e">
        <f>#REF!</f>
        <v>#REF!</v>
      </c>
    </row>
    <row r="92" spans="1:99" ht="15" customHeight="1" x14ac:dyDescent="0.25">
      <c r="B92" s="620"/>
      <c r="C92" s="614"/>
      <c r="D92" s="614"/>
      <c r="E92" s="614"/>
      <c r="F92" s="614"/>
      <c r="G92" s="223"/>
      <c r="H92" s="234" t="str">
        <f>IF(OR(B92="",D92=""),"",IFERROR(VLOOKUP(B92,[1]Materiais!$BE:$BJ,6,0)*(1+$A$86)*G92,""))</f>
        <v/>
      </c>
      <c r="I92" s="615" t="s">
        <v>194</v>
      </c>
      <c r="J92" s="615"/>
      <c r="K92" s="235" t="str">
        <f t="shared" si="5"/>
        <v/>
      </c>
      <c r="S92" s="211">
        <f t="shared" si="6"/>
        <v>0</v>
      </c>
      <c r="T92" s="238"/>
      <c r="AN92" s="221"/>
      <c r="AT92" s="221"/>
      <c r="CT92" s="178">
        <f>F84</f>
        <v>0</v>
      </c>
    </row>
    <row r="93" spans="1:99" ht="15" customHeight="1" x14ac:dyDescent="0.25">
      <c r="B93" s="620"/>
      <c r="C93" s="614"/>
      <c r="D93" s="614"/>
      <c r="E93" s="614"/>
      <c r="F93" s="614"/>
      <c r="G93" s="223"/>
      <c r="H93" s="234" t="str">
        <f>IF(OR(B93="",D93=""),"",IFERROR(VLOOKUP(B93,[1]Materiais!$BE:$BJ,6,0)*(1+$A$86)*G93,""))</f>
        <v/>
      </c>
      <c r="I93" s="615" t="s">
        <v>194</v>
      </c>
      <c r="J93" s="615"/>
      <c r="K93" s="235" t="str">
        <f t="shared" si="5"/>
        <v/>
      </c>
      <c r="S93" s="211">
        <f t="shared" si="6"/>
        <v>0</v>
      </c>
      <c r="T93" s="238"/>
      <c r="AN93" s="198"/>
      <c r="AT93" s="229"/>
      <c r="CT93" s="178">
        <f>F85</f>
        <v>0</v>
      </c>
    </row>
    <row r="94" spans="1:99" ht="15" customHeight="1" x14ac:dyDescent="0.25">
      <c r="B94" s="621"/>
      <c r="C94" s="622"/>
      <c r="D94" s="622"/>
      <c r="E94" s="622"/>
      <c r="F94" s="622"/>
      <c r="G94" s="227"/>
      <c r="H94" s="234" t="str">
        <f>IF(OR(B94="",D94=""),"",IFERROR(VLOOKUP(B94,[1]Materiais!$BE:$BJ,6,0)*(1+$A$86)*G94,""))</f>
        <v/>
      </c>
      <c r="I94" s="615" t="s">
        <v>194</v>
      </c>
      <c r="J94" s="615"/>
      <c r="K94" s="239" t="str">
        <f t="shared" si="5"/>
        <v/>
      </c>
      <c r="S94" s="211">
        <f t="shared" si="6"/>
        <v>0</v>
      </c>
      <c r="T94" s="238"/>
      <c r="AM94" s="574"/>
      <c r="AN94" s="574"/>
      <c r="AO94" s="240"/>
      <c r="AP94" s="240"/>
      <c r="AQ94" s="241"/>
      <c r="AR94" s="241"/>
      <c r="AS94" s="618"/>
      <c r="AT94" s="618"/>
      <c r="CT94" s="178">
        <f t="shared" ref="CT94:CT99" si="7">AO73</f>
        <v>0</v>
      </c>
    </row>
    <row r="95" spans="1:99" ht="20.100000000000001" customHeight="1" x14ac:dyDescent="0.25">
      <c r="B95" s="607" t="s">
        <v>106</v>
      </c>
      <c r="C95" s="608"/>
      <c r="D95" s="608"/>
      <c r="E95" s="608"/>
      <c r="F95" s="608"/>
      <c r="G95" s="608"/>
      <c r="H95" s="608"/>
      <c r="I95" s="608"/>
      <c r="J95" s="608"/>
      <c r="K95" s="610"/>
      <c r="S95" s="211">
        <f t="shared" si="6"/>
        <v>0</v>
      </c>
      <c r="T95" s="238"/>
      <c r="AM95" s="574"/>
      <c r="AN95" s="574"/>
      <c r="AO95" s="240"/>
      <c r="AP95" s="240"/>
      <c r="AQ95" s="241"/>
      <c r="AR95" s="241"/>
      <c r="AS95" s="618"/>
      <c r="AT95" s="618"/>
      <c r="CT95" s="178">
        <f t="shared" si="7"/>
        <v>0</v>
      </c>
    </row>
    <row r="96" spans="1:99" ht="15" customHeight="1" x14ac:dyDescent="0.25">
      <c r="B96" s="219"/>
      <c r="C96" s="619" t="s">
        <v>25</v>
      </c>
      <c r="D96" s="619"/>
      <c r="E96" s="619" t="s">
        <v>98</v>
      </c>
      <c r="F96" s="619"/>
      <c r="G96" s="619" t="s">
        <v>44</v>
      </c>
      <c r="H96" s="619"/>
      <c r="I96" s="612" t="s">
        <v>109</v>
      </c>
      <c r="J96" s="612"/>
      <c r="K96" s="242"/>
      <c r="S96" s="211">
        <f t="shared" si="6"/>
        <v>0</v>
      </c>
      <c r="T96" s="238"/>
      <c r="AM96" s="574"/>
      <c r="AN96" s="574"/>
      <c r="AO96" s="240"/>
      <c r="AP96" s="240"/>
      <c r="AQ96" s="241"/>
      <c r="AR96" s="241"/>
      <c r="AS96" s="618"/>
      <c r="AT96" s="618"/>
      <c r="CT96" s="178">
        <f t="shared" si="7"/>
        <v>0</v>
      </c>
    </row>
    <row r="97" spans="2:98" ht="15" customHeight="1" x14ac:dyDescent="0.25">
      <c r="B97" s="222"/>
      <c r="C97" s="614"/>
      <c r="D97" s="614"/>
      <c r="E97" s="614"/>
      <c r="F97" s="614"/>
      <c r="G97" s="614"/>
      <c r="H97" s="614"/>
      <c r="I97" s="615" t="s">
        <v>194</v>
      </c>
      <c r="J97" s="615"/>
      <c r="K97" s="243"/>
      <c r="S97" s="211"/>
      <c r="T97" s="238"/>
      <c r="AM97" s="574"/>
      <c r="AN97" s="574"/>
      <c r="AO97" s="240"/>
      <c r="AP97" s="240"/>
      <c r="AQ97" s="241"/>
      <c r="AR97" s="241"/>
      <c r="AS97" s="618"/>
      <c r="AT97" s="618"/>
      <c r="CT97" s="178">
        <f t="shared" si="7"/>
        <v>0</v>
      </c>
    </row>
    <row r="98" spans="2:98" ht="15" customHeight="1" x14ac:dyDescent="0.25">
      <c r="B98" s="222"/>
      <c r="C98" s="614"/>
      <c r="D98" s="614"/>
      <c r="E98" s="614"/>
      <c r="F98" s="614"/>
      <c r="G98" s="614"/>
      <c r="H98" s="614"/>
      <c r="I98" s="615" t="s">
        <v>194</v>
      </c>
      <c r="J98" s="615"/>
      <c r="K98" s="243"/>
      <c r="S98" s="211">
        <f>AO66</f>
        <v>0</v>
      </c>
      <c r="T98" s="238"/>
      <c r="AM98" s="574"/>
      <c r="AN98" s="574"/>
      <c r="AO98" s="240"/>
      <c r="AP98" s="240"/>
      <c r="AQ98" s="241"/>
      <c r="AR98" s="241"/>
      <c r="AS98" s="618"/>
      <c r="AT98" s="618"/>
      <c r="CT98" s="178">
        <f t="shared" si="7"/>
        <v>0</v>
      </c>
    </row>
    <row r="99" spans="2:98" ht="15" customHeight="1" x14ac:dyDescent="0.25">
      <c r="B99" s="222"/>
      <c r="C99" s="614"/>
      <c r="D99" s="614"/>
      <c r="E99" s="614"/>
      <c r="F99" s="614"/>
      <c r="G99" s="614"/>
      <c r="H99" s="614"/>
      <c r="I99" s="615" t="s">
        <v>194</v>
      </c>
      <c r="J99" s="615"/>
      <c r="K99" s="243"/>
      <c r="S99" s="211">
        <f>P74</f>
        <v>0</v>
      </c>
      <c r="T99" s="238"/>
      <c r="AM99" s="574"/>
      <c r="AN99" s="574"/>
      <c r="AO99" s="240"/>
      <c r="AP99" s="240"/>
      <c r="AQ99" s="241"/>
      <c r="AR99" s="241"/>
      <c r="AS99" s="618"/>
      <c r="AT99" s="618"/>
      <c r="CT99" s="178">
        <f t="shared" si="7"/>
        <v>0</v>
      </c>
    </row>
    <row r="100" spans="2:98" ht="15" customHeight="1" x14ac:dyDescent="0.25">
      <c r="B100" s="222"/>
      <c r="C100" s="614"/>
      <c r="D100" s="614"/>
      <c r="E100" s="614"/>
      <c r="F100" s="614"/>
      <c r="G100" s="614"/>
      <c r="H100" s="614"/>
      <c r="I100" s="615" t="s">
        <v>194</v>
      </c>
      <c r="J100" s="615"/>
      <c r="K100" s="243"/>
      <c r="S100" s="211">
        <f>AO70</f>
        <v>0</v>
      </c>
      <c r="T100" s="238"/>
      <c r="AM100" s="574"/>
      <c r="AN100" s="574"/>
      <c r="AO100" s="240"/>
      <c r="AP100" s="240"/>
      <c r="AQ100" s="241"/>
      <c r="AR100" s="241"/>
      <c r="AS100" s="618"/>
      <c r="AT100" s="618"/>
      <c r="CT100" s="178"/>
    </row>
    <row r="101" spans="2:98" ht="15" customHeight="1" x14ac:dyDescent="0.25">
      <c r="B101" s="226"/>
      <c r="C101" s="614"/>
      <c r="D101" s="614"/>
      <c r="E101" s="614"/>
      <c r="F101" s="614"/>
      <c r="G101" s="614"/>
      <c r="H101" s="614"/>
      <c r="I101" s="615" t="s">
        <v>194</v>
      </c>
      <c r="J101" s="615"/>
      <c r="K101" s="244"/>
      <c r="AK101" s="604"/>
      <c r="AL101" s="604"/>
      <c r="AM101" s="604"/>
      <c r="AN101" s="604"/>
      <c r="AO101" s="604"/>
      <c r="AP101" s="604"/>
      <c r="AQ101" s="604"/>
      <c r="AR101" s="604"/>
      <c r="AT101" s="229"/>
    </row>
    <row r="102" spans="2:98" ht="20.100000000000001" customHeight="1" x14ac:dyDescent="0.25">
      <c r="B102" s="616" t="s">
        <v>107</v>
      </c>
      <c r="C102" s="609"/>
      <c r="D102" s="609"/>
      <c r="E102" s="609"/>
      <c r="F102" s="609"/>
      <c r="G102" s="609"/>
      <c r="H102" s="609"/>
      <c r="I102" s="609"/>
      <c r="J102" s="609"/>
      <c r="K102" s="617"/>
      <c r="AK102" s="588"/>
      <c r="AL102" s="588"/>
      <c r="AM102" s="588"/>
      <c r="AN102" s="588"/>
      <c r="AO102" s="588"/>
      <c r="AP102" s="588"/>
      <c r="AQ102" s="588"/>
      <c r="AR102" s="588"/>
      <c r="AS102" s="595"/>
      <c r="AT102" s="595"/>
    </row>
    <row r="103" spans="2:98" ht="15" customHeight="1" x14ac:dyDescent="0.25">
      <c r="B103" s="245" t="s">
        <v>104</v>
      </c>
      <c r="C103" s="220" t="s">
        <v>25</v>
      </c>
      <c r="D103" s="230" t="s">
        <v>119</v>
      </c>
      <c r="E103" s="220" t="s">
        <v>105</v>
      </c>
      <c r="F103" s="220" t="s">
        <v>97</v>
      </c>
      <c r="G103" s="612" t="s">
        <v>99</v>
      </c>
      <c r="H103" s="612"/>
      <c r="I103" s="220" t="s">
        <v>90</v>
      </c>
      <c r="J103" s="612" t="s">
        <v>45</v>
      </c>
      <c r="K103" s="613"/>
      <c r="AK103" s="549"/>
      <c r="AL103" s="549"/>
      <c r="AM103" s="549"/>
      <c r="AN103" s="549"/>
      <c r="AO103" s="549"/>
      <c r="AP103" s="549"/>
      <c r="AQ103" s="549"/>
      <c r="AR103" s="549"/>
      <c r="AS103" s="550"/>
      <c r="AT103" s="550"/>
    </row>
    <row r="104" spans="2:98" ht="15" customHeight="1" x14ac:dyDescent="0.25">
      <c r="B104" s="222"/>
      <c r="C104" s="223" t="str">
        <f>'[1]LEVANTAMENTO COM E RES'!BO3</f>
        <v/>
      </c>
      <c r="D104" s="223"/>
      <c r="E104" s="246" t="str">
        <f>IF('[1]LEVANTAMENTO COM E RES'!BP3=0,"",'[1]LEVANTAMENTO COM E RES'!BP3)</f>
        <v/>
      </c>
      <c r="F104" s="246" t="str">
        <f>IFERROR(VLOOKUP(C104,'[1]LEVANTAMENTO COM E RES'!$BO:$BQ,3,0),"")</f>
        <v/>
      </c>
      <c r="G104" s="605" t="s">
        <v>194</v>
      </c>
      <c r="H104" s="605"/>
      <c r="I104" s="247" t="str">
        <f>IFERROR((VLOOKUP(CONCATENATE(B104," x ",C104),[1]Materiais!$AX$122:$AY$150,2,0)*E104+VLOOKUP(CONCATENATE(B104," x ",C104),[1]Materiais!$AX$184:$AY$211,2,0)*F104+(VLOOKUP(CONCATENATE(B104," x ",C104),[1]Materiais!$AX$122:$BB$150,3,0))*E104)*(1+$A$86),"")</f>
        <v/>
      </c>
      <c r="J104" s="605" t="str">
        <f>IF(SUM(G104:I104)=0,"",SUM(G104:I104))</f>
        <v/>
      </c>
      <c r="K104" s="606"/>
    </row>
    <row r="105" spans="2:98" ht="15" customHeight="1" x14ac:dyDescent="0.25">
      <c r="B105" s="222"/>
      <c r="C105" s="223" t="str">
        <f>'[1]LEVANTAMENTO COM E RES'!BO4</f>
        <v/>
      </c>
      <c r="D105" s="223"/>
      <c r="E105" s="246" t="str">
        <f>IF('[1]LEVANTAMENTO COM E RES'!BP4=0,"",'[1]LEVANTAMENTO COM E RES'!BP4)</f>
        <v/>
      </c>
      <c r="F105" s="246" t="str">
        <f>IFERROR(VLOOKUP(C105,'[1]LEVANTAMENTO COM E RES'!$BO:$BQ,3,0),"")</f>
        <v/>
      </c>
      <c r="G105" s="605" t="s">
        <v>194</v>
      </c>
      <c r="H105" s="605"/>
      <c r="I105" s="247" t="str">
        <f>IFERROR((VLOOKUP(CONCATENATE(B105," x ",C105),[1]Materiais!$AX$122:$AY$150,2,0)*E105+VLOOKUP(CONCATENATE(B105," x ",C105),[1]Materiais!$AX$184:$AY$211,2,0)*F105+(VLOOKUP(CONCATENATE(B105," x ",C105),[1]Materiais!$AX$122:$BB$150,3,0))*E105)*(1+$A$86),"")</f>
        <v/>
      </c>
      <c r="J105" s="605" t="str">
        <f>IF(SUM(G105:I105)=0,"",SUM(G105:I105))</f>
        <v/>
      </c>
      <c r="K105" s="606"/>
      <c r="AK105" s="587"/>
      <c r="AL105" s="587"/>
      <c r="AM105" s="587"/>
      <c r="AN105" s="587"/>
      <c r="AO105" s="587"/>
      <c r="AP105" s="587"/>
      <c r="AQ105" s="587"/>
      <c r="AR105" s="587"/>
      <c r="AS105" s="587"/>
      <c r="AT105" s="587"/>
    </row>
    <row r="106" spans="2:98" ht="15" customHeight="1" x14ac:dyDescent="0.25">
      <c r="B106" s="222"/>
      <c r="C106" s="223" t="str">
        <f>'[1]LEVANTAMENTO COM E RES'!BO5</f>
        <v/>
      </c>
      <c r="D106" s="223"/>
      <c r="E106" s="246" t="str">
        <f>IF('[1]LEVANTAMENTO COM E RES'!BP5=0,"",'[1]LEVANTAMENTO COM E RES'!BP5)</f>
        <v/>
      </c>
      <c r="F106" s="246" t="str">
        <f>IFERROR(VLOOKUP(C106,'[1]LEVANTAMENTO COM E RES'!$BO:$BQ,3,0),"")</f>
        <v/>
      </c>
      <c r="G106" s="605" t="s">
        <v>194</v>
      </c>
      <c r="H106" s="605"/>
      <c r="I106" s="247" t="str">
        <f>IFERROR((VLOOKUP(CONCATENATE(B106," x ",C106),[1]Materiais!$AX$122:$AY$150,2,0)*E106+VLOOKUP(CONCATENATE(B106," x ",C106),[1]Materiais!$AX$184:$AY$211,2,0)*F106+(VLOOKUP(CONCATENATE(B106," x ",C106),[1]Materiais!$AX$122:$BB$150,3,0))*E106)*(1+$A$86),"")</f>
        <v/>
      </c>
      <c r="J106" s="605" t="str">
        <f>IF(SUM(G106:I106)=0,"",SUM(G106:I106))</f>
        <v/>
      </c>
      <c r="K106" s="606"/>
      <c r="AK106" s="574"/>
      <c r="AL106" s="574"/>
      <c r="AM106" s="574"/>
      <c r="AN106" s="574"/>
      <c r="AO106" s="574"/>
      <c r="AP106" s="574"/>
      <c r="AQ106" s="574"/>
      <c r="AR106" s="574"/>
      <c r="AS106" s="574"/>
      <c r="AT106" s="574"/>
    </row>
    <row r="107" spans="2:98" ht="15" customHeight="1" x14ac:dyDescent="0.25">
      <c r="B107" s="222"/>
      <c r="C107" s="223" t="str">
        <f>'[1]LEVANTAMENTO COM E RES'!BO6</f>
        <v/>
      </c>
      <c r="D107" s="223"/>
      <c r="E107" s="246" t="str">
        <f>IF('[1]LEVANTAMENTO COM E RES'!BP6=0,"",'[1]LEVANTAMENTO COM E RES'!BP6)</f>
        <v/>
      </c>
      <c r="F107" s="246" t="str">
        <f>IFERROR(VLOOKUP(C107,'[1]LEVANTAMENTO COM E RES'!$BO:$BQ,3,0),"")</f>
        <v/>
      </c>
      <c r="G107" s="605" t="s">
        <v>194</v>
      </c>
      <c r="H107" s="605"/>
      <c r="I107" s="247" t="str">
        <f>IFERROR((VLOOKUP(CONCATENATE(B107," x ",C107),[1]Materiais!$AX$122:$AY$150,2,0)*E107+VLOOKUP(CONCATENATE(B107," x ",C107),[1]Materiais!$AX$184:$AY$211,2,0)*F107+(VLOOKUP(CONCATENATE(B107," x ",C107),[1]Materiais!$AX$122:$BB$150,3,0))*E107)*(1+$A$86),"")</f>
        <v/>
      </c>
      <c r="J107" s="605" t="str">
        <f>IF(SUM(G107:I107)=0,"",SUM(G107:I107))</f>
        <v/>
      </c>
      <c r="K107" s="606"/>
      <c r="AK107" s="196"/>
      <c r="AL107" s="196"/>
      <c r="AM107" s="196"/>
      <c r="AN107" s="196"/>
      <c r="AO107" s="196"/>
      <c r="AP107" s="196"/>
    </row>
    <row r="108" spans="2:98" ht="15" customHeight="1" x14ac:dyDescent="0.25">
      <c r="B108" s="222"/>
      <c r="C108" s="223" t="str">
        <f>'[1]LEVANTAMENTO COM E RES'!BO7</f>
        <v/>
      </c>
      <c r="D108" s="223"/>
      <c r="E108" s="246" t="str">
        <f>IF('[1]LEVANTAMENTO COM E RES'!BP7=0,"",'[1]LEVANTAMENTO COM E RES'!BP7)</f>
        <v/>
      </c>
      <c r="F108" s="246" t="str">
        <f>IFERROR(VLOOKUP(C108,'[1]LEVANTAMENTO COM E RES'!$BO:$BQ,3,0),"")</f>
        <v/>
      </c>
      <c r="G108" s="605" t="s">
        <v>194</v>
      </c>
      <c r="H108" s="605"/>
      <c r="I108" s="247" t="str">
        <f>IFERROR((VLOOKUP(CONCATENATE(B108," x ",C108),[1]Materiais!$AX$122:$AY$150,2,0)*E108+VLOOKUP(CONCATENATE(B108," x ",C108),[1]Materiais!$AX$184:$AY$211,2,0)*F108+(VLOOKUP(CONCATENATE(B108," x ",C108),[1]Materiais!$AX$122:$BB$150,3,0))*E108)*(1+$A$86),"")</f>
        <v/>
      </c>
      <c r="J108" s="605" t="str">
        <f>IF(SUM(G108:I108)=0,"",SUM(G108:I108))</f>
        <v/>
      </c>
      <c r="K108" s="606"/>
    </row>
    <row r="109" spans="2:98" ht="20.100000000000001" customHeight="1" x14ac:dyDescent="0.25">
      <c r="B109" s="607" t="s">
        <v>120</v>
      </c>
      <c r="C109" s="608"/>
      <c r="D109" s="608"/>
      <c r="E109" s="608"/>
      <c r="F109" s="608"/>
      <c r="G109" s="608"/>
      <c r="H109" s="609"/>
      <c r="I109" s="609"/>
      <c r="J109" s="608"/>
      <c r="K109" s="610"/>
      <c r="AN109" s="165"/>
      <c r="AO109" s="165"/>
      <c r="AP109" s="178"/>
      <c r="AT109" s="178"/>
    </row>
    <row r="110" spans="2:98" ht="15" customHeight="1" x14ac:dyDescent="0.25">
      <c r="B110" s="611" t="s">
        <v>95</v>
      </c>
      <c r="C110" s="611"/>
      <c r="D110" s="611"/>
      <c r="E110" s="611" t="s">
        <v>101</v>
      </c>
      <c r="F110" s="611"/>
      <c r="G110" s="248" t="s">
        <v>106</v>
      </c>
      <c r="H110" s="611" t="s">
        <v>107</v>
      </c>
      <c r="I110" s="611"/>
      <c r="J110" s="611" t="s">
        <v>112</v>
      </c>
      <c r="K110" s="611"/>
      <c r="AN110" s="165"/>
      <c r="AO110" s="165"/>
      <c r="AP110" s="178"/>
      <c r="AT110" s="178"/>
    </row>
    <row r="111" spans="2:98" ht="15" customHeight="1" x14ac:dyDescent="0.25">
      <c r="B111" s="249" t="s">
        <v>99</v>
      </c>
      <c r="C111" s="599">
        <f>SUM(E75:F82)</f>
        <v>0</v>
      </c>
      <c r="D111" s="600"/>
      <c r="E111" s="250" t="s">
        <v>99</v>
      </c>
      <c r="F111" s="251">
        <f>SUM(I85:J94)</f>
        <v>0</v>
      </c>
      <c r="G111" s="252"/>
      <c r="H111" s="250" t="s">
        <v>99</v>
      </c>
      <c r="I111" s="251">
        <f>SUM(G104:H108)</f>
        <v>0</v>
      </c>
      <c r="J111" s="250" t="s">
        <v>99</v>
      </c>
      <c r="K111" s="235">
        <f>C111+F111+I111</f>
        <v>0</v>
      </c>
      <c r="AN111" s="165"/>
      <c r="AO111" s="165"/>
      <c r="AP111" s="178"/>
      <c r="AT111" s="178"/>
    </row>
    <row r="112" spans="2:98" ht="15" customHeight="1" x14ac:dyDescent="0.25">
      <c r="B112" s="249" t="s">
        <v>90</v>
      </c>
      <c r="C112" s="599">
        <f>SUM(G75:H82)</f>
        <v>0</v>
      </c>
      <c r="D112" s="601"/>
      <c r="E112" s="250" t="s">
        <v>90</v>
      </c>
      <c r="F112" s="251">
        <f>SUM(H85:H94)</f>
        <v>754.17840000000001</v>
      </c>
      <c r="G112" s="252"/>
      <c r="H112" s="250" t="s">
        <v>90</v>
      </c>
      <c r="I112" s="251">
        <f>SUM(I104:I108)</f>
        <v>0</v>
      </c>
      <c r="J112" s="250" t="s">
        <v>90</v>
      </c>
      <c r="K112" s="235">
        <f>C112+F112+I112</f>
        <v>754.17840000000001</v>
      </c>
      <c r="AN112" s="165"/>
      <c r="AO112" s="165"/>
      <c r="AP112" s="178"/>
      <c r="AT112" s="178"/>
    </row>
    <row r="113" spans="1:92" ht="15" customHeight="1" x14ac:dyDescent="0.25">
      <c r="B113" s="249" t="s">
        <v>113</v>
      </c>
      <c r="C113" s="599">
        <v>0</v>
      </c>
      <c r="D113" s="600"/>
      <c r="E113" s="250" t="s">
        <v>113</v>
      </c>
      <c r="F113" s="251">
        <v>0</v>
      </c>
      <c r="G113" s="252"/>
      <c r="H113" s="250" t="s">
        <v>113</v>
      </c>
      <c r="I113" s="251">
        <v>0</v>
      </c>
      <c r="J113" s="250" t="s">
        <v>113</v>
      </c>
      <c r="K113" s="235">
        <f>TOTAL_MOBILIZAÇÃO_PE+TOTAL_MOBILIZAÇÃO_INTERLIGAÇÃO_PE+I113</f>
        <v>0</v>
      </c>
      <c r="AN113" s="165"/>
      <c r="AO113" s="165"/>
      <c r="AP113" s="178"/>
      <c r="AT113" s="178"/>
    </row>
    <row r="114" spans="1:92" ht="15" customHeight="1" thickBot="1" x14ac:dyDescent="0.3">
      <c r="B114" s="249" t="s">
        <v>121</v>
      </c>
      <c r="C114" s="599">
        <f>'[1]DADOS DA REDE'!$L$147</f>
        <v>0</v>
      </c>
      <c r="D114" s="600"/>
      <c r="E114" s="250"/>
      <c r="F114" s="253"/>
      <c r="G114" s="252"/>
      <c r="H114" s="250"/>
      <c r="I114" s="253"/>
      <c r="J114" s="250" t="s">
        <v>122</v>
      </c>
      <c r="K114" s="235">
        <f>TOTAL_TESTE_HIDROSTATICO_PE</f>
        <v>0</v>
      </c>
      <c r="AN114" s="165"/>
      <c r="AO114" s="165"/>
      <c r="AP114" s="178"/>
      <c r="AT114" s="178"/>
      <c r="CM114" s="164" t="str">
        <f>CONCATENATE(B104," x ",C104)</f>
        <v xml:space="preserve"> x </v>
      </c>
      <c r="CN114" s="164" t="str">
        <f>F104</f>
        <v/>
      </c>
    </row>
    <row r="115" spans="1:92" ht="15" customHeight="1" thickBot="1" x14ac:dyDescent="0.3">
      <c r="B115" s="254" t="s">
        <v>45</v>
      </c>
      <c r="C115" s="602">
        <f>SUM(C111:D114)</f>
        <v>0</v>
      </c>
      <c r="D115" s="603"/>
      <c r="E115" s="255" t="s">
        <v>45</v>
      </c>
      <c r="F115" s="256">
        <f>SUM(F111:F113)</f>
        <v>754.17840000000001</v>
      </c>
      <c r="G115" s="257">
        <f>SUM(I97:J101)</f>
        <v>0</v>
      </c>
      <c r="H115" s="255" t="s">
        <v>45</v>
      </c>
      <c r="I115" s="258">
        <f>SUM(I111:I113)</f>
        <v>0</v>
      </c>
      <c r="J115" s="259" t="s">
        <v>45</v>
      </c>
      <c r="K115" s="260">
        <f>C115+F115+G115+I115</f>
        <v>754.17840000000001</v>
      </c>
      <c r="AL115" s="221"/>
      <c r="AM115" s="221"/>
      <c r="AN115" s="221"/>
      <c r="AO115" s="221"/>
      <c r="AQ115" s="604"/>
      <c r="AR115" s="604"/>
      <c r="AS115" s="604"/>
      <c r="CM115" s="164" t="str">
        <f t="shared" ref="CM115:CM121" si="8">CONCATENATE(AK94," x ",AL94)</f>
        <v xml:space="preserve"> x </v>
      </c>
      <c r="CN115" s="164">
        <f t="shared" ref="CN115:CN121" si="9">AP94</f>
        <v>0</v>
      </c>
    </row>
    <row r="116" spans="1:92" ht="20.100000000000001" customHeight="1" thickBot="1" x14ac:dyDescent="0.3">
      <c r="B116" s="177"/>
      <c r="C116" s="177"/>
      <c r="D116" s="177"/>
      <c r="E116" s="177"/>
      <c r="F116" s="177"/>
      <c r="G116" s="177"/>
      <c r="H116" s="177"/>
      <c r="I116" s="177"/>
      <c r="J116" s="177"/>
      <c r="K116" s="177"/>
      <c r="AO116" s="261"/>
      <c r="AP116" s="176"/>
      <c r="AQ116" s="594"/>
      <c r="AR116" s="594"/>
      <c r="AS116" s="595"/>
      <c r="AT116" s="595"/>
      <c r="CM116" s="164" t="str">
        <f t="shared" si="8"/>
        <v xml:space="preserve"> x </v>
      </c>
      <c r="CN116" s="164">
        <f t="shared" si="9"/>
        <v>0</v>
      </c>
    </row>
    <row r="117" spans="1:92" ht="20.100000000000001" customHeight="1" x14ac:dyDescent="0.25">
      <c r="B117" s="596" t="s">
        <v>123</v>
      </c>
      <c r="C117" s="597"/>
      <c r="D117" s="597"/>
      <c r="E117" s="597"/>
      <c r="F117" s="597"/>
      <c r="G117" s="597"/>
      <c r="H117" s="597"/>
      <c r="I117" s="597"/>
      <c r="J117" s="597"/>
      <c r="K117" s="598"/>
      <c r="AK117" s="574"/>
      <c r="AL117" s="574"/>
      <c r="AM117" s="574"/>
      <c r="AN117" s="574"/>
      <c r="AO117" s="574"/>
      <c r="AP117" s="574"/>
      <c r="AQ117" s="574"/>
      <c r="AR117" s="574"/>
      <c r="AS117" s="574"/>
      <c r="AT117" s="574"/>
      <c r="CM117" s="164" t="str">
        <f t="shared" si="8"/>
        <v xml:space="preserve"> x </v>
      </c>
      <c r="CN117" s="164">
        <f t="shared" si="9"/>
        <v>0</v>
      </c>
    </row>
    <row r="118" spans="1:92" ht="20.100000000000001" customHeight="1" x14ac:dyDescent="0.25">
      <c r="B118" s="575" t="s">
        <v>95</v>
      </c>
      <c r="C118" s="576"/>
      <c r="D118" s="576"/>
      <c r="E118" s="576"/>
      <c r="F118" s="576"/>
      <c r="G118" s="576"/>
      <c r="H118" s="576"/>
      <c r="I118" s="576"/>
      <c r="J118" s="576"/>
      <c r="K118" s="586"/>
      <c r="L118" s="262"/>
      <c r="M118" s="262"/>
      <c r="CM118" s="164" t="str">
        <f t="shared" si="8"/>
        <v xml:space="preserve"> x </v>
      </c>
      <c r="CN118" s="164">
        <f t="shared" si="9"/>
        <v>0</v>
      </c>
    </row>
    <row r="119" spans="1:92" ht="15" customHeight="1" x14ac:dyDescent="0.25">
      <c r="B119" s="263" t="s">
        <v>25</v>
      </c>
      <c r="C119" s="264" t="s">
        <v>97</v>
      </c>
      <c r="D119" s="264" t="s">
        <v>98</v>
      </c>
      <c r="E119" s="582" t="s">
        <v>99</v>
      </c>
      <c r="F119" s="582"/>
      <c r="G119" s="582" t="s">
        <v>90</v>
      </c>
      <c r="H119" s="582"/>
      <c r="I119" s="582" t="s">
        <v>45</v>
      </c>
      <c r="J119" s="582"/>
      <c r="K119" s="583"/>
      <c r="L119" s="186"/>
      <c r="CM119" s="164" t="str">
        <f t="shared" si="8"/>
        <v xml:space="preserve"> x </v>
      </c>
      <c r="CN119" s="164">
        <f t="shared" si="9"/>
        <v>0</v>
      </c>
    </row>
    <row r="120" spans="1:92" ht="15" customHeight="1" x14ac:dyDescent="0.25">
      <c r="A120" s="179" t="s">
        <v>100</v>
      </c>
      <c r="B120" s="265" t="str">
        <f>[1]EMPILHAMENTO!BA3</f>
        <v/>
      </c>
      <c r="C120" s="266" t="str">
        <f>[1]EMPILHAMENTO!BB3</f>
        <v/>
      </c>
      <c r="D120" s="266" t="str">
        <f>[1]EMPILHAMENTO!BC3</f>
        <v/>
      </c>
      <c r="E120" s="572" t="str">
        <f>IFERROR(IF(OR(EMPRESA_CONTRATO_PE="UNIFORTE - PERIODICO",AND(EMPRESA_CONTRATO_PE="",TIPO_CONTRATO_PE=""),B120=""),"",IF(AND(EMPRESA_CONTRATO_PE&lt;&gt;"UNIFORTE - PERIODICO",TIPO_CONTRATO_PE="Pequenas Extensões"),IF(SUM($AL$108:$AL$114)&lt;=3000,VLOOKUP(CONCATENATE(B120,C120,D120),'[1]REDE VAREJO_PEQ_EXT'!$S$5:$AD$9,HLOOKUP(EMPRESA_CONTRATO_PE,'[1]REDE VAREJO_PEQ_EXT'!$T$19:$AD$20,2,0),0),VLOOKUP(CONCATENATE(B120,C120,D120),'[1]REDE VAREJO_PEQ_EXT'!$A$5:$R$9,HLOOKUP(EMPRESA_CONTRATO_PE,'[1]REDE VAREJO_PEQ_EXT'!$G$19:$R$20,2,0),0)),VLOOKUP(CONCATENATE(B120,C120,D120),'[1]REDE VAREJO_PEQ_EXT'!$A$5:$R$9,HLOOKUP(EMPRESA_CONTRATO_PE,'[1]REDE VAREJO_PEQ_EXT'!$G$19:$R$20,2,0),0))),"N/A")</f>
        <v/>
      </c>
      <c r="F120" s="572"/>
      <c r="G120" s="572" t="str">
        <f>IF(OR(E120="",E120="N/A"),"",IFERROR(VLOOKUP(B120,[1]Materiais!$E$3:$G$10,3,0)*C120*(1+$A$121),""))</f>
        <v/>
      </c>
      <c r="H120" s="572"/>
      <c r="I120" s="585" t="str">
        <f>IFERROR((E120+G120),"")</f>
        <v/>
      </c>
      <c r="J120" s="585"/>
      <c r="K120" s="593"/>
      <c r="L120" s="267" t="str">
        <f>IFERROR(E120/C120,"")</f>
        <v/>
      </c>
      <c r="M120" s="268"/>
      <c r="AM120" s="165"/>
      <c r="AQ120" s="241"/>
      <c r="AR120" s="241"/>
      <c r="AS120" s="240"/>
      <c r="AT120" s="241"/>
      <c r="CM120" s="164" t="str">
        <f t="shared" si="8"/>
        <v xml:space="preserve"> x </v>
      </c>
      <c r="CN120" s="164">
        <f t="shared" si="9"/>
        <v>0</v>
      </c>
    </row>
    <row r="121" spans="1:92" ht="15" customHeight="1" x14ac:dyDescent="0.25">
      <c r="A121" s="183">
        <v>0.11</v>
      </c>
      <c r="B121" s="265" t="str">
        <f>[1]EMPILHAMENTO!BA4</f>
        <v/>
      </c>
      <c r="C121" s="266" t="str">
        <f>[1]EMPILHAMENTO!BB4</f>
        <v/>
      </c>
      <c r="D121" s="266" t="str">
        <f>[1]EMPILHAMENTO!BC4</f>
        <v/>
      </c>
      <c r="E121" s="572" t="str">
        <f>IFERROR(IF(OR(EMPRESA_CONTRATO_PE="UNIFORTE - PERIODICO",AND(EMPRESA_CONTRATO_PE="",TIPO_CONTRATO_PE=""),B121=""),"",IF(AND(EMPRESA_CONTRATO_PE&lt;&gt;"UNIFORTE - PERIODICO",TIPO_CONTRATO_PE="Pequenas Extensões"),IF(SUM($AL$108:$AL$114)&lt;=3000,VLOOKUP(CONCATENATE(B121,C121,D121),'[1]REDE VAREJO_PEQ_EXT'!$S$5:$AD$9,HLOOKUP(EMPRESA_CONTRATO_PE,'[1]REDE VAREJO_PEQ_EXT'!$T$19:$AD$20,2,0),0),VLOOKUP(CONCATENATE(B121,C121,D121),'[1]REDE VAREJO_PEQ_EXT'!$A$5:$R$9,HLOOKUP(EMPRESA_CONTRATO_PE,'[1]REDE VAREJO_PEQ_EXT'!$G$19:$R$20,2,0),0)),VLOOKUP(CONCATENATE(B121,C121,D121),'[1]REDE VAREJO_PEQ_EXT'!$A$5:$R$9,HLOOKUP(EMPRESA_CONTRATO_PE,'[1]REDE VAREJO_PEQ_EXT'!$G$19:$R$20,2,0),0))),"N/A")</f>
        <v/>
      </c>
      <c r="F121" s="572"/>
      <c r="G121" s="572" t="str">
        <f>IF(OR(E121="",E121="N/A"),"",IFERROR(VLOOKUP(B121,[1]Materiais!$E$3:$G$10,3,0)*C121*(1+$A$121),""))</f>
        <v/>
      </c>
      <c r="H121" s="572"/>
      <c r="I121" s="585" t="str">
        <f>IFERROR((E121+G121),"")</f>
        <v/>
      </c>
      <c r="J121" s="585"/>
      <c r="K121" s="593"/>
      <c r="L121" s="267" t="str">
        <f>IFERROR(E121/C121,"")</f>
        <v/>
      </c>
      <c r="AM121" s="165"/>
      <c r="AQ121" s="241"/>
      <c r="AR121" s="241"/>
      <c r="AS121" s="240"/>
      <c r="AT121" s="241"/>
      <c r="CM121" s="164" t="str">
        <f t="shared" si="8"/>
        <v xml:space="preserve"> x </v>
      </c>
      <c r="CN121" s="164">
        <f t="shared" si="9"/>
        <v>0</v>
      </c>
    </row>
    <row r="122" spans="1:92" ht="15" customHeight="1" x14ac:dyDescent="0.25">
      <c r="B122" s="265" t="str">
        <f>[1]EMPILHAMENTO!BA5</f>
        <v/>
      </c>
      <c r="C122" s="266" t="str">
        <f>[1]EMPILHAMENTO!BB5</f>
        <v/>
      </c>
      <c r="D122" s="266" t="str">
        <f>[1]EMPILHAMENTO!BC5</f>
        <v/>
      </c>
      <c r="E122" s="572" t="str">
        <f>IFERROR(IF(OR(EMPRESA_CONTRATO_PE="UNIFORTE - PERIODICO",AND(EMPRESA_CONTRATO_PE="",TIPO_CONTRATO_PE=""),B122=""),"",IF(AND(EMPRESA_CONTRATO_PE&lt;&gt;"UNIFORTE - PERIODICO",TIPO_CONTRATO_PE="Pequenas Extensões"),IF(SUM($AL$108:$AL$114)&lt;=3000,VLOOKUP(CONCATENATE(B122,C122,D122),'[1]REDE VAREJO_PEQ_EXT'!$S$5:$AD$9,HLOOKUP(EMPRESA_CONTRATO_PE,'[1]REDE VAREJO_PEQ_EXT'!$T$19:$AD$20,2,0),0),VLOOKUP(CONCATENATE(B122,C122,D122),'[1]REDE VAREJO_PEQ_EXT'!$A$5:$R$9,HLOOKUP(EMPRESA_CONTRATO_PE,'[1]REDE VAREJO_PEQ_EXT'!$G$19:$R$20,2,0),0)),VLOOKUP(CONCATENATE(B122,C122,D122),'[1]REDE VAREJO_PEQ_EXT'!$A$5:$R$9,HLOOKUP(EMPRESA_CONTRATO_PE,'[1]REDE VAREJO_PEQ_EXT'!$G$19:$R$20,2,0),0))),"N/A")</f>
        <v/>
      </c>
      <c r="F122" s="572"/>
      <c r="G122" s="572" t="str">
        <f>IF(OR(E122="",E122="N/A"),"",IFERROR(VLOOKUP(B122,[1]Materiais!$E$3:$G$10,3,0)*C122*(1+$A$121),""))</f>
        <v/>
      </c>
      <c r="H122" s="572"/>
      <c r="I122" s="585" t="str">
        <f>IFERROR((E122+G122),"")</f>
        <v/>
      </c>
      <c r="J122" s="585"/>
      <c r="K122" s="593"/>
      <c r="L122" s="267" t="str">
        <f>IFERROR(E122/C122,"")</f>
        <v/>
      </c>
      <c r="AM122" s="165"/>
      <c r="AQ122" s="241"/>
      <c r="AR122" s="241"/>
      <c r="AS122" s="240"/>
      <c r="AT122" s="241"/>
    </row>
    <row r="123" spans="1:92" ht="15" customHeight="1" x14ac:dyDescent="0.25">
      <c r="B123" s="265" t="str">
        <f>[1]EMPILHAMENTO!BA6</f>
        <v/>
      </c>
      <c r="C123" s="266" t="str">
        <f>[1]EMPILHAMENTO!BB6</f>
        <v/>
      </c>
      <c r="D123" s="266" t="str">
        <f>[1]EMPILHAMENTO!BC6</f>
        <v/>
      </c>
      <c r="E123" s="572" t="str">
        <f>IFERROR(IF(OR(EMPRESA_CONTRATO_PE="UNIFORTE - PERIODICO",AND(EMPRESA_CONTRATO_PE="",TIPO_CONTRATO_PE=""),B123=""),"",IF(AND(EMPRESA_CONTRATO_PE&lt;&gt;"UNIFORTE - PERIODICO",TIPO_CONTRATO_PE="Pequenas Extensões"),IF(SUM($AL$108:$AL$114)&lt;=3000,VLOOKUP(CONCATENATE(B123,C123,D123),'[1]REDE VAREJO_PEQ_EXT'!$S$5:$AD$9,HLOOKUP(EMPRESA_CONTRATO_PE,'[1]REDE VAREJO_PEQ_EXT'!$T$19:$AD$20,2,0),0),VLOOKUP(CONCATENATE(B123,C123,D123),'[1]REDE VAREJO_PEQ_EXT'!$A$5:$R$9,HLOOKUP(EMPRESA_CONTRATO_PE,'[1]REDE VAREJO_PEQ_EXT'!$G$19:$R$20,2,0),0)),VLOOKUP(CONCATENATE(B123,C123,D123),'[1]REDE VAREJO_PEQ_EXT'!$A$5:$R$9,HLOOKUP(EMPRESA_CONTRATO_PE,'[1]REDE VAREJO_PEQ_EXT'!$G$19:$R$20,2,0),0))),"N/A")</f>
        <v/>
      </c>
      <c r="F123" s="572"/>
      <c r="G123" s="572" t="str">
        <f>IF(OR(E123="",E123="N/A"),"",IFERROR(VLOOKUP(B123,[1]Materiais!$E$3:$G$10,3,0)*C123*(1+$A$121),""))</f>
        <v/>
      </c>
      <c r="H123" s="572"/>
      <c r="I123" s="585" t="str">
        <f>IFERROR((E123+G123),"")</f>
        <v/>
      </c>
      <c r="J123" s="585"/>
      <c r="K123" s="593"/>
      <c r="L123" s="267" t="str">
        <f>IFERROR(E123/C123,"")</f>
        <v/>
      </c>
      <c r="AM123" s="165"/>
      <c r="AQ123" s="241"/>
      <c r="AR123" s="241"/>
      <c r="AS123" s="240"/>
      <c r="AT123" s="241"/>
    </row>
    <row r="124" spans="1:92" ht="15" customHeight="1" x14ac:dyDescent="0.25">
      <c r="B124" s="265" t="str">
        <f>[1]EMPILHAMENTO!BA7</f>
        <v/>
      </c>
      <c r="C124" s="266" t="str">
        <f>[1]EMPILHAMENTO!BB7</f>
        <v/>
      </c>
      <c r="D124" s="266" t="str">
        <f>[1]EMPILHAMENTO!BC7</f>
        <v/>
      </c>
      <c r="E124" s="572" t="str">
        <f>IFERROR(IF(OR(EMPRESA_CONTRATO_PE="UNIFORTE - PERIODICO",AND(EMPRESA_CONTRATO_PE="",TIPO_CONTRATO_PE=""),B124=""),"",IF(AND(EMPRESA_CONTRATO_PE&lt;&gt;"UNIFORTE - PERIODICO",TIPO_CONTRATO_PE="Pequenas Extensões"),IF(SUM($AL$108:$AL$114)&lt;=3000,VLOOKUP(CONCATENATE(B124,C124,D124),'[1]REDE VAREJO_PEQ_EXT'!$S$5:$AD$9,HLOOKUP(EMPRESA_CONTRATO_PE,'[1]REDE VAREJO_PEQ_EXT'!$T$19:$AD$20,2,0),0),VLOOKUP(CONCATENATE(B124,C124,D124),'[1]REDE VAREJO_PEQ_EXT'!$A$5:$R$9,HLOOKUP(EMPRESA_CONTRATO_PE,'[1]REDE VAREJO_PEQ_EXT'!$G$19:$R$20,2,0),0)),VLOOKUP(CONCATENATE(B124,C124,D124),'[1]REDE VAREJO_PEQ_EXT'!$A$5:$R$9,HLOOKUP(EMPRESA_CONTRATO_PE,'[1]REDE VAREJO_PEQ_EXT'!$G$19:$R$20,2,0),0))),"N/A")</f>
        <v/>
      </c>
      <c r="F124" s="572"/>
      <c r="G124" s="572" t="str">
        <f>IF(OR(E124="",E124="N/A"),"",IFERROR(VLOOKUP(B124,[1]Materiais!$E$3:$G$10,3,0)*C124*(1+$A$121),""))</f>
        <v/>
      </c>
      <c r="H124" s="572"/>
      <c r="I124" s="585" t="str">
        <f>IFERROR((E124+G124),"")</f>
        <v/>
      </c>
      <c r="J124" s="585"/>
      <c r="K124" s="593"/>
      <c r="L124" s="267" t="str">
        <f>IFERROR(E124/C124,"")</f>
        <v/>
      </c>
      <c r="AM124" s="165"/>
      <c r="AQ124" s="241"/>
      <c r="AR124" s="241"/>
      <c r="AS124" s="240"/>
      <c r="AT124" s="241"/>
    </row>
    <row r="125" spans="1:92" ht="18.75" x14ac:dyDescent="0.25">
      <c r="B125" s="575" t="s">
        <v>101</v>
      </c>
      <c r="C125" s="576"/>
      <c r="D125" s="576"/>
      <c r="E125" s="576"/>
      <c r="F125" s="576"/>
      <c r="G125" s="576"/>
      <c r="H125" s="590"/>
      <c r="I125" s="591" t="s">
        <v>106</v>
      </c>
      <c r="J125" s="576"/>
      <c r="K125" s="586"/>
      <c r="L125" s="161" t="s">
        <v>101</v>
      </c>
      <c r="AM125" s="165"/>
      <c r="AQ125" s="241"/>
      <c r="AR125" s="241"/>
      <c r="AS125" s="240"/>
      <c r="AT125" s="241"/>
    </row>
    <row r="126" spans="1:92" ht="15" customHeight="1" x14ac:dyDescent="0.25">
      <c r="B126" s="269" t="s">
        <v>102</v>
      </c>
      <c r="C126" s="592" t="s">
        <v>43</v>
      </c>
      <c r="D126" s="592"/>
      <c r="E126" s="592"/>
      <c r="F126" s="270" t="s">
        <v>44</v>
      </c>
      <c r="G126" s="582" t="s">
        <v>109</v>
      </c>
      <c r="H126" s="582"/>
      <c r="I126" s="271" t="s">
        <v>25</v>
      </c>
      <c r="J126" s="270" t="s">
        <v>44</v>
      </c>
      <c r="K126" s="272" t="s">
        <v>109</v>
      </c>
      <c r="L126" s="161" t="s">
        <v>26</v>
      </c>
      <c r="M126" s="161" t="s">
        <v>28</v>
      </c>
      <c r="AK126" s="547"/>
      <c r="AL126" s="547"/>
      <c r="AM126" s="273"/>
      <c r="AN126" s="588"/>
      <c r="AO126" s="588"/>
      <c r="AP126" s="588"/>
      <c r="AQ126" s="588"/>
      <c r="AR126" s="588"/>
      <c r="AS126" s="588"/>
      <c r="AT126" s="588"/>
    </row>
    <row r="127" spans="1:92" ht="15" customHeight="1" x14ac:dyDescent="0.25">
      <c r="B127" s="265"/>
      <c r="C127" s="584"/>
      <c r="D127" s="584"/>
      <c r="E127" s="584"/>
      <c r="F127" s="266"/>
      <c r="G127" s="585" t="str">
        <f>IFERROR(IF(OR(B127="",C127="",F127=""),"",IFERROR(VLOOKUP(B127,[1]Materiais!$BE:$BJ,6,0)*(1+$A$86)*F127,""))+IF(SUM($AL$108:$AL$114)&gt;0,0,VLOOKUP(C127,'[1]Contrato PE'!$C$129:$P$132,HLOOKUP(EMPRESA_CONTRATO_PE,'[1]Contrato PE'!$F$135:$P$136,2,0),0)*F127),"")</f>
        <v/>
      </c>
      <c r="H127" s="585"/>
      <c r="I127" s="274"/>
      <c r="J127" s="266"/>
      <c r="K127" s="275" t="str">
        <f>IFERROR(IF(VLOOKUP(I127,[1]Materiais!$M$2:$P$27,2,0)="mm",VLOOKUP(I127,[1]Materiais!$M$3:$Q$10,4,0))*J127*(1+$A$121),"")</f>
        <v/>
      </c>
      <c r="L127" s="161" t="str">
        <f>IFERROR(VLOOKUP(B127,[1]Materiais!$BE:$BJ,6,0)*(1+$A$86)*F127,"")</f>
        <v/>
      </c>
      <c r="M127" s="161" t="str">
        <f t="shared" ref="M127:M132" si="10">IFERROR(G127-L127,"")</f>
        <v/>
      </c>
      <c r="N127" s="161" t="str">
        <f>IFERROR(VLOOKUP(B127,[1]Materiais!$BE:$BJ,6,0)*(1+$A$86)*F127,"")</f>
        <v/>
      </c>
      <c r="AK127" s="589"/>
      <c r="AL127" s="589"/>
      <c r="AM127" s="589"/>
      <c r="AN127" s="589"/>
      <c r="AO127" s="589"/>
      <c r="AP127" s="589"/>
      <c r="AQ127" s="589"/>
      <c r="AR127" s="589"/>
      <c r="AS127" s="550"/>
      <c r="AT127" s="550"/>
    </row>
    <row r="128" spans="1:92" ht="15" customHeight="1" x14ac:dyDescent="0.25">
      <c r="B128" s="265"/>
      <c r="C128" s="584"/>
      <c r="D128" s="584"/>
      <c r="E128" s="584"/>
      <c r="F128" s="266"/>
      <c r="G128" s="585" t="str">
        <f>IFERROR(IF(OR(B128="",C128="",F128=""),"",IFERROR(VLOOKUP(B128,[1]Materiais!$BE:$BJ,6,0)*(1+$A$86)*F128,""))+IF(SUM($AL$108:$AL$114)&gt;0,0,VLOOKUP(C128,'[1]Contrato PE'!$C$129:$P$132,HLOOKUP(EMPRESA_CONTRATO_PE,'[1]Contrato PE'!$F$135:$P$136,2,0),0)*F128),"")</f>
        <v/>
      </c>
      <c r="H128" s="585"/>
      <c r="I128" s="274"/>
      <c r="J128" s="266"/>
      <c r="K128" s="275" t="str">
        <f>IFERROR(IF(VLOOKUP(I128,[1]Materiais!$M$2:$P$27,2,0)="mm",VLOOKUP(I128,[1]Materiais!$M$3:$Q$10,4,0))*J128*(1+$A$121),"")</f>
        <v/>
      </c>
      <c r="L128" s="161" t="str">
        <f>IFERROR(VLOOKUP(B128,[1]Materiais!$BE:$BJ,6,0)*(1+$A$86)*F128,"")</f>
        <v/>
      </c>
      <c r="M128" s="161" t="str">
        <f t="shared" si="10"/>
        <v/>
      </c>
      <c r="N128" s="161" t="str">
        <f>IFERROR(VLOOKUP(B128,[1]Materiais!$BE:$BJ,6,0)*(1+$A$86)*F128,"")</f>
        <v/>
      </c>
      <c r="CM128" s="164" t="s">
        <v>26</v>
      </c>
      <c r="CN128" s="164" t="s">
        <v>28</v>
      </c>
    </row>
    <row r="129" spans="1:98" ht="15" customHeight="1" x14ac:dyDescent="0.25">
      <c r="B129" s="265"/>
      <c r="C129" s="584"/>
      <c r="D129" s="584"/>
      <c r="E129" s="584"/>
      <c r="F129" s="266"/>
      <c r="G129" s="585" t="str">
        <f>IFERROR(IF(OR(B129="",C129="",F129=""),"",IFERROR(VLOOKUP(B129,[1]Materiais!$BE:$BJ,6,0)*(1+$A$86)*F129,""))+IF(SUM($AL$108:$AL$114)&gt;0,0,VLOOKUP(C129,'[1]Contrato PE'!$C$129:$P$132,HLOOKUP(EMPRESA_CONTRATO_PE,'[1]Contrato PE'!$F$135:$P$136,2,0),0)*F129),"")</f>
        <v/>
      </c>
      <c r="H129" s="585"/>
      <c r="I129" s="274"/>
      <c r="J129" s="266"/>
      <c r="K129" s="275" t="str">
        <f>IFERROR(IF(VLOOKUP(I129,[1]Materiais!$M$2:$P$27,2,0)="mm",VLOOKUP(I129,[1]Materiais!$M$3:$Q$10,4,0))*J129*(1+$A$121),"")</f>
        <v/>
      </c>
      <c r="L129" s="161" t="str">
        <f>IFERROR(VLOOKUP(B129,[1]Materiais!$BE:$BJ,6,0)*(1+$A$86)*F129,"")</f>
        <v/>
      </c>
      <c r="M129" s="161" t="str">
        <f t="shared" si="10"/>
        <v/>
      </c>
      <c r="N129" s="161" t="str">
        <f>IFERROR(VLOOKUP(B129,[1]Materiais!$BE:$BJ,6,0)*(1+$A$86)*F129,"")</f>
        <v/>
      </c>
      <c r="AK129" s="587"/>
      <c r="AL129" s="587"/>
      <c r="AM129" s="587"/>
      <c r="AN129" s="587"/>
      <c r="AO129" s="587"/>
      <c r="AP129" s="587"/>
      <c r="AQ129" s="587"/>
      <c r="AR129" s="587"/>
      <c r="AS129" s="587"/>
      <c r="AT129" s="587"/>
      <c r="CM129" s="164" t="str">
        <f>IF(OR(B127="",C127="",F127=""),"",IFERROR(VLOOKUP(B127,[1]Materiais!$BE:$BJ,6,0)*(1+$A$86)*F127,""))</f>
        <v/>
      </c>
      <c r="CN129" s="276" t="str">
        <f>IFERROR(G127-CM129,"")</f>
        <v/>
      </c>
      <c r="CT129" s="178" t="str">
        <f>G120</f>
        <v/>
      </c>
    </row>
    <row r="130" spans="1:98" ht="15" customHeight="1" x14ac:dyDescent="0.25">
      <c r="B130" s="265"/>
      <c r="C130" s="584"/>
      <c r="D130" s="584"/>
      <c r="E130" s="584"/>
      <c r="F130" s="266"/>
      <c r="G130" s="585" t="str">
        <f>IFERROR(IF(OR(B130="",C130="",F130=""),"",IFERROR(VLOOKUP(B130,[1]Materiais!$BE:$BJ,6,0)*(1+$A$86)*F130,""))+IF(SUM($AL$108:$AL$114)&gt;0,0,VLOOKUP(C130,'[1]Contrato PE'!$C$129:$P$132,HLOOKUP(EMPRESA_CONTRATO_PE,'[1]Contrato PE'!$F$135:$P$136,2,0),0)*F130),"")</f>
        <v/>
      </c>
      <c r="H130" s="585"/>
      <c r="I130" s="274"/>
      <c r="J130" s="266"/>
      <c r="K130" s="275" t="str">
        <f>IFERROR(IF(VLOOKUP(I130,[1]Materiais!$M$2:$P$27,2,0)="mm",VLOOKUP(I130,[1]Materiais!$M$3:$Q$10,4,0))*J130*(1+$A$121),"")</f>
        <v/>
      </c>
      <c r="L130" s="161" t="str">
        <f>IFERROR(VLOOKUP(B130,[1]Materiais!$BE:$BJ,6,0)*(1+$A$86)*F130,"")</f>
        <v/>
      </c>
      <c r="M130" s="161" t="str">
        <f t="shared" si="10"/>
        <v/>
      </c>
      <c r="N130" s="268" t="str">
        <f>IFERROR(VLOOKUP(B130,[1]Materiais!$BE:$BJ,6,0)*(1+$A$86)*F130,"")</f>
        <v/>
      </c>
      <c r="AK130" s="574"/>
      <c r="AL130" s="574"/>
      <c r="AM130" s="574"/>
      <c r="AN130" s="574"/>
      <c r="AO130" s="574"/>
      <c r="AP130" s="574"/>
      <c r="AQ130" s="574"/>
      <c r="AR130" s="574"/>
      <c r="AS130" s="574"/>
      <c r="AT130" s="574"/>
      <c r="CM130" s="164" t="str">
        <f>IF(OR(AQ109="",AR109="",AS109=""),"",IFERROR(VLOOKUP(AQ109,[1]Materiais!$BE:$BJ,6,0)*(1+$A$86)*AS109,""))</f>
        <v/>
      </c>
      <c r="CN130" s="276" t="str">
        <f t="shared" ref="CN130:CN135" si="11">IFERROR(AT109-CM130,"")</f>
        <v/>
      </c>
      <c r="CT130" s="178">
        <f t="shared" ref="CT130:CT135" si="12">AO109</f>
        <v>0</v>
      </c>
    </row>
    <row r="131" spans="1:98" ht="15" customHeight="1" x14ac:dyDescent="0.25">
      <c r="B131" s="265"/>
      <c r="C131" s="584"/>
      <c r="D131" s="584"/>
      <c r="E131" s="584"/>
      <c r="F131" s="266"/>
      <c r="G131" s="585" t="str">
        <f>IFERROR(IF(OR(B131="",C131="",F131=""),"",IFERROR(VLOOKUP(B131,[1]Materiais!$BE:$BJ,6,0)*(1+$A$86)*F131,""))+IF(SUM($AL$108:$AL$114)&gt;0,0,VLOOKUP(C131,'[1]Contrato PE'!$C$129:$P$132,HLOOKUP(EMPRESA_CONTRATO_PE,'[1]Contrato PE'!$F$135:$P$136,2,0),0)*F131),"")</f>
        <v/>
      </c>
      <c r="H131" s="585"/>
      <c r="I131" s="274"/>
      <c r="J131" s="266"/>
      <c r="K131" s="275" t="str">
        <f>IFERROR(IF(VLOOKUP(I131,[1]Materiais!$M$2:$P$27,2,0)="mm",VLOOKUP(I131,[1]Materiais!$M$3:$Q$10,4,0))*J131*(1+$A$121),"")</f>
        <v/>
      </c>
      <c r="L131" s="161" t="str">
        <f>IFERROR(VLOOKUP(B131,[1]Materiais!$BE:$BJ,6,0)*(1+$A$86)*F131,"")</f>
        <v/>
      </c>
      <c r="M131" s="161" t="str">
        <f t="shared" si="10"/>
        <v/>
      </c>
      <c r="N131" s="268" t="str">
        <f>IFERROR(VLOOKUP(B131,[1]Materiais!$BE:$BJ,6,0)*(1+$A$86)*F131,"")</f>
        <v/>
      </c>
      <c r="AR131" s="198"/>
      <c r="CM131" s="164" t="str">
        <f>IF(OR(AQ110="",AR110="",AS110=""),"",IFERROR(VLOOKUP(AQ110,[1]Materiais!$BE:$BJ,6,0)*(1+$A$86)*AS110,""))</f>
        <v/>
      </c>
      <c r="CN131" s="276" t="str">
        <f t="shared" si="11"/>
        <v/>
      </c>
      <c r="CT131" s="178">
        <f t="shared" si="12"/>
        <v>0</v>
      </c>
    </row>
    <row r="132" spans="1:98" ht="15" customHeight="1" x14ac:dyDescent="0.25">
      <c r="B132" s="265"/>
      <c r="C132" s="584"/>
      <c r="D132" s="584"/>
      <c r="E132" s="584"/>
      <c r="F132" s="277"/>
      <c r="G132" s="585" t="str">
        <f>IFERROR(IF(OR(B132="",C132="",F132=""),"",IFERROR(VLOOKUP(B132,[1]Materiais!$BE:$BJ,6,0)*(1+$A$86)*F132,""))+IF(SUM($AL$108:$AL$114)&gt;0,0,VLOOKUP(C132,'[1]Contrato PE'!$C$129:$P$132,HLOOKUP(EMPRESA_CONTRATO_PE,'[1]Contrato PE'!$F$135:$P$136,2,0),0)*F132),"")</f>
        <v/>
      </c>
      <c r="H132" s="585"/>
      <c r="I132" s="278"/>
      <c r="J132" s="277"/>
      <c r="K132" s="275" t="str">
        <f>IFERROR(IF(VLOOKUP(I132,[1]Materiais!$M$2:$P$27,2,0)="mm",VLOOKUP(I132,[1]Materiais!$M$3:$Q$10,4,0))*J132*(1+$A$121),"")</f>
        <v/>
      </c>
      <c r="L132" s="268" t="str">
        <f>IFERROR(VLOOKUP(B132,[1]Materiais!$BE:$BJ,6,0)*(1+$A$86)*F132,"")</f>
        <v/>
      </c>
      <c r="M132" s="268" t="str">
        <f t="shared" si="10"/>
        <v/>
      </c>
      <c r="N132" s="161" t="str">
        <f>IFERROR(VLOOKUP(B132,[1]Materiais!$BE:$BJ,6,0)*(1+$A$86)*F132,"")</f>
        <v/>
      </c>
      <c r="AR132" s="198"/>
      <c r="CM132" s="164" t="str">
        <f>IF(OR(AQ111="",AR111="",AS111=""),"",IFERROR(VLOOKUP(AQ111,[1]Materiais!$BE:$BJ,6,0)*(1+$A$86)*AS111,""))</f>
        <v/>
      </c>
      <c r="CN132" s="276" t="str">
        <f t="shared" si="11"/>
        <v/>
      </c>
      <c r="CT132" s="178">
        <f t="shared" si="12"/>
        <v>0</v>
      </c>
    </row>
    <row r="133" spans="1:98" ht="18.75" x14ac:dyDescent="0.25">
      <c r="B133" s="575" t="s">
        <v>107</v>
      </c>
      <c r="C133" s="576"/>
      <c r="D133" s="576"/>
      <c r="E133" s="576"/>
      <c r="F133" s="576"/>
      <c r="G133" s="576"/>
      <c r="H133" s="576"/>
      <c r="I133" s="576"/>
      <c r="J133" s="576"/>
      <c r="K133" s="586"/>
      <c r="L133" s="268"/>
      <c r="M133" s="268"/>
      <c r="N133" s="268"/>
      <c r="AN133" s="165"/>
      <c r="AO133" s="165"/>
      <c r="AP133" s="165"/>
      <c r="AQ133" s="574"/>
      <c r="AR133" s="574"/>
      <c r="AT133" s="241"/>
      <c r="CM133" s="164" t="str">
        <f>IF(OR(AQ112="",AR112="",AS112=""),"",IFERROR(VLOOKUP(AQ112,[1]Materiais!$BE:$BJ,6,0)*(1+$A$86)*AS112,""))</f>
        <v/>
      </c>
      <c r="CN133" s="276" t="str">
        <f t="shared" si="11"/>
        <v/>
      </c>
      <c r="CT133" s="178">
        <f t="shared" si="12"/>
        <v>0</v>
      </c>
    </row>
    <row r="134" spans="1:98" ht="15" customHeight="1" x14ac:dyDescent="0.25">
      <c r="B134" s="269" t="s">
        <v>104</v>
      </c>
      <c r="C134" s="264" t="s">
        <v>25</v>
      </c>
      <c r="D134" s="264" t="s">
        <v>105</v>
      </c>
      <c r="E134" s="582" t="s">
        <v>99</v>
      </c>
      <c r="F134" s="582"/>
      <c r="G134" s="582" t="s">
        <v>90</v>
      </c>
      <c r="H134" s="582"/>
      <c r="I134" s="264" t="s">
        <v>97</v>
      </c>
      <c r="J134" s="582" t="s">
        <v>45</v>
      </c>
      <c r="K134" s="583"/>
      <c r="L134" s="268"/>
      <c r="M134" s="268"/>
      <c r="N134" s="268"/>
      <c r="AN134" s="165"/>
      <c r="AO134" s="165"/>
      <c r="AP134" s="165"/>
      <c r="AQ134" s="574"/>
      <c r="AR134" s="574"/>
      <c r="AT134" s="241"/>
      <c r="CM134" s="164" t="str">
        <f>IF(OR(AQ113="",AR113="",AS113=""),"",IFERROR(VLOOKUP(AQ113,[1]Materiais!$BE:$BJ,6,0)*(1+$A$86)*AS113,""))</f>
        <v/>
      </c>
      <c r="CN134" s="276" t="str">
        <f t="shared" si="11"/>
        <v/>
      </c>
      <c r="CT134" s="178">
        <f t="shared" si="12"/>
        <v>0</v>
      </c>
    </row>
    <row r="135" spans="1:98" ht="15" customHeight="1" x14ac:dyDescent="0.25">
      <c r="B135" s="265"/>
      <c r="C135" s="266" t="str">
        <f>IF('[1]LEVANTAMENTO COM E RES'!CB3=0,"",'[1]LEVANTAMENTO COM E RES'!CB3)</f>
        <v/>
      </c>
      <c r="D135" s="266" t="str">
        <f>IF('[1]LEVANTAMENTO COM E RES'!CC3=0,"",'[1]LEVANTAMENTO COM E RES'!CC3)</f>
        <v/>
      </c>
      <c r="E135" s="580" t="s">
        <v>194</v>
      </c>
      <c r="F135" s="580"/>
      <c r="G135" s="580" t="str">
        <f>IFERROR((VLOOKUP(CONCATENATE(B135," x ",C135),[1]Materiais!$AX$122:$AY$150,2,0)*D135+VLOOKUP(CONCATENATE(B135," x ",C135),[1]Materiais!$AX$184:$AY$211,2,0)*I135+(VLOOKUP(CONCATENATE(B135," x ",C135),[1]Materiais!$AX$122:$BB$150,3,0))*D135)*(1+$A$86),"")</f>
        <v/>
      </c>
      <c r="H135" s="580"/>
      <c r="I135" s="279" t="str">
        <f>IF('[1]LEVANTAMENTO COM E RES'!CD3=0,"",'[1]LEVANTAMENTO COM E RES'!CD3)</f>
        <v/>
      </c>
      <c r="J135" s="580" t="str">
        <f>IF(SUM(E135:G135)=0,"",SUM(E135:G135))</f>
        <v/>
      </c>
      <c r="K135" s="581"/>
      <c r="AN135" s="165"/>
      <c r="AO135" s="165"/>
      <c r="AP135" s="165"/>
      <c r="AQ135" s="574"/>
      <c r="AR135" s="574"/>
      <c r="AT135" s="241"/>
      <c r="CM135" s="164" t="str">
        <f>IF(OR(AQ114="",AR114="",AS114=""),"",IFERROR(VLOOKUP(AQ114,[1]Materiais!$BE:$BJ,6,0)*(1+$A$86)*AS114,""))</f>
        <v/>
      </c>
      <c r="CN135" s="276" t="str">
        <f t="shared" si="11"/>
        <v/>
      </c>
      <c r="CT135" s="178">
        <f t="shared" si="12"/>
        <v>0</v>
      </c>
    </row>
    <row r="136" spans="1:98" ht="15" customHeight="1" x14ac:dyDescent="0.25">
      <c r="A136" s="179"/>
      <c r="B136" s="265"/>
      <c r="C136" s="266" t="str">
        <f>IF('[1]LEVANTAMENTO COM E RES'!CB4=0,"",'[1]LEVANTAMENTO COM E RES'!CB4)</f>
        <v/>
      </c>
      <c r="D136" s="266" t="str">
        <f>IF('[1]LEVANTAMENTO COM E RES'!CC4=0,"",'[1]LEVANTAMENTO COM E RES'!CC4)</f>
        <v/>
      </c>
      <c r="E136" s="580" t="s">
        <v>194</v>
      </c>
      <c r="F136" s="580"/>
      <c r="G136" s="580" t="str">
        <f>IFERROR((VLOOKUP(CONCATENATE(B136," x ",C136),[1]Materiais!$AX$122:$AY$150,2,0)*D136+VLOOKUP(CONCATENATE(B136," x ",C136),[1]Materiais!$AX$184:$AY$211,2,0)*I136+(VLOOKUP(CONCATENATE(B136," x ",C136),[1]Materiais!$AX$122:$BB$150,3,0))*D136)*(1+$A$86),"")</f>
        <v/>
      </c>
      <c r="H136" s="580"/>
      <c r="I136" s="279" t="str">
        <f>IF('[1]LEVANTAMENTO COM E RES'!CD4=0,"",'[1]LEVANTAMENTO COM E RES'!CD4)</f>
        <v/>
      </c>
      <c r="J136" s="580" t="str">
        <f>IF(SUM(E136:G136)=0,"",SUM(E136:G136))</f>
        <v/>
      </c>
      <c r="K136" s="581"/>
      <c r="AN136" s="165"/>
      <c r="AO136" s="165"/>
      <c r="AP136" s="165"/>
      <c r="AQ136" s="574"/>
      <c r="AR136" s="574"/>
      <c r="AT136" s="241"/>
      <c r="CT136" s="178"/>
    </row>
    <row r="137" spans="1:98" ht="15" customHeight="1" x14ac:dyDescent="0.25">
      <c r="B137" s="265"/>
      <c r="C137" s="266" t="str">
        <f>IF('[1]LEVANTAMENTO COM E RES'!CB5=0,"",'[1]LEVANTAMENTO COM E RES'!CB5)</f>
        <v/>
      </c>
      <c r="D137" s="266" t="str">
        <f>IF('[1]LEVANTAMENTO COM E RES'!CC5=0,"",'[1]LEVANTAMENTO COM E RES'!CC5)</f>
        <v/>
      </c>
      <c r="E137" s="580" t="s">
        <v>194</v>
      </c>
      <c r="F137" s="580"/>
      <c r="G137" s="580" t="str">
        <f>IFERROR((VLOOKUP(CONCATENATE(B137," x ",C137),[1]Materiais!$AX$122:$AY$150,2,0)*D137+VLOOKUP(CONCATENATE(B137," x ",C137),[1]Materiais!$AX$184:$AY$211,2,0)*I137+(VLOOKUP(CONCATENATE(B137," x ",C137),[1]Materiais!$AX$122:$BB$150,3,0))*D137)*(1+$A$86),"")</f>
        <v/>
      </c>
      <c r="H137" s="580"/>
      <c r="I137" s="279" t="str">
        <f>IF('[1]LEVANTAMENTO COM E RES'!CD5=0,"",'[1]LEVANTAMENTO COM E RES'!CD5)</f>
        <v/>
      </c>
      <c r="J137" s="580" t="str">
        <f>IF(SUM(E137:G137)=0,"",SUM(E137:G137))</f>
        <v/>
      </c>
      <c r="K137" s="581"/>
      <c r="AN137" s="165"/>
      <c r="AO137" s="165"/>
      <c r="AP137" s="165"/>
      <c r="AQ137" s="574"/>
      <c r="AR137" s="574"/>
      <c r="AT137" s="241"/>
    </row>
    <row r="138" spans="1:98" ht="15" customHeight="1" x14ac:dyDescent="0.25">
      <c r="B138" s="265"/>
      <c r="C138" s="266" t="str">
        <f>IF('[1]LEVANTAMENTO COM E RES'!CB6=0,"",'[1]LEVANTAMENTO COM E RES'!CB6)</f>
        <v/>
      </c>
      <c r="D138" s="266" t="str">
        <f>IF('[1]LEVANTAMENTO COM E RES'!CC6=0,"",'[1]LEVANTAMENTO COM E RES'!CC6)</f>
        <v/>
      </c>
      <c r="E138" s="580" t="s">
        <v>194</v>
      </c>
      <c r="F138" s="580"/>
      <c r="G138" s="580" t="str">
        <f>IFERROR((VLOOKUP(CONCATENATE(B138," x ",C138),[1]Materiais!$AX$122:$AY$150,2,0)*D138+VLOOKUP(CONCATENATE(B138," x ",C138),[1]Materiais!$AX$184:$AY$211,2,0)*I138+(VLOOKUP(CONCATENATE(B138," x ",C138),[1]Materiais!$AX$122:$BB$150,3,0))*D138)*(1+$A$86),"")</f>
        <v/>
      </c>
      <c r="H138" s="580"/>
      <c r="I138" s="279" t="str">
        <f>IF('[1]LEVANTAMENTO COM E RES'!CD6=0,"",'[1]LEVANTAMENTO COM E RES'!CD6)</f>
        <v/>
      </c>
      <c r="J138" s="580" t="str">
        <f>IF(SUM(E138:G138)=0,"",SUM(E138:G138))</f>
        <v/>
      </c>
      <c r="K138" s="581"/>
      <c r="AN138" s="165"/>
      <c r="AO138" s="165"/>
      <c r="AP138" s="165"/>
      <c r="AQ138" s="574"/>
      <c r="AR138" s="574"/>
      <c r="AT138" s="241"/>
    </row>
    <row r="139" spans="1:98" ht="15" customHeight="1" x14ac:dyDescent="0.25">
      <c r="B139" s="265"/>
      <c r="C139" s="266" t="str">
        <f>IF('[1]LEVANTAMENTO COM E RES'!CB7=0,"",'[1]LEVANTAMENTO COM E RES'!CB7)</f>
        <v/>
      </c>
      <c r="D139" s="266" t="str">
        <f>IF('[1]LEVANTAMENTO COM E RES'!CC7=0,"",'[1]LEVANTAMENTO COM E RES'!CC7)</f>
        <v/>
      </c>
      <c r="E139" s="580" t="s">
        <v>194</v>
      </c>
      <c r="F139" s="580"/>
      <c r="G139" s="580" t="str">
        <f>IFERROR((VLOOKUP(CONCATENATE(B139," x ",C139),[1]Materiais!$AX$122:$AY$150,2,0)*D139+VLOOKUP(CONCATENATE(B139," x ",C139),[1]Materiais!$AX$184:$AY$211,2,0)*I139+(VLOOKUP(CONCATENATE(B139," x ",C139),[1]Materiais!$AX$122:$BB$150,3,0))*D139)*(1+$A$86),"")</f>
        <v/>
      </c>
      <c r="H139" s="580"/>
      <c r="I139" s="279" t="str">
        <f>IF('[1]LEVANTAMENTO COM E RES'!CD7=0,"",'[1]LEVANTAMENTO COM E RES'!CD7)</f>
        <v/>
      </c>
      <c r="J139" s="580" t="str">
        <f>IF(SUM(E139:G139)=0,"",SUM(E139:G139))</f>
        <v/>
      </c>
      <c r="K139" s="581"/>
      <c r="AN139" s="165"/>
      <c r="AO139" s="165"/>
      <c r="AP139" s="165"/>
      <c r="AQ139" s="574"/>
      <c r="AR139" s="574"/>
      <c r="AT139" s="241"/>
    </row>
    <row r="140" spans="1:98" ht="18.75" x14ac:dyDescent="0.25">
      <c r="B140" s="575" t="s">
        <v>124</v>
      </c>
      <c r="C140" s="576"/>
      <c r="D140" s="577"/>
      <c r="E140" s="577"/>
      <c r="F140" s="577"/>
      <c r="G140" s="577"/>
      <c r="H140" s="577"/>
      <c r="I140" s="577"/>
      <c r="J140" s="577"/>
      <c r="K140" s="578"/>
      <c r="AN140" s="165"/>
      <c r="AO140" s="165"/>
      <c r="AP140" s="165"/>
      <c r="AQ140" s="574"/>
      <c r="AR140" s="574"/>
      <c r="AT140" s="241"/>
    </row>
    <row r="141" spans="1:98" ht="15" customHeight="1" x14ac:dyDescent="0.25">
      <c r="B141" s="579" t="s">
        <v>95</v>
      </c>
      <c r="C141" s="579"/>
      <c r="D141" s="579" t="s">
        <v>101</v>
      </c>
      <c r="E141" s="579"/>
      <c r="F141" s="280" t="s">
        <v>106</v>
      </c>
      <c r="G141" s="579" t="s">
        <v>107</v>
      </c>
      <c r="H141" s="579"/>
      <c r="I141" s="579" t="s">
        <v>112</v>
      </c>
      <c r="J141" s="579"/>
      <c r="K141" s="579"/>
      <c r="AN141" s="165"/>
      <c r="AO141" s="165"/>
      <c r="AP141" s="165"/>
      <c r="AQ141" s="574"/>
      <c r="AR141" s="574"/>
      <c r="AT141" s="241"/>
    </row>
    <row r="142" spans="1:98" ht="15" customHeight="1" x14ac:dyDescent="0.25">
      <c r="B142" s="281" t="s">
        <v>99</v>
      </c>
      <c r="C142" s="282">
        <f>SUM(E120:F124)</f>
        <v>0</v>
      </c>
      <c r="D142" s="274"/>
      <c r="E142" s="283"/>
      <c r="F142" s="284"/>
      <c r="G142" s="285" t="s">
        <v>99</v>
      </c>
      <c r="H142" s="282">
        <f>SUM(E135:F139)</f>
        <v>0</v>
      </c>
      <c r="I142" s="285" t="s">
        <v>99</v>
      </c>
      <c r="J142" s="572">
        <f>C142+H142</f>
        <v>0</v>
      </c>
      <c r="K142" s="573"/>
      <c r="AN142" s="165"/>
      <c r="AO142" s="165"/>
      <c r="AQ142" s="574"/>
      <c r="AR142" s="574"/>
      <c r="AT142" s="241"/>
    </row>
    <row r="143" spans="1:98" ht="15" customHeight="1" x14ac:dyDescent="0.25">
      <c r="B143" s="281" t="s">
        <v>90</v>
      </c>
      <c r="C143" s="282">
        <f>SUM(G120:H124)</f>
        <v>0</v>
      </c>
      <c r="D143" s="285" t="s">
        <v>109</v>
      </c>
      <c r="E143" s="282">
        <f>SUM(G127:H132)</f>
        <v>0</v>
      </c>
      <c r="F143" s="284"/>
      <c r="G143" s="285" t="s">
        <v>90</v>
      </c>
      <c r="H143" s="282">
        <f>SUM(G135:H139)</f>
        <v>0</v>
      </c>
      <c r="I143" s="285" t="s">
        <v>90</v>
      </c>
      <c r="J143" s="572">
        <f>C143+E143+H143</f>
        <v>0</v>
      </c>
      <c r="K143" s="573"/>
      <c r="AK143" s="547"/>
      <c r="AL143" s="547"/>
      <c r="AM143" s="547"/>
      <c r="AN143" s="547"/>
      <c r="AO143" s="547"/>
      <c r="AP143" s="176"/>
      <c r="AQ143" s="547"/>
      <c r="AR143" s="547"/>
      <c r="AS143" s="547"/>
      <c r="AT143" s="176"/>
    </row>
    <row r="144" spans="1:98" ht="15" customHeight="1" thickBot="1" x14ac:dyDescent="0.3">
      <c r="B144" s="281" t="s">
        <v>113</v>
      </c>
      <c r="C144" s="282">
        <v>0</v>
      </c>
      <c r="D144" s="285" t="s">
        <v>113</v>
      </c>
      <c r="E144" s="282">
        <f>IF(OR(AND(EMPRESA_CONTRATO_PE="UNIFORTE - PERIODICO",TIPO_CONTRATO_PE="Não Aplicável"),SUM(G127:H132)=0),0,IF(SUM(C120:C124)&gt;0,0,VLOOKUP("MOBILIZAÇÃO PE",'[1]Contrato PE'!$D:$P,HLOOKUP(EMPRESA_CONTRATO_PE,'[1]Contrato PE'!$F$145:$P$146,2,0),0)))</f>
        <v>0</v>
      </c>
      <c r="F144" s="284"/>
      <c r="G144" s="285"/>
      <c r="H144" s="283"/>
      <c r="I144" s="285" t="s">
        <v>113</v>
      </c>
      <c r="J144" s="572">
        <f>C144+E144</f>
        <v>0</v>
      </c>
      <c r="K144" s="573"/>
      <c r="AK144" s="574"/>
      <c r="AL144" s="574"/>
      <c r="AM144" s="574"/>
      <c r="AN144" s="574"/>
      <c r="AO144" s="574"/>
      <c r="AP144" s="574"/>
      <c r="AQ144" s="574"/>
      <c r="AR144" s="574"/>
      <c r="AS144" s="574"/>
      <c r="AT144" s="574"/>
    </row>
    <row r="145" spans="1:102" ht="15" customHeight="1" thickBot="1" x14ac:dyDescent="0.3">
      <c r="B145" s="286" t="s">
        <v>45</v>
      </c>
      <c r="C145" s="287">
        <f>SUM(C142:C144)</f>
        <v>0</v>
      </c>
      <c r="D145" s="288" t="s">
        <v>45</v>
      </c>
      <c r="E145" s="289">
        <f>SUM(E142:E144)</f>
        <v>0</v>
      </c>
      <c r="F145" s="290">
        <f>SUM(K127:K132)</f>
        <v>0</v>
      </c>
      <c r="G145" s="291" t="s">
        <v>45</v>
      </c>
      <c r="H145" s="292">
        <f>SUM(H142:H144)</f>
        <v>0</v>
      </c>
      <c r="I145" s="293" t="s">
        <v>45</v>
      </c>
      <c r="J145" s="563">
        <f>C145+E145+F145+H145</f>
        <v>0</v>
      </c>
      <c r="K145" s="564"/>
      <c r="M145" s="294"/>
    </row>
    <row r="146" spans="1:102" ht="20.100000000000001" customHeight="1" thickBot="1" x14ac:dyDescent="0.3">
      <c r="B146" s="177"/>
      <c r="C146" s="177"/>
      <c r="D146" s="177"/>
      <c r="E146" s="177"/>
      <c r="F146" s="177"/>
      <c r="G146" s="177"/>
      <c r="H146" s="177"/>
      <c r="I146" s="177"/>
      <c r="J146" s="177"/>
      <c r="K146" s="177"/>
    </row>
    <row r="147" spans="1:102" ht="23.25" x14ac:dyDescent="0.25">
      <c r="B147" s="565" t="s">
        <v>125</v>
      </c>
      <c r="C147" s="566"/>
      <c r="D147" s="566"/>
      <c r="E147" s="566"/>
      <c r="F147" s="566"/>
      <c r="G147" s="566"/>
      <c r="H147" s="566"/>
      <c r="I147" s="566"/>
      <c r="J147" s="566"/>
      <c r="K147" s="567"/>
      <c r="AM147" s="165"/>
      <c r="AN147" s="165"/>
      <c r="AO147" s="165"/>
      <c r="AP147" s="165"/>
      <c r="AQ147" s="165"/>
      <c r="AR147" s="165"/>
      <c r="AS147" s="295"/>
      <c r="AT147" s="165"/>
    </row>
    <row r="148" spans="1:102" ht="18.75" x14ac:dyDescent="0.25">
      <c r="B148" s="551" t="s">
        <v>126</v>
      </c>
      <c r="C148" s="552"/>
      <c r="D148" s="552"/>
      <c r="E148" s="552"/>
      <c r="F148" s="552"/>
      <c r="G148" s="568"/>
      <c r="H148" s="569" t="s">
        <v>127</v>
      </c>
      <c r="I148" s="552"/>
      <c r="J148" s="552"/>
      <c r="K148" s="553"/>
      <c r="AM148" s="165"/>
      <c r="AN148" s="165"/>
      <c r="AO148" s="165"/>
      <c r="AP148" s="165"/>
      <c r="AQ148" s="165"/>
      <c r="AR148" s="165"/>
      <c r="AS148" s="295"/>
      <c r="AT148" s="165"/>
    </row>
    <row r="149" spans="1:102" ht="15" customHeight="1" x14ac:dyDescent="0.25">
      <c r="B149" s="296" t="s">
        <v>128</v>
      </c>
      <c r="C149" s="297" t="s">
        <v>129</v>
      </c>
      <c r="D149" s="298" t="s">
        <v>98</v>
      </c>
      <c r="E149" s="298" t="s">
        <v>99</v>
      </c>
      <c r="F149" s="298" t="s">
        <v>90</v>
      </c>
      <c r="G149" s="299" t="s">
        <v>45</v>
      </c>
      <c r="H149" s="570" t="s">
        <v>128</v>
      </c>
      <c r="I149" s="571"/>
      <c r="J149" s="297" t="s">
        <v>44</v>
      </c>
      <c r="K149" s="300" t="s">
        <v>45</v>
      </c>
      <c r="L149" s="268"/>
      <c r="M149" s="268"/>
      <c r="N149" s="268"/>
      <c r="AM149" s="165"/>
      <c r="AN149" s="165"/>
      <c r="AO149" s="165"/>
      <c r="AP149" s="165"/>
      <c r="AQ149" s="165"/>
      <c r="AR149" s="165"/>
      <c r="AS149" s="295"/>
      <c r="AT149" s="165"/>
    </row>
    <row r="150" spans="1:102" ht="15" customHeight="1" x14ac:dyDescent="0.25">
      <c r="B150" s="301" t="str">
        <f>IF('[1]LEVANTAMENTO COM E RES'!DU2="","",IF(RIGHT(LEFT('[1]LEVANTAMENTO COM E RES'!DU2,3),1)="/",'[1]LEVANTAMENTO COM E RES'!DU2,CONCATENATE('[1]LEVANTAMENTO COM E RES'!DU2,"/",C150)))</f>
        <v/>
      </c>
      <c r="C150" s="302"/>
      <c r="D150" s="302" t="str">
        <f>IF(OR(B150="",C150=""),"",'[1]LEVANTAMENTO COM E RES'!DV2)</f>
        <v/>
      </c>
      <c r="E150" s="303" t="str">
        <f>IFERROR(VLOOKUP(CONCATENATE(B150,D150),[1]Materiais!$AQ$3:$AU$174,4,0),"")</f>
        <v/>
      </c>
      <c r="F150" s="303" t="str">
        <f>IFERROR(VLOOKUP(CONCATENATE(B150,D150),[1]Materiais!$AQ$3:$AU$174,3,0),"")</f>
        <v/>
      </c>
      <c r="G150" s="304" t="str">
        <f t="shared" ref="G150:G155" si="13">IFERROR(E150+F150,"")</f>
        <v/>
      </c>
      <c r="H150" s="554"/>
      <c r="I150" s="555"/>
      <c r="J150" s="302"/>
      <c r="K150" s="305" t="s">
        <v>194</v>
      </c>
      <c r="L150" s="161">
        <f>IFERROR(VLOOKUP(H150,[1]Materiais!$U$3:$AA$20,7,0)*J150,0)</f>
        <v>0</v>
      </c>
      <c r="M150" s="161">
        <f>IFERROR(K150-L150,0)</f>
        <v>0</v>
      </c>
      <c r="N150" s="268"/>
      <c r="O150" s="268"/>
      <c r="P150" s="268"/>
      <c r="Q150" s="268"/>
      <c r="R150" s="268"/>
      <c r="S150" s="268"/>
      <c r="AM150" s="165"/>
      <c r="AN150" s="165"/>
      <c r="AO150" s="165"/>
      <c r="AP150" s="165"/>
      <c r="AQ150" s="165"/>
      <c r="AR150" s="165"/>
      <c r="AS150" s="295"/>
      <c r="AT150" s="165"/>
    </row>
    <row r="151" spans="1:102" ht="15" customHeight="1" x14ac:dyDescent="0.25">
      <c r="B151" s="301" t="str">
        <f>IF('[1]LEVANTAMENTO COM E RES'!DU3="","",IF(RIGHT(LEFT('[1]LEVANTAMENTO COM E RES'!DU3,3),1)="/",'[1]LEVANTAMENTO COM E RES'!DU3,CONCATENATE('[1]LEVANTAMENTO COM E RES'!DU3,"/",C151)))</f>
        <v/>
      </c>
      <c r="C151" s="302"/>
      <c r="D151" s="302" t="str">
        <f>IF(OR(B151="",C151=""),"",'[1]LEVANTAMENTO COM E RES'!DV3)</f>
        <v/>
      </c>
      <c r="E151" s="303" t="str">
        <f>IFERROR(VLOOKUP(CONCATENATE(B151,D151),[1]Materiais!$AQ$3:$AU$174,4,0),"")</f>
        <v/>
      </c>
      <c r="F151" s="303" t="str">
        <f>IFERROR(VLOOKUP(CONCATENATE(B151,D151),[1]Materiais!$AQ$3:$AU$174,3,0),"")</f>
        <v/>
      </c>
      <c r="G151" s="304" t="str">
        <f t="shared" si="13"/>
        <v/>
      </c>
      <c r="H151" s="554"/>
      <c r="I151" s="555"/>
      <c r="J151" s="302"/>
      <c r="K151" s="305" t="s">
        <v>194</v>
      </c>
      <c r="L151" s="161">
        <f>IFERROR(VLOOKUP(H151,[1]Materiais!$U$3:$AA$20,7,0)*J151,0)</f>
        <v>0</v>
      </c>
      <c r="M151" s="161">
        <f t="shared" ref="M151:M155" si="14">IFERROR(K151-L151,0)</f>
        <v>0</v>
      </c>
      <c r="N151" s="268"/>
      <c r="O151" s="268"/>
      <c r="P151" s="268"/>
      <c r="Q151" s="268"/>
      <c r="R151" s="268"/>
      <c r="S151" s="268"/>
      <c r="AM151" s="165"/>
      <c r="AN151" s="165"/>
      <c r="AO151" s="165"/>
      <c r="AP151" s="165"/>
      <c r="AQ151" s="165"/>
      <c r="AR151" s="165"/>
      <c r="AS151" s="295"/>
      <c r="AT151" s="165"/>
    </row>
    <row r="152" spans="1:102" ht="15" customHeight="1" x14ac:dyDescent="0.25">
      <c r="B152" s="301" t="str">
        <f>IF('[1]LEVANTAMENTO COM E RES'!DU4="","",IF(RIGHT(LEFT('[1]LEVANTAMENTO COM E RES'!DU4,3),1)="/",'[1]LEVANTAMENTO COM E RES'!DU4,CONCATENATE('[1]LEVANTAMENTO COM E RES'!DU4,"/",C152)))</f>
        <v/>
      </c>
      <c r="C152" s="302"/>
      <c r="D152" s="302" t="str">
        <f>IF(OR(B152="",C152=""),"",'[1]LEVANTAMENTO COM E RES'!DV4)</f>
        <v/>
      </c>
      <c r="E152" s="303" t="str">
        <f>IFERROR(VLOOKUP(CONCATENATE(B152,D152),[1]Materiais!$AQ$3:$AU$174,4,0),"")</f>
        <v/>
      </c>
      <c r="F152" s="303" t="str">
        <f>IFERROR(VLOOKUP(CONCATENATE(B152,D152),[1]Materiais!$AQ$3:$AU$174,3,0),"")</f>
        <v/>
      </c>
      <c r="G152" s="304" t="str">
        <f t="shared" si="13"/>
        <v/>
      </c>
      <c r="H152" s="554"/>
      <c r="I152" s="555"/>
      <c r="J152" s="302"/>
      <c r="K152" s="305" t="s">
        <v>194</v>
      </c>
      <c r="L152" s="161">
        <f>IFERROR(VLOOKUP(H152,[1]Materiais!$U$3:$AA$20,7,0)*J152,0)</f>
        <v>0</v>
      </c>
      <c r="M152" s="161">
        <f t="shared" si="14"/>
        <v>0</v>
      </c>
      <c r="N152" s="268"/>
      <c r="O152" s="268"/>
      <c r="P152" s="268"/>
      <c r="Q152" s="268"/>
      <c r="R152" s="268"/>
      <c r="S152" s="268"/>
      <c r="AM152" s="165"/>
      <c r="AN152" s="165"/>
      <c r="AO152" s="165"/>
      <c r="AP152" s="165"/>
      <c r="AQ152" s="165"/>
      <c r="AR152" s="165"/>
      <c r="AS152" s="295"/>
      <c r="AT152" s="165"/>
      <c r="CO152" s="164" t="s">
        <v>24</v>
      </c>
      <c r="CP152" s="164" t="s">
        <v>130</v>
      </c>
      <c r="CQ152" s="164" t="s">
        <v>68</v>
      </c>
    </row>
    <row r="153" spans="1:102" ht="15" customHeight="1" x14ac:dyDescent="0.25">
      <c r="B153" s="301" t="str">
        <f>IF('[1]LEVANTAMENTO COM E RES'!DU5="","",IF(RIGHT(LEFT('[1]LEVANTAMENTO COM E RES'!DU5,3),1)="/",'[1]LEVANTAMENTO COM E RES'!DU5,CONCATENATE('[1]LEVANTAMENTO COM E RES'!DU5,"/",C153)))</f>
        <v/>
      </c>
      <c r="C153" s="302"/>
      <c r="D153" s="302" t="str">
        <f>IF(OR(B153="",C153=""),"",'[1]LEVANTAMENTO COM E RES'!DV5)</f>
        <v/>
      </c>
      <c r="E153" s="303" t="str">
        <f>IFERROR(VLOOKUP(CONCATENATE(B153,D153),[1]Materiais!$AQ$3:$AU$174,4,0),"")</f>
        <v/>
      </c>
      <c r="F153" s="303" t="str">
        <f>IFERROR(VLOOKUP(CONCATENATE(B153,D153),[1]Materiais!$AQ$3:$AU$174,3,0),"")</f>
        <v/>
      </c>
      <c r="G153" s="304" t="str">
        <f t="shared" si="13"/>
        <v/>
      </c>
      <c r="H153" s="554"/>
      <c r="I153" s="555"/>
      <c r="J153" s="302"/>
      <c r="K153" s="305" t="s">
        <v>194</v>
      </c>
      <c r="L153" s="161">
        <f>IFERROR(VLOOKUP(H153,[1]Materiais!$U$3:$AA$20,7,0)*J153,0)</f>
        <v>0</v>
      </c>
      <c r="M153" s="161">
        <f t="shared" si="14"/>
        <v>0</v>
      </c>
      <c r="N153" s="268"/>
      <c r="O153" s="268"/>
      <c r="P153" s="268"/>
      <c r="Q153" s="268"/>
      <c r="R153" s="268"/>
      <c r="S153" s="268"/>
      <c r="AM153" s="165"/>
      <c r="AN153" s="165"/>
      <c r="AO153" s="165"/>
      <c r="AP153" s="165"/>
      <c r="AQ153" s="165"/>
      <c r="AR153" s="165"/>
      <c r="AS153" s="295"/>
      <c r="AT153" s="165"/>
      <c r="CM153" s="164" t="str">
        <f>IFERROR(VLOOKUP(H150,[1]Materiais!$U$3:$AA$20,7,0)*J150,"")</f>
        <v/>
      </c>
      <c r="CN153" s="164" t="str">
        <f>IFERROR(K150-CM153,"")</f>
        <v/>
      </c>
      <c r="CO153" s="164" t="str">
        <f>IFERROR(IF(H150="","",LARGE($CO$167:$CO$177,1)+1),1)</f>
        <v/>
      </c>
      <c r="CP153" s="164">
        <f>H150</f>
        <v>0</v>
      </c>
      <c r="CQ153" s="164" t="str">
        <f>IF(CO153="","","CRC")</f>
        <v/>
      </c>
      <c r="CV153" s="164" t="s">
        <v>24</v>
      </c>
      <c r="CW153" s="164" t="s">
        <v>130</v>
      </c>
      <c r="CX153" s="164" t="s">
        <v>68</v>
      </c>
    </row>
    <row r="154" spans="1:102" ht="15" customHeight="1" x14ac:dyDescent="0.25">
      <c r="B154" s="301" t="str">
        <f>IF('[1]LEVANTAMENTO COM E RES'!DU6="","",IF(RIGHT(LEFT('[1]LEVANTAMENTO COM E RES'!DU6,3),1)="/",'[1]LEVANTAMENTO COM E RES'!DU6,CONCATENATE('[1]LEVANTAMENTO COM E RES'!DU6,"/",C154)))</f>
        <v/>
      </c>
      <c r="C154" s="302"/>
      <c r="D154" s="302" t="str">
        <f>IF(OR(B154="",C154=""),"",'[1]LEVANTAMENTO COM E RES'!DV6)</f>
        <v/>
      </c>
      <c r="E154" s="303" t="str">
        <f>IFERROR(VLOOKUP(CONCATENATE(B154,D154),[1]Materiais!$AQ$3:$AU$174,4,0),"")</f>
        <v/>
      </c>
      <c r="F154" s="303" t="str">
        <f>IFERROR(VLOOKUP(CONCATENATE(B154,D154),[1]Materiais!$AQ$3:$AU$174,3,0),"")</f>
        <v/>
      </c>
      <c r="G154" s="304" t="str">
        <f t="shared" si="13"/>
        <v/>
      </c>
      <c r="H154" s="554"/>
      <c r="I154" s="555"/>
      <c r="J154" s="302"/>
      <c r="K154" s="305" t="s">
        <v>194</v>
      </c>
      <c r="L154" s="161">
        <f>IFERROR(VLOOKUP(H154,[1]Materiais!$U$3:$AA$20,7,0)*J154,0)</f>
        <v>0</v>
      </c>
      <c r="M154" s="161">
        <f t="shared" si="14"/>
        <v>0</v>
      </c>
      <c r="N154" s="268"/>
      <c r="O154" s="268"/>
      <c r="P154" s="268"/>
      <c r="Q154" s="268"/>
      <c r="R154" s="268"/>
      <c r="S154" s="268"/>
      <c r="AM154" s="165"/>
      <c r="AN154" s="165"/>
      <c r="AO154" s="165"/>
      <c r="AP154" s="165"/>
      <c r="AQ154" s="165"/>
      <c r="AR154" s="165"/>
      <c r="AS154" s="295"/>
      <c r="AT154" s="165"/>
      <c r="CM154" s="164" t="str">
        <f>IFERROR(VLOOKUP(AQ133,[1]Materiais!$U$3:$AA$20,7,0)*AS133,"")</f>
        <v/>
      </c>
      <c r="CN154" s="164" t="str">
        <f t="shared" ref="CN154:CN163" si="15">IFERROR(AT133-CM154,"")</f>
        <v/>
      </c>
      <c r="CO154" s="164" t="str">
        <f>IF(AQ133="","",LARGE($CO$153,1)+1)</f>
        <v/>
      </c>
      <c r="CP154" s="164">
        <f t="shared" ref="CP154:CP163" si="16">AQ133</f>
        <v>0</v>
      </c>
      <c r="CQ154" s="164" t="str">
        <f t="shared" ref="CQ154:CQ163" si="17">IF(CO154="","","CRC")</f>
        <v/>
      </c>
      <c r="CV154" s="164">
        <v>1</v>
      </c>
      <c r="CW154" s="164" t="str">
        <f t="shared" ref="CW154:CW177" si="18">IFERROR(VLOOKUP(CV154,$CO$153:$CQ$190,2,0),"")</f>
        <v/>
      </c>
      <c r="CX154" s="164" t="str">
        <f t="shared" ref="CX154:CX177" si="19">IFERROR(VLOOKUP(CV154,$CO$153:$CQ$190,3,0),"")</f>
        <v/>
      </c>
    </row>
    <row r="155" spans="1:102" ht="15" customHeight="1" x14ac:dyDescent="0.25">
      <c r="B155" s="306" t="str">
        <f>IF('[1]LEVANTAMENTO COM E RES'!DU7="","",IF(RIGHT(LEFT('[1]LEVANTAMENTO COM E RES'!DU7,3),1)="/",'[1]LEVANTAMENTO COM E RES'!DU7,CONCATENATE('[1]LEVANTAMENTO COM E RES'!DU7,"/",C155)))</f>
        <v/>
      </c>
      <c r="C155" s="307"/>
      <c r="D155" s="307" t="str">
        <f>IF(OR(B155="",C155=""),"",'[1]LEVANTAMENTO COM E RES'!DV7)</f>
        <v/>
      </c>
      <c r="E155" s="308" t="str">
        <f>IFERROR(VLOOKUP(CONCATENATE(B155,D155),[1]Materiais!$AQ$3:$AU$174,4,0),"")</f>
        <v/>
      </c>
      <c r="F155" s="308" t="str">
        <f>IFERROR(VLOOKUP(CONCATENATE(B155,D155),[1]Materiais!$AQ$3:$AU$174,3,0),"")</f>
        <v/>
      </c>
      <c r="G155" s="309" t="str">
        <f t="shared" si="13"/>
        <v/>
      </c>
      <c r="H155" s="556"/>
      <c r="I155" s="557"/>
      <c r="J155" s="307"/>
      <c r="K155" s="305" t="s">
        <v>194</v>
      </c>
      <c r="L155" s="161">
        <f>IFERROR(VLOOKUP(H155,[1]Materiais!$U$3:$AA$20,7,0)*J155,0)</f>
        <v>0</v>
      </c>
      <c r="M155" s="161">
        <f t="shared" si="14"/>
        <v>0</v>
      </c>
      <c r="N155" s="268"/>
      <c r="O155" s="268"/>
      <c r="P155" s="268"/>
      <c r="Q155" s="268"/>
      <c r="R155" s="268"/>
      <c r="S155" s="268"/>
      <c r="AM155" s="165"/>
      <c r="AN155" s="165"/>
      <c r="AO155" s="165"/>
      <c r="AP155" s="165"/>
      <c r="AQ155" s="165"/>
      <c r="AR155" s="165"/>
      <c r="AS155" s="295"/>
      <c r="AT155" s="165"/>
      <c r="CM155" s="164" t="str">
        <f>IFERROR(VLOOKUP(AQ134,[1]Materiais!$U$3:$AA$20,7,0)*AS134,"")</f>
        <v/>
      </c>
      <c r="CN155" s="164" t="str">
        <f t="shared" si="15"/>
        <v/>
      </c>
      <c r="CO155" s="164" t="str">
        <f>IF(AQ134="","",LARGE($CO$153:CO154,1)+1)</f>
        <v/>
      </c>
      <c r="CP155" s="164">
        <f t="shared" si="16"/>
        <v>0</v>
      </c>
      <c r="CQ155" s="164" t="str">
        <f t="shared" si="17"/>
        <v/>
      </c>
      <c r="CV155" s="164">
        <v>2</v>
      </c>
      <c r="CW155" s="164" t="str">
        <f t="shared" si="18"/>
        <v/>
      </c>
      <c r="CX155" s="164" t="str">
        <f t="shared" si="19"/>
        <v/>
      </c>
    </row>
    <row r="156" spans="1:102" ht="20.100000000000001" customHeight="1" x14ac:dyDescent="0.25">
      <c r="B156" s="558" t="s">
        <v>131</v>
      </c>
      <c r="C156" s="559"/>
      <c r="D156" s="559"/>
      <c r="E156" s="559"/>
      <c r="F156" s="560"/>
      <c r="G156" s="561" t="s">
        <v>132</v>
      </c>
      <c r="H156" s="559"/>
      <c r="I156" s="559"/>
      <c r="J156" s="559"/>
      <c r="K156" s="562"/>
      <c r="M156" s="268"/>
      <c r="N156" s="268"/>
      <c r="O156" s="268"/>
      <c r="P156" s="268"/>
      <c r="Q156" s="268"/>
      <c r="R156" s="268"/>
      <c r="S156" s="268"/>
      <c r="AK156" s="546"/>
      <c r="AL156" s="546"/>
      <c r="AM156" s="546"/>
      <c r="AN156" s="546"/>
      <c r="AP156" s="165"/>
      <c r="AQ156" s="165"/>
      <c r="AR156" s="165"/>
      <c r="AS156" s="295"/>
      <c r="AT156" s="165"/>
      <c r="CM156" s="164" t="str">
        <f>IFERROR(VLOOKUP(AQ135,[1]Materiais!$U$3:$AA$20,7,0)*AS135,"")</f>
        <v/>
      </c>
      <c r="CN156" s="164" t="str">
        <f t="shared" si="15"/>
        <v/>
      </c>
      <c r="CO156" s="164" t="str">
        <f>IF(AQ135="","",LARGE($CO$153:CO155,1)+1)</f>
        <v/>
      </c>
      <c r="CP156" s="164">
        <f t="shared" si="16"/>
        <v>0</v>
      </c>
      <c r="CQ156" s="164" t="str">
        <f t="shared" si="17"/>
        <v/>
      </c>
      <c r="CV156" s="164">
        <v>3</v>
      </c>
      <c r="CW156" s="164" t="str">
        <f t="shared" si="18"/>
        <v/>
      </c>
      <c r="CX156" s="164" t="str">
        <f t="shared" si="19"/>
        <v/>
      </c>
    </row>
    <row r="157" spans="1:102" ht="15" customHeight="1" x14ac:dyDescent="0.25">
      <c r="B157" s="310" t="s">
        <v>128</v>
      </c>
      <c r="C157" s="297" t="s">
        <v>43</v>
      </c>
      <c r="D157" s="298" t="s">
        <v>90</v>
      </c>
      <c r="E157" s="298" t="s">
        <v>99</v>
      </c>
      <c r="F157" s="299" t="s">
        <v>45</v>
      </c>
      <c r="G157" s="311" t="s">
        <v>128</v>
      </c>
      <c r="H157" s="298" t="s">
        <v>90</v>
      </c>
      <c r="I157" s="298" t="s">
        <v>99</v>
      </c>
      <c r="J157" s="297" t="s">
        <v>44</v>
      </c>
      <c r="K157" s="300" t="s">
        <v>45</v>
      </c>
      <c r="L157" s="268"/>
      <c r="M157" s="268"/>
      <c r="N157" s="268"/>
      <c r="O157" s="268"/>
      <c r="P157" s="268"/>
      <c r="Q157" s="268"/>
      <c r="R157" s="268"/>
      <c r="S157" s="268"/>
      <c r="AK157" s="547"/>
      <c r="AL157" s="547"/>
      <c r="AM157" s="547"/>
      <c r="AN157" s="547"/>
      <c r="AO157" s="312"/>
      <c r="AP157" s="548"/>
      <c r="AQ157" s="548"/>
      <c r="AR157" s="548"/>
      <c r="AS157" s="548"/>
      <c r="AT157" s="273"/>
      <c r="CM157" s="164" t="str">
        <f>IFERROR(VLOOKUP(AQ136,[1]Materiais!$U$3:$AA$20,7,0)*AS136,"")</f>
        <v/>
      </c>
      <c r="CN157" s="164" t="str">
        <f t="shared" si="15"/>
        <v/>
      </c>
      <c r="CO157" s="164" t="str">
        <f>IF(AQ136="","",LARGE($CO$153:CO156,1)+1)</f>
        <v/>
      </c>
      <c r="CP157" s="164">
        <f t="shared" si="16"/>
        <v>0</v>
      </c>
      <c r="CQ157" s="164" t="str">
        <f t="shared" si="17"/>
        <v/>
      </c>
      <c r="CV157" s="164">
        <v>4</v>
      </c>
      <c r="CW157" s="164" t="str">
        <f t="shared" si="18"/>
        <v/>
      </c>
      <c r="CX157" s="164" t="str">
        <f t="shared" si="19"/>
        <v/>
      </c>
    </row>
    <row r="158" spans="1:102" ht="15" customHeight="1" x14ac:dyDescent="0.25">
      <c r="B158" s="301"/>
      <c r="C158" s="302"/>
      <c r="D158" s="303" t="s">
        <v>194</v>
      </c>
      <c r="E158" s="303" t="s">
        <v>194</v>
      </c>
      <c r="F158" s="304" t="str">
        <f t="shared" ref="F158:F163" si="20">IF(SUM(D158:E158)=0,"",SUM(D158:E158))</f>
        <v/>
      </c>
      <c r="G158" s="313"/>
      <c r="H158" s="303" t="str">
        <f>IF(G158="","",IF(OR(EMPRESA_CONTRATO_AÇO="UNIFORTE - PERIODICO",AND(EMPRESA_CONTRATO_PE="UNIFORTE - PERIODICO",TIPO_CONTRATO_PE="Não Aplicável")),VLOOKUP(G158,[1]Materiais!$CL$97:$CM$98,2,0),""))</f>
        <v/>
      </c>
      <c r="I158" s="303" t="s">
        <v>194</v>
      </c>
      <c r="J158" s="314"/>
      <c r="K158" s="315" t="str">
        <f t="shared" ref="K158:K163" si="21">IFERROR((H158+I158)*J158,"")</f>
        <v/>
      </c>
      <c r="AK158" s="549"/>
      <c r="AL158" s="549"/>
      <c r="AM158" s="549"/>
      <c r="AN158" s="549"/>
      <c r="AO158" s="549"/>
      <c r="AP158" s="549"/>
      <c r="AQ158" s="549"/>
      <c r="AR158" s="549"/>
      <c r="AS158" s="550"/>
      <c r="AT158" s="550"/>
      <c r="CM158" s="164" t="str">
        <f>IFERROR(VLOOKUP(AQ137,[1]Materiais!$U$3:$AA$20,7,0)*AS137,"")</f>
        <v/>
      </c>
      <c r="CN158" s="164" t="str">
        <f t="shared" si="15"/>
        <v/>
      </c>
      <c r="CO158" s="164" t="str">
        <f>IF(AQ137="","",LARGE($CO$153:CO157,1)+1)</f>
        <v/>
      </c>
      <c r="CP158" s="164">
        <f t="shared" si="16"/>
        <v>0</v>
      </c>
      <c r="CQ158" s="164" t="str">
        <f t="shared" si="17"/>
        <v/>
      </c>
      <c r="CV158" s="164">
        <v>5</v>
      </c>
      <c r="CW158" s="164" t="str">
        <f t="shared" si="18"/>
        <v/>
      </c>
      <c r="CX158" s="164" t="str">
        <f t="shared" si="19"/>
        <v/>
      </c>
    </row>
    <row r="159" spans="1:102" ht="15" customHeight="1" x14ac:dyDescent="0.25">
      <c r="B159" s="301"/>
      <c r="C159" s="302"/>
      <c r="D159" s="303" t="s">
        <v>194</v>
      </c>
      <c r="E159" s="303" t="s">
        <v>194</v>
      </c>
      <c r="F159" s="304" t="str">
        <f t="shared" si="20"/>
        <v/>
      </c>
      <c r="G159" s="313"/>
      <c r="H159" s="303" t="str">
        <f>IF(G159="","",IF(OR(EMPRESA_CONTRATO_AÇO="UNIFORTE - PERIODICO",AND(EMPRESA_CONTRATO_PE="UNIFORTE - PERIODICO",TIPO_CONTRATO_PE="Não Aplicável")),VLOOKUP(G159,[1]Materiais!$CL$97:$CM$98,2,0),""))</f>
        <v/>
      </c>
      <c r="I159" s="303" t="s">
        <v>194</v>
      </c>
      <c r="J159" s="314"/>
      <c r="K159" s="315" t="str">
        <f t="shared" si="21"/>
        <v/>
      </c>
      <c r="CM159" s="164" t="str">
        <f>IFERROR(VLOOKUP(AQ138,[1]Materiais!$U$3:$AA$20,7,0)*AS138,"")</f>
        <v/>
      </c>
      <c r="CN159" s="164" t="str">
        <f t="shared" si="15"/>
        <v/>
      </c>
      <c r="CO159" s="164" t="str">
        <f>IF(AQ138="","",LARGE($CO$153:CO158,1)+1)</f>
        <v/>
      </c>
      <c r="CP159" s="164">
        <f t="shared" si="16"/>
        <v>0</v>
      </c>
      <c r="CQ159" s="164" t="str">
        <f t="shared" si="17"/>
        <v/>
      </c>
      <c r="CV159" s="164">
        <v>6</v>
      </c>
      <c r="CW159" s="164" t="str">
        <f t="shared" si="18"/>
        <v/>
      </c>
      <c r="CX159" s="164" t="str">
        <f t="shared" si="19"/>
        <v/>
      </c>
    </row>
    <row r="160" spans="1:102" ht="15" customHeight="1" x14ac:dyDescent="0.25">
      <c r="A160" s="179"/>
      <c r="B160" s="301"/>
      <c r="C160" s="302"/>
      <c r="D160" s="303" t="s">
        <v>194</v>
      </c>
      <c r="E160" s="303" t="s">
        <v>194</v>
      </c>
      <c r="F160" s="304" t="str">
        <f t="shared" si="20"/>
        <v/>
      </c>
      <c r="G160" s="313"/>
      <c r="H160" s="303" t="str">
        <f>IF(G160="","",IF(OR(EMPRESA_CONTRATO_AÇO="UNIFORTE - PERIODICO",AND(EMPRESA_CONTRATO_PE="UNIFORTE - PERIODICO",TIPO_CONTRATO_PE="Não Aplicável")),VLOOKUP(G160,[1]Materiais!$CL$97:$CM$98,2,0),""))</f>
        <v/>
      </c>
      <c r="I160" s="303" t="s">
        <v>194</v>
      </c>
      <c r="J160" s="314"/>
      <c r="K160" s="315" t="str">
        <f t="shared" si="21"/>
        <v/>
      </c>
      <c r="AK160" s="316"/>
      <c r="AL160" s="316"/>
      <c r="AM160" s="316"/>
      <c r="AN160" s="316"/>
      <c r="AO160" s="316"/>
      <c r="AR160" s="316"/>
      <c r="AT160" s="316"/>
      <c r="CM160" s="164" t="str">
        <f>IFERROR(VLOOKUP(AQ139,[1]Materiais!$U$3:$AA$20,7,0)*AS139,"")</f>
        <v/>
      </c>
      <c r="CN160" s="164" t="str">
        <f t="shared" si="15"/>
        <v/>
      </c>
      <c r="CO160" s="164" t="str">
        <f>IF(AQ139="","",LARGE($CO$153:CO159,1)+1)</f>
        <v/>
      </c>
      <c r="CP160" s="164">
        <f t="shared" si="16"/>
        <v>0</v>
      </c>
      <c r="CQ160" s="164" t="str">
        <f t="shared" si="17"/>
        <v/>
      </c>
      <c r="CV160" s="164">
        <v>7</v>
      </c>
      <c r="CW160" s="164" t="str">
        <f t="shared" si="18"/>
        <v/>
      </c>
      <c r="CX160" s="164" t="str">
        <f t="shared" si="19"/>
        <v/>
      </c>
    </row>
    <row r="161" spans="2:102" ht="15" customHeight="1" x14ac:dyDescent="0.25">
      <c r="B161" s="301"/>
      <c r="C161" s="302"/>
      <c r="D161" s="303" t="s">
        <v>194</v>
      </c>
      <c r="E161" s="303" t="s">
        <v>194</v>
      </c>
      <c r="F161" s="304" t="str">
        <f t="shared" si="20"/>
        <v/>
      </c>
      <c r="G161" s="313"/>
      <c r="H161" s="303" t="str">
        <f>IF(G161="","",IF(OR(EMPRESA_CONTRATO_AÇO="UNIFORTE - PERIODICO",AND(EMPRESA_CONTRATO_PE="UNIFORTE - PERIODICO",TIPO_CONTRATO_PE="Não Aplicável")),VLOOKUP(G161,[1]Materiais!$CL$97:$CM$98,2,0),""))</f>
        <v/>
      </c>
      <c r="I161" s="303" t="s">
        <v>194</v>
      </c>
      <c r="J161" s="314"/>
      <c r="K161" s="315" t="str">
        <f t="shared" si="21"/>
        <v/>
      </c>
      <c r="AL161" s="316"/>
      <c r="AM161" s="316"/>
      <c r="AR161" s="317"/>
      <c r="AT161" s="317"/>
      <c r="CM161" s="164" t="str">
        <f>IFERROR(VLOOKUP(AQ140,[1]Materiais!$U$3:$AA$20,7,0)*AS140,"")</f>
        <v/>
      </c>
      <c r="CN161" s="164" t="str">
        <f t="shared" si="15"/>
        <v/>
      </c>
      <c r="CO161" s="164" t="str">
        <f>IF(AQ140="","",LARGE($CO$153:CO160,1)+1)</f>
        <v/>
      </c>
      <c r="CP161" s="164">
        <f t="shared" si="16"/>
        <v>0</v>
      </c>
      <c r="CQ161" s="164" t="str">
        <f t="shared" si="17"/>
        <v/>
      </c>
      <c r="CV161" s="164">
        <v>8</v>
      </c>
      <c r="CW161" s="164" t="str">
        <f t="shared" si="18"/>
        <v/>
      </c>
      <c r="CX161" s="164" t="str">
        <f t="shared" si="19"/>
        <v/>
      </c>
    </row>
    <row r="162" spans="2:102" ht="15" customHeight="1" x14ac:dyDescent="0.25">
      <c r="B162" s="301"/>
      <c r="C162" s="302"/>
      <c r="D162" s="303" t="s">
        <v>194</v>
      </c>
      <c r="E162" s="303" t="s">
        <v>194</v>
      </c>
      <c r="F162" s="304" t="str">
        <f t="shared" si="20"/>
        <v/>
      </c>
      <c r="G162" s="313"/>
      <c r="H162" s="303" t="str">
        <f>IF(G162="","",IF(OR(EMPRESA_CONTRATO_AÇO="UNIFORTE - PERIODICO",AND(EMPRESA_CONTRATO_PE="UNIFORTE - PERIODICO",TIPO_CONTRATO_PE="Não Aplicável")),VLOOKUP(G162,[1]Materiais!$CL$97:$CM$98,2,0),""))</f>
        <v/>
      </c>
      <c r="I162" s="303" t="s">
        <v>194</v>
      </c>
      <c r="J162" s="314"/>
      <c r="K162" s="315" t="str">
        <f t="shared" si="21"/>
        <v/>
      </c>
      <c r="AL162" s="198"/>
      <c r="AM162" s="198"/>
      <c r="AR162" s="200"/>
      <c r="AT162" s="200"/>
      <c r="CM162" s="164" t="str">
        <f>IFERROR(VLOOKUP(AQ141,[1]Materiais!$U$3:$AA$20,7,0)*AS141,"")</f>
        <v/>
      </c>
      <c r="CN162" s="164" t="str">
        <f t="shared" si="15"/>
        <v/>
      </c>
      <c r="CO162" s="164" t="str">
        <f>IF(AQ141="","",LARGE($CO$153:CO161,1)+1)</f>
        <v/>
      </c>
      <c r="CP162" s="164">
        <f t="shared" si="16"/>
        <v>0</v>
      </c>
      <c r="CQ162" s="164" t="str">
        <f t="shared" si="17"/>
        <v/>
      </c>
      <c r="CV162" s="164">
        <v>9</v>
      </c>
      <c r="CW162" s="164" t="str">
        <f t="shared" si="18"/>
        <v/>
      </c>
      <c r="CX162" s="164" t="str">
        <f t="shared" si="19"/>
        <v/>
      </c>
    </row>
    <row r="163" spans="2:102" ht="15" customHeight="1" x14ac:dyDescent="0.25">
      <c r="B163" s="306"/>
      <c r="C163" s="307"/>
      <c r="D163" s="303" t="s">
        <v>194</v>
      </c>
      <c r="E163" s="303" t="s">
        <v>194</v>
      </c>
      <c r="F163" s="309" t="str">
        <f t="shared" si="20"/>
        <v/>
      </c>
      <c r="G163" s="318"/>
      <c r="H163" s="303" t="str">
        <f>IF(G163="","",IF(OR(EMPRESA_CONTRATO_AÇO="UNIFORTE - PERIODICO",AND(EMPRESA_CONTRATO_PE="UNIFORTE - PERIODICO",TIPO_CONTRATO_PE="Não Aplicável")),VLOOKUP(G163,[1]Materiais!$CL$97:$CM$98,2,0),""))</f>
        <v/>
      </c>
      <c r="I163" s="303" t="s">
        <v>194</v>
      </c>
      <c r="J163" s="319"/>
      <c r="K163" s="320" t="str">
        <f t="shared" si="21"/>
        <v/>
      </c>
      <c r="AL163" s="198"/>
      <c r="AM163" s="198"/>
      <c r="CM163" s="164" t="str">
        <f>IFERROR(VLOOKUP(AQ142,[1]Materiais!$U$3:$AA$20,7,0)*AS142,"")</f>
        <v/>
      </c>
      <c r="CN163" s="164" t="str">
        <f t="shared" si="15"/>
        <v/>
      </c>
      <c r="CO163" s="164" t="str">
        <f>IF(AQ142="","",LARGE($CO$153:CO162,1)+1)</f>
        <v/>
      </c>
      <c r="CP163" s="164">
        <f t="shared" si="16"/>
        <v>0</v>
      </c>
      <c r="CQ163" s="164" t="str">
        <f t="shared" si="17"/>
        <v/>
      </c>
      <c r="CV163" s="164">
        <v>10</v>
      </c>
      <c r="CW163" s="164" t="str">
        <f t="shared" si="18"/>
        <v/>
      </c>
      <c r="CX163" s="164" t="str">
        <f t="shared" si="19"/>
        <v/>
      </c>
    </row>
    <row r="164" spans="2:102" ht="18.75" x14ac:dyDescent="0.25">
      <c r="B164" s="551" t="s">
        <v>133</v>
      </c>
      <c r="C164" s="552"/>
      <c r="D164" s="552"/>
      <c r="E164" s="552"/>
      <c r="F164" s="552"/>
      <c r="G164" s="552"/>
      <c r="H164" s="552"/>
      <c r="I164" s="552"/>
      <c r="J164" s="552"/>
      <c r="K164" s="553"/>
      <c r="AL164" s="198"/>
      <c r="AM164" s="198"/>
      <c r="CV164" s="164">
        <v>11</v>
      </c>
      <c r="CW164" s="164" t="str">
        <f t="shared" si="18"/>
        <v/>
      </c>
      <c r="CX164" s="164" t="str">
        <f t="shared" si="19"/>
        <v/>
      </c>
    </row>
    <row r="165" spans="2:102" ht="15" customHeight="1" x14ac:dyDescent="0.25">
      <c r="B165" s="538" t="s">
        <v>126</v>
      </c>
      <c r="C165" s="538"/>
      <c r="D165" s="538" t="s">
        <v>127</v>
      </c>
      <c r="E165" s="538"/>
      <c r="F165" s="538" t="s">
        <v>131</v>
      </c>
      <c r="G165" s="538"/>
      <c r="H165" s="538" t="s">
        <v>132</v>
      </c>
      <c r="I165" s="538"/>
      <c r="J165" s="538" t="s">
        <v>134</v>
      </c>
      <c r="K165" s="538"/>
      <c r="AL165" s="198"/>
      <c r="AM165" s="198"/>
      <c r="CO165" s="164" t="s">
        <v>131</v>
      </c>
      <c r="CV165" s="164">
        <v>12</v>
      </c>
      <c r="CW165" s="164" t="str">
        <f t="shared" si="18"/>
        <v/>
      </c>
      <c r="CX165" s="164" t="str">
        <f t="shared" si="19"/>
        <v/>
      </c>
    </row>
    <row r="166" spans="2:102" ht="15" customHeight="1" x14ac:dyDescent="0.25">
      <c r="B166" s="321" t="s">
        <v>99</v>
      </c>
      <c r="C166" s="322">
        <f>SUM(E150:E155)</f>
        <v>0</v>
      </c>
      <c r="D166" s="323"/>
      <c r="E166" s="324"/>
      <c r="F166" s="325" t="s">
        <v>99</v>
      </c>
      <c r="G166" s="322">
        <f>SUM(E158:E163)</f>
        <v>0</v>
      </c>
      <c r="H166" s="325" t="s">
        <v>99</v>
      </c>
      <c r="I166" s="322">
        <f>SUMPRODUCT(I158:I163,J158:J163)</f>
        <v>0</v>
      </c>
      <c r="J166" s="326" t="s">
        <v>99</v>
      </c>
      <c r="K166" s="315">
        <f>C166+G166+I166</f>
        <v>0</v>
      </c>
      <c r="AL166" s="198"/>
      <c r="AM166" s="198"/>
      <c r="CV166" s="164">
        <v>13</v>
      </c>
      <c r="CW166" s="164" t="str">
        <f t="shared" si="18"/>
        <v/>
      </c>
      <c r="CX166" s="164" t="str">
        <f t="shared" si="19"/>
        <v/>
      </c>
    </row>
    <row r="167" spans="2:102" ht="15" customHeight="1" x14ac:dyDescent="0.25">
      <c r="B167" s="321" t="s">
        <v>90</v>
      </c>
      <c r="C167" s="322">
        <f>SUM(F150:F155)</f>
        <v>0</v>
      </c>
      <c r="D167" s="323"/>
      <c r="E167" s="324"/>
      <c r="F167" s="325" t="s">
        <v>90</v>
      </c>
      <c r="G167" s="322">
        <f>SUM(D158:D163)</f>
        <v>0</v>
      </c>
      <c r="H167" s="325" t="s">
        <v>90</v>
      </c>
      <c r="I167" s="322">
        <f>SUMPRODUCT(H158:H163,J158:J163)</f>
        <v>0</v>
      </c>
      <c r="J167" s="326" t="s">
        <v>90</v>
      </c>
      <c r="K167" s="315">
        <f>C167+G167+I167</f>
        <v>0</v>
      </c>
      <c r="AL167" s="198"/>
      <c r="AM167" s="198"/>
      <c r="CO167" s="164" t="str">
        <f>IF(B158="","",1)</f>
        <v/>
      </c>
      <c r="CP167" s="164" t="str">
        <f>IF(B158="","",B158)</f>
        <v/>
      </c>
      <c r="CQ167" s="164" t="str">
        <f>IF(CO167="","","ERP")</f>
        <v/>
      </c>
      <c r="CV167" s="164">
        <v>14</v>
      </c>
      <c r="CW167" s="164" t="str">
        <f t="shared" si="18"/>
        <v/>
      </c>
      <c r="CX167" s="164" t="str">
        <f t="shared" si="19"/>
        <v/>
      </c>
    </row>
    <row r="168" spans="2:102" ht="15" customHeight="1" thickBot="1" x14ac:dyDescent="0.3">
      <c r="B168" s="321"/>
      <c r="C168" s="324"/>
      <c r="D168" s="323"/>
      <c r="E168" s="324"/>
      <c r="F168" s="325" t="s">
        <v>113</v>
      </c>
      <c r="G168" s="322">
        <v>0</v>
      </c>
      <c r="H168" s="325"/>
      <c r="I168" s="327"/>
      <c r="J168" s="326" t="s">
        <v>113</v>
      </c>
      <c r="K168" s="315">
        <f>G168</f>
        <v>0</v>
      </c>
      <c r="AL168" s="198"/>
      <c r="AM168" s="198"/>
      <c r="CO168" s="164" t="str">
        <f>IF(AK147="","",CO167+1)</f>
        <v/>
      </c>
      <c r="CP168" s="164" t="str">
        <f t="shared" ref="CP168:CP176" si="22">IF(AK147="","",AK147)</f>
        <v/>
      </c>
      <c r="CQ168" s="164" t="str">
        <f t="shared" ref="CQ168:CQ177" si="23">IF(CO168="","","ERP")</f>
        <v/>
      </c>
      <c r="CV168" s="164">
        <v>15</v>
      </c>
      <c r="CW168" s="164" t="str">
        <f t="shared" si="18"/>
        <v/>
      </c>
      <c r="CX168" s="164" t="str">
        <f t="shared" si="19"/>
        <v/>
      </c>
    </row>
    <row r="169" spans="2:102" ht="15" customHeight="1" thickBot="1" x14ac:dyDescent="0.3">
      <c r="B169" s="328" t="s">
        <v>45</v>
      </c>
      <c r="C169" s="329">
        <f>SUM(C166:C168)</f>
        <v>0</v>
      </c>
      <c r="D169" s="330" t="s">
        <v>45</v>
      </c>
      <c r="E169" s="329">
        <f>SUM(K150:K155)</f>
        <v>0</v>
      </c>
      <c r="F169" s="331" t="s">
        <v>45</v>
      </c>
      <c r="G169" s="332">
        <f>SUM(G166:G168)</f>
        <v>0</v>
      </c>
      <c r="H169" s="331" t="s">
        <v>45</v>
      </c>
      <c r="I169" s="333">
        <f>SUM(I166:I168)</f>
        <v>0</v>
      </c>
      <c r="J169" s="334" t="s">
        <v>45</v>
      </c>
      <c r="K169" s="335">
        <f>C169+E169+G169+I169</f>
        <v>0</v>
      </c>
      <c r="AL169" s="198"/>
      <c r="AM169" s="198"/>
      <c r="CO169" s="164" t="str">
        <f>IF(AK148="","",LARGE($CO$167:CO168,1)+1)</f>
        <v/>
      </c>
      <c r="CP169" s="164" t="str">
        <f t="shared" si="22"/>
        <v/>
      </c>
      <c r="CQ169" s="164" t="str">
        <f t="shared" si="23"/>
        <v/>
      </c>
      <c r="CV169" s="164">
        <v>16</v>
      </c>
      <c r="CW169" s="164" t="str">
        <f t="shared" si="18"/>
        <v/>
      </c>
      <c r="CX169" s="164" t="str">
        <f t="shared" si="19"/>
        <v/>
      </c>
    </row>
    <row r="170" spans="2:102" ht="20.100000000000001" customHeight="1" x14ac:dyDescent="0.25">
      <c r="B170" s="177"/>
      <c r="C170" s="177"/>
      <c r="D170" s="177"/>
      <c r="E170" s="177"/>
      <c r="F170" s="177"/>
      <c r="G170" s="177"/>
      <c r="H170" s="177"/>
      <c r="I170" s="177"/>
      <c r="J170" s="177"/>
      <c r="K170" s="177"/>
      <c r="AL170" s="198"/>
      <c r="AM170" s="198"/>
      <c r="CO170" s="164" t="str">
        <f>IF(AK149="","",LARGE($CO$167:CO169,1)+1)</f>
        <v/>
      </c>
      <c r="CP170" s="164" t="str">
        <f t="shared" si="22"/>
        <v/>
      </c>
      <c r="CQ170" s="164" t="str">
        <f t="shared" si="23"/>
        <v/>
      </c>
      <c r="CV170" s="164">
        <v>17</v>
      </c>
      <c r="CW170" s="164" t="str">
        <f t="shared" si="18"/>
        <v/>
      </c>
      <c r="CX170" s="164" t="str">
        <f t="shared" si="19"/>
        <v/>
      </c>
    </row>
    <row r="171" spans="2:102" ht="20.100000000000001" customHeight="1" thickBot="1" x14ac:dyDescent="0.3">
      <c r="B171" s="177"/>
      <c r="C171" s="177"/>
      <c r="D171" s="177"/>
      <c r="E171" s="177"/>
      <c r="F171" s="177"/>
      <c r="G171" s="177"/>
      <c r="H171" s="177"/>
      <c r="I171" s="177"/>
      <c r="J171" s="177"/>
      <c r="K171" s="177"/>
      <c r="AL171" s="198"/>
      <c r="AM171" s="198"/>
      <c r="CO171" s="164" t="str">
        <f>IF(AK150="","",LARGE($CO$167:CO170,1)+1)</f>
        <v/>
      </c>
      <c r="CP171" s="164" t="str">
        <f t="shared" si="22"/>
        <v/>
      </c>
      <c r="CQ171" s="164" t="str">
        <f t="shared" si="23"/>
        <v/>
      </c>
      <c r="CV171" s="164">
        <v>18</v>
      </c>
      <c r="CW171" s="164" t="str">
        <f t="shared" si="18"/>
        <v/>
      </c>
      <c r="CX171" s="164" t="str">
        <f t="shared" si="19"/>
        <v/>
      </c>
    </row>
    <row r="172" spans="2:102" ht="20.100000000000001" customHeight="1" x14ac:dyDescent="0.25">
      <c r="B172" s="539" t="s">
        <v>135</v>
      </c>
      <c r="C172" s="540"/>
      <c r="D172" s="540"/>
      <c r="E172" s="541"/>
      <c r="F172" s="336"/>
      <c r="G172" s="542" t="s">
        <v>136</v>
      </c>
      <c r="H172" s="543"/>
      <c r="I172" s="544" t="s">
        <v>137</v>
      </c>
      <c r="J172" s="543"/>
      <c r="K172" s="545"/>
      <c r="AL172" s="198"/>
      <c r="AM172" s="198"/>
      <c r="CO172" s="164" t="str">
        <f>IF(AK151="","",LARGE($CO$167:CO171,1)+1)</f>
        <v/>
      </c>
      <c r="CP172" s="164" t="str">
        <f t="shared" si="22"/>
        <v/>
      </c>
      <c r="CQ172" s="164" t="str">
        <f t="shared" si="23"/>
        <v/>
      </c>
      <c r="CV172" s="164">
        <v>19</v>
      </c>
      <c r="CW172" s="164" t="str">
        <f t="shared" si="18"/>
        <v/>
      </c>
      <c r="CX172" s="164" t="str">
        <f t="shared" si="19"/>
        <v/>
      </c>
    </row>
    <row r="173" spans="2:102" ht="20.100000000000001" customHeight="1" x14ac:dyDescent="0.25">
      <c r="B173" s="530" t="s">
        <v>138</v>
      </c>
      <c r="C173" s="531"/>
      <c r="D173" s="337" t="s">
        <v>44</v>
      </c>
      <c r="E173" s="338" t="s">
        <v>109</v>
      </c>
      <c r="F173" s="339"/>
      <c r="G173" s="532" t="s">
        <v>139</v>
      </c>
      <c r="H173" s="533"/>
      <c r="I173" s="534">
        <v>0.03</v>
      </c>
      <c r="J173" s="533"/>
      <c r="K173" s="535"/>
      <c r="AL173" s="198"/>
      <c r="AM173" s="198"/>
      <c r="CO173" s="164" t="str">
        <f>IF(AK152="","",LARGE($CO$167:CO172,1)+1)</f>
        <v/>
      </c>
      <c r="CP173" s="164" t="str">
        <f t="shared" si="22"/>
        <v/>
      </c>
      <c r="CQ173" s="164" t="str">
        <f t="shared" si="23"/>
        <v/>
      </c>
      <c r="CV173" s="164">
        <v>20</v>
      </c>
      <c r="CW173" s="164" t="str">
        <f t="shared" si="18"/>
        <v/>
      </c>
      <c r="CX173" s="164" t="str">
        <f t="shared" si="19"/>
        <v/>
      </c>
    </row>
    <row r="174" spans="2:102" ht="20.100000000000001" customHeight="1" thickBot="1" x14ac:dyDescent="0.3">
      <c r="B174" s="527" t="s">
        <v>140</v>
      </c>
      <c r="C174" s="528"/>
      <c r="D174" s="20"/>
      <c r="E174" s="340">
        <f>[1]PROJETOS!F8</f>
        <v>0</v>
      </c>
      <c r="F174" s="339"/>
      <c r="G174" s="536">
        <f>(K70+K115+J145+K169+J187+E187)*(VLOOKUP(G173,'[1]VALIDAÇÃO DADOS'!A13:B20,2,0))</f>
        <v>64.331417520000002</v>
      </c>
      <c r="H174" s="525"/>
      <c r="I174" s="537">
        <f>I173*(K70+K115+J145+K169+J187+E187)</f>
        <v>22.625351999999999</v>
      </c>
      <c r="J174" s="525"/>
      <c r="K174" s="526"/>
      <c r="AL174" s="198"/>
      <c r="AM174" s="198"/>
      <c r="CO174" s="164" t="str">
        <f>IF(AK153="","",LARGE($CO$167:CO173,1)+1)</f>
        <v/>
      </c>
      <c r="CP174" s="164" t="str">
        <f t="shared" si="22"/>
        <v/>
      </c>
      <c r="CQ174" s="164" t="str">
        <f t="shared" si="23"/>
        <v/>
      </c>
      <c r="CV174" s="164">
        <v>21</v>
      </c>
      <c r="CW174" s="164" t="str">
        <f t="shared" si="18"/>
        <v/>
      </c>
      <c r="CX174" s="164" t="str">
        <f t="shared" si="19"/>
        <v/>
      </c>
    </row>
    <row r="175" spans="2:102" ht="20.100000000000001" customHeight="1" thickBot="1" x14ac:dyDescent="0.3">
      <c r="B175" s="527" t="s">
        <v>141</v>
      </c>
      <c r="C175" s="528"/>
      <c r="D175" s="20"/>
      <c r="E175" s="340">
        <f>[1]PROJETOS!F10</f>
        <v>0</v>
      </c>
      <c r="F175" s="339"/>
      <c r="G175" s="177"/>
      <c r="H175" s="177"/>
      <c r="I175" s="177"/>
      <c r="J175" s="177"/>
      <c r="K175" s="177"/>
      <c r="M175" s="268"/>
      <c r="AL175" s="341"/>
      <c r="AM175" s="341"/>
      <c r="AN175" s="529"/>
      <c r="AO175" s="529"/>
      <c r="CO175" s="164" t="str">
        <f>IF(AK154="","",LARGE($CO$167:CO174,1)+1)</f>
        <v/>
      </c>
      <c r="CP175" s="164" t="str">
        <f t="shared" si="22"/>
        <v/>
      </c>
      <c r="CQ175" s="164" t="str">
        <f t="shared" si="23"/>
        <v/>
      </c>
      <c r="CV175" s="164">
        <v>22</v>
      </c>
      <c r="CW175" s="164" t="str">
        <f t="shared" si="18"/>
        <v/>
      </c>
      <c r="CX175" s="164" t="str">
        <f t="shared" si="19"/>
        <v/>
      </c>
    </row>
    <row r="176" spans="2:102" ht="20.100000000000001" customHeight="1" x14ac:dyDescent="0.25">
      <c r="B176" s="527" t="s">
        <v>142</v>
      </c>
      <c r="C176" s="528"/>
      <c r="D176" s="20"/>
      <c r="E176" s="340">
        <f>[1]PROJETOS!F9</f>
        <v>0</v>
      </c>
      <c r="F176" s="339"/>
      <c r="G176" s="492" t="s">
        <v>143</v>
      </c>
      <c r="H176" s="493"/>
      <c r="I176" s="493"/>
      <c r="J176" s="493"/>
      <c r="K176" s="494"/>
      <c r="M176" s="268"/>
      <c r="CO176" s="164" t="str">
        <f>IF(AK155="","",LARGE($CO$167:CO175,1)+1)</f>
        <v/>
      </c>
      <c r="CP176" s="164" t="str">
        <f t="shared" si="22"/>
        <v/>
      </c>
      <c r="CQ176" s="164" t="str">
        <f t="shared" si="23"/>
        <v/>
      </c>
      <c r="CV176" s="164">
        <v>23</v>
      </c>
      <c r="CW176" s="164" t="str">
        <f t="shared" si="18"/>
        <v/>
      </c>
      <c r="CX176" s="164" t="str">
        <f t="shared" si="19"/>
        <v/>
      </c>
    </row>
    <row r="177" spans="1:102" ht="20.100000000000001" customHeight="1" x14ac:dyDescent="0.25">
      <c r="B177" s="527" t="s">
        <v>144</v>
      </c>
      <c r="C177" s="528"/>
      <c r="D177" s="20"/>
      <c r="E177" s="340">
        <f>IF(SUM($C$35:$C$42)&gt;=3000,0,IF(($D$177*[1]PROJETOS!$J$216)=0,0,($D$177*[1]PROJETOS!$J$216)))</f>
        <v>0</v>
      </c>
      <c r="F177" s="339"/>
      <c r="G177" s="498" t="str">
        <f>IF('[1]DADOS DA REDE'!C152=0,"",'[1]DADOS DA REDE'!C152)</f>
        <v/>
      </c>
      <c r="H177" s="499"/>
      <c r="I177" s="499"/>
      <c r="J177" s="519">
        <f>'[1]DADOS DA REDE'!I152</f>
        <v>0</v>
      </c>
      <c r="K177" s="520"/>
      <c r="CQ177" s="164" t="str">
        <f t="shared" si="23"/>
        <v/>
      </c>
      <c r="CV177" s="164">
        <v>24</v>
      </c>
      <c r="CW177" s="164" t="str">
        <f t="shared" si="18"/>
        <v/>
      </c>
      <c r="CX177" s="164" t="str">
        <f t="shared" si="19"/>
        <v/>
      </c>
    </row>
    <row r="178" spans="1:102" ht="20.100000000000001" customHeight="1" x14ac:dyDescent="0.25">
      <c r="A178" s="161" t="str">
        <f>IF(B158&lt;&gt;"",1,"")</f>
        <v/>
      </c>
      <c r="B178" s="527" t="s">
        <v>145</v>
      </c>
      <c r="C178" s="528"/>
      <c r="D178" s="20"/>
      <c r="E178" s="340">
        <f>[1]PROJETOS!F12</f>
        <v>0</v>
      </c>
      <c r="F178" s="339"/>
      <c r="G178" s="498" t="str">
        <f>IF('[1]DADOS DA REDE'!C153=0,"",'[1]DADOS DA REDE'!C153)</f>
        <v/>
      </c>
      <c r="H178" s="499"/>
      <c r="I178" s="499"/>
      <c r="J178" s="519">
        <f>'[1]DADOS DA REDE'!I153</f>
        <v>0</v>
      </c>
      <c r="K178" s="520"/>
      <c r="CO178" s="164" t="s">
        <v>132</v>
      </c>
    </row>
    <row r="179" spans="1:102" ht="20.100000000000001" customHeight="1" x14ac:dyDescent="0.25">
      <c r="A179" s="161" t="str">
        <f t="shared" ref="A179:A187" si="24">IF(AK147&lt;&gt;"",1,"")</f>
        <v/>
      </c>
      <c r="B179" s="527" t="s">
        <v>146</v>
      </c>
      <c r="C179" s="528"/>
      <c r="D179" s="20"/>
      <c r="E179" s="340">
        <v>0</v>
      </c>
      <c r="F179" s="339"/>
      <c r="G179" s="498" t="str">
        <f>IF('[1]DADOS DA REDE'!C154=0,"",'[1]DADOS DA REDE'!C154)</f>
        <v/>
      </c>
      <c r="H179" s="499"/>
      <c r="I179" s="499"/>
      <c r="J179" s="519">
        <f>'[1]DADOS DA REDE'!I154</f>
        <v>0</v>
      </c>
      <c r="K179" s="520"/>
      <c r="CO179" s="164" t="str">
        <f>IFERROR(IF(G158="","",LARGE($CO$153:$CO$163,1)+1),1)</f>
        <v/>
      </c>
      <c r="CP179" s="164" t="str">
        <f>IF(G158="","",G158)</f>
        <v/>
      </c>
      <c r="CQ179" s="164" t="str">
        <f>IF(CO179="","","ERD")</f>
        <v/>
      </c>
    </row>
    <row r="180" spans="1:102" ht="20.100000000000001" customHeight="1" x14ac:dyDescent="0.25">
      <c r="A180" s="161" t="str">
        <f t="shared" si="24"/>
        <v/>
      </c>
      <c r="B180" s="527" t="s">
        <v>147</v>
      </c>
      <c r="C180" s="528"/>
      <c r="D180" s="20"/>
      <c r="E180" s="340">
        <f>'[1]DADOS DA REDE'!$H$140</f>
        <v>0</v>
      </c>
      <c r="F180" s="339"/>
      <c r="G180" s="498" t="str">
        <f>IF('[1]DADOS DA REDE'!C155=0,"",'[1]DADOS DA REDE'!C155)</f>
        <v/>
      </c>
      <c r="H180" s="499"/>
      <c r="I180" s="499"/>
      <c r="J180" s="519">
        <f>'[1]DADOS DA REDE'!I155</f>
        <v>0</v>
      </c>
      <c r="K180" s="520"/>
      <c r="CO180" s="164" t="str">
        <f>IF(AP147="","",LARGE($CO$179,1)+1)</f>
        <v/>
      </c>
      <c r="CP180" s="164" t="str">
        <f t="shared" ref="CP180:CP189" si="25">IF(AP147="","",AP147)</f>
        <v/>
      </c>
      <c r="CQ180" s="164" t="str">
        <f t="shared" ref="CQ180:CQ190" si="26">IF(CO180="","","ERD")</f>
        <v/>
      </c>
    </row>
    <row r="181" spans="1:102" ht="20.100000000000001" customHeight="1" x14ac:dyDescent="0.25">
      <c r="A181" s="161" t="str">
        <f t="shared" si="24"/>
        <v/>
      </c>
      <c r="B181" s="527" t="s">
        <v>148</v>
      </c>
      <c r="C181" s="528"/>
      <c r="D181" s="20" t="str">
        <f>IF('[1]DADOS DA REDE'!$H$141=0,"",'[1]DADOS DA REDE'!$H$141)</f>
        <v/>
      </c>
      <c r="E181" s="340">
        <f>'[1]DADOS DA REDE'!$I$141</f>
        <v>0</v>
      </c>
      <c r="F181" s="339"/>
      <c r="G181" s="498" t="str">
        <f>IF('[1]DADOS DA REDE'!C156=0,"",'[1]DADOS DA REDE'!C156)</f>
        <v/>
      </c>
      <c r="H181" s="499"/>
      <c r="I181" s="499"/>
      <c r="J181" s="519">
        <f>'[1]DADOS DA REDE'!I156</f>
        <v>0</v>
      </c>
      <c r="K181" s="520"/>
      <c r="CO181" s="164" t="str">
        <f>IF(AQ148="","",LARGE($CO$179:CO180,1)+1)</f>
        <v/>
      </c>
      <c r="CP181" s="164" t="str">
        <f t="shared" si="25"/>
        <v/>
      </c>
      <c r="CQ181" s="164" t="str">
        <f t="shared" si="26"/>
        <v/>
      </c>
    </row>
    <row r="182" spans="1:102" ht="20.100000000000001" customHeight="1" x14ac:dyDescent="0.25">
      <c r="A182" s="161" t="str">
        <f t="shared" si="24"/>
        <v/>
      </c>
      <c r="B182" s="527" t="s">
        <v>149</v>
      </c>
      <c r="C182" s="528"/>
      <c r="D182" s="20" t="str">
        <f>IF('[1]DADOS DA REDE'!$H$142=0,"",'[1]DADOS DA REDE'!$H$142)</f>
        <v/>
      </c>
      <c r="E182" s="340">
        <f>'[1]DADOS DA REDE'!$I$142</f>
        <v>0</v>
      </c>
      <c r="F182" s="339"/>
      <c r="G182" s="498" t="str">
        <f>IF('[1]DADOS DA REDE'!C157=0,"",'[1]DADOS DA REDE'!C157)</f>
        <v/>
      </c>
      <c r="H182" s="499"/>
      <c r="I182" s="499"/>
      <c r="J182" s="519">
        <f>'[1]DADOS DA REDE'!I157</f>
        <v>0</v>
      </c>
      <c r="K182" s="520"/>
      <c r="CP182" s="164" t="str">
        <f t="shared" si="25"/>
        <v/>
      </c>
      <c r="CQ182" s="164" t="str">
        <f t="shared" si="26"/>
        <v/>
      </c>
    </row>
    <row r="183" spans="1:102" ht="20.100000000000001" customHeight="1" x14ac:dyDescent="0.25">
      <c r="A183" s="161" t="str">
        <f t="shared" si="24"/>
        <v/>
      </c>
      <c r="B183" s="527" t="s">
        <v>150</v>
      </c>
      <c r="C183" s="528"/>
      <c r="D183" s="20" t="str">
        <f>IF('[1]DADOS DA REDE'!$H$143=0,"",'[1]DADOS DA REDE'!$H$143)</f>
        <v/>
      </c>
      <c r="E183" s="340">
        <f>'[1]DADOS DA REDE'!$I$143</f>
        <v>0</v>
      </c>
      <c r="F183" s="339"/>
      <c r="G183" s="498" t="str">
        <f>IF('[1]DADOS DA REDE'!C161=0,"",'[1]DADOS DA REDE'!C161)</f>
        <v/>
      </c>
      <c r="H183" s="499"/>
      <c r="I183" s="499"/>
      <c r="J183" s="519">
        <f>'[1]DADOS DA REDE'!I158</f>
        <v>0</v>
      </c>
      <c r="K183" s="520"/>
      <c r="CP183" s="164" t="str">
        <f t="shared" si="25"/>
        <v/>
      </c>
      <c r="CQ183" s="164" t="str">
        <f t="shared" si="26"/>
        <v/>
      </c>
    </row>
    <row r="184" spans="1:102" ht="20.100000000000001" customHeight="1" x14ac:dyDescent="0.25">
      <c r="A184" s="161" t="str">
        <f t="shared" si="24"/>
        <v/>
      </c>
      <c r="B184" s="527" t="s">
        <v>151</v>
      </c>
      <c r="C184" s="528"/>
      <c r="D184" s="20" t="str">
        <f>IF('[1]DADOS DA REDE'!H144=0,"",'[1]DADOS DA REDE'!H144)</f>
        <v/>
      </c>
      <c r="E184" s="340">
        <f>'[1]DADOS DA REDE'!$I$144</f>
        <v>0</v>
      </c>
      <c r="F184" s="339"/>
      <c r="G184" s="498"/>
      <c r="H184" s="499"/>
      <c r="I184" s="499"/>
      <c r="J184" s="519">
        <f>'[1]DADOS DA REDE'!I159</f>
        <v>0</v>
      </c>
      <c r="K184" s="520"/>
      <c r="CP184" s="164" t="str">
        <f t="shared" si="25"/>
        <v/>
      </c>
      <c r="CQ184" s="164" t="str">
        <f t="shared" si="26"/>
        <v/>
      </c>
    </row>
    <row r="185" spans="1:102" ht="20.100000000000001" customHeight="1" x14ac:dyDescent="0.25">
      <c r="A185" s="161" t="str">
        <f t="shared" si="24"/>
        <v/>
      </c>
      <c r="B185" s="527" t="s">
        <v>152</v>
      </c>
      <c r="C185" s="528"/>
      <c r="D185" s="342" t="str">
        <f>IF(SUM('[1]DADOS DA REDE'!$H$145:$H$147)=0,"",SUM('[1]DADOS DA REDE'!$H$145:$H$147))</f>
        <v/>
      </c>
      <c r="E185" s="340">
        <f>SUM('[1]DADOS DA REDE'!$I$145:$I$147)</f>
        <v>0</v>
      </c>
      <c r="F185" s="339"/>
      <c r="G185" s="498"/>
      <c r="H185" s="499"/>
      <c r="I185" s="499"/>
      <c r="J185" s="519">
        <f>'[1]DADOS DA REDE'!I160</f>
        <v>0</v>
      </c>
      <c r="K185" s="520"/>
      <c r="CP185" s="164" t="str">
        <f t="shared" si="25"/>
        <v/>
      </c>
      <c r="CQ185" s="164" t="str">
        <f t="shared" si="26"/>
        <v/>
      </c>
    </row>
    <row r="186" spans="1:102" ht="20.100000000000001" customHeight="1" x14ac:dyDescent="0.25">
      <c r="A186" s="161" t="str">
        <f t="shared" si="24"/>
        <v/>
      </c>
      <c r="B186" s="517" t="s">
        <v>153</v>
      </c>
      <c r="C186" s="518"/>
      <c r="D186" s="343"/>
      <c r="E186" s="344">
        <f>'[1]DADOS DA REDE'!$I$149</f>
        <v>0</v>
      </c>
      <c r="F186" s="339"/>
      <c r="G186" s="498"/>
      <c r="H186" s="499"/>
      <c r="I186" s="499"/>
      <c r="J186" s="519">
        <f>'[1]DADOS DA REDE'!I161</f>
        <v>0</v>
      </c>
      <c r="K186" s="520"/>
      <c r="CP186" s="164" t="str">
        <f t="shared" si="25"/>
        <v/>
      </c>
      <c r="CQ186" s="164" t="str">
        <f t="shared" si="26"/>
        <v/>
      </c>
    </row>
    <row r="187" spans="1:102" ht="20.100000000000001" customHeight="1" thickBot="1" x14ac:dyDescent="0.3">
      <c r="A187" s="161" t="str">
        <f t="shared" si="24"/>
        <v/>
      </c>
      <c r="B187" s="521" t="s">
        <v>154</v>
      </c>
      <c r="C187" s="522"/>
      <c r="D187" s="522"/>
      <c r="E187" s="345">
        <f>SUM(E174:E186)</f>
        <v>0</v>
      </c>
      <c r="F187" s="339"/>
      <c r="G187" s="523" t="s">
        <v>32</v>
      </c>
      <c r="H187" s="524"/>
      <c r="I187" s="524"/>
      <c r="J187" s="525">
        <f>SUM(J177:J186)</f>
        <v>0</v>
      </c>
      <c r="K187" s="526"/>
      <c r="CP187" s="164" t="str">
        <f t="shared" si="25"/>
        <v/>
      </c>
      <c r="CQ187" s="164" t="str">
        <f t="shared" si="26"/>
        <v/>
      </c>
    </row>
    <row r="188" spans="1:102" ht="20.100000000000001" customHeight="1" thickBot="1" x14ac:dyDescent="0.3">
      <c r="B188" s="177"/>
      <c r="C188" s="177"/>
      <c r="D188" s="177"/>
      <c r="E188" s="177"/>
      <c r="F188" s="177"/>
      <c r="G188" s="177"/>
      <c r="H188" s="177"/>
      <c r="I188" s="177"/>
      <c r="J188" s="177"/>
      <c r="K188" s="177"/>
      <c r="CP188" s="164" t="str">
        <f t="shared" si="25"/>
        <v/>
      </c>
      <c r="CQ188" s="164" t="str">
        <f t="shared" si="26"/>
        <v/>
      </c>
    </row>
    <row r="189" spans="1:102" ht="39.950000000000003" customHeight="1" thickBot="1" x14ac:dyDescent="0.3">
      <c r="B189" s="504" t="str">
        <f>"CÁLCULO DO CAPEX PARA PROJETO "&amp;B7</f>
        <v xml:space="preserve">CÁLCULO DO CAPEX PARA PROJETO </v>
      </c>
      <c r="C189" s="505"/>
      <c r="D189" s="505"/>
      <c r="E189" s="505"/>
      <c r="F189" s="505"/>
      <c r="G189" s="505"/>
      <c r="H189" s="505"/>
      <c r="I189" s="505"/>
      <c r="J189" s="506">
        <f>IFERROR(K70+K115+J145+K169+I174+G174+J187+E187,0)</f>
        <v>841.13516952000009</v>
      </c>
      <c r="K189" s="507"/>
      <c r="CP189" s="164" t="str">
        <f t="shared" si="25"/>
        <v/>
      </c>
      <c r="CQ189" s="164" t="str">
        <f t="shared" si="26"/>
        <v/>
      </c>
    </row>
    <row r="190" spans="1:102" ht="20.100000000000001" customHeight="1" thickBot="1" x14ac:dyDescent="0.3">
      <c r="B190" s="339"/>
      <c r="C190" s="339"/>
      <c r="D190" s="339"/>
      <c r="E190" s="339"/>
      <c r="F190" s="339"/>
      <c r="G190" s="339"/>
      <c r="H190" s="339"/>
      <c r="I190" s="339"/>
      <c r="J190" s="339"/>
      <c r="K190" s="339"/>
      <c r="CQ190" s="164" t="str">
        <f t="shared" si="26"/>
        <v/>
      </c>
    </row>
    <row r="191" spans="1:102" ht="30" customHeight="1" x14ac:dyDescent="0.25">
      <c r="B191" s="508" t="s">
        <v>155</v>
      </c>
      <c r="C191" s="509"/>
      <c r="D191" s="509"/>
      <c r="E191" s="509"/>
      <c r="F191" s="509"/>
      <c r="G191" s="509"/>
      <c r="H191" s="509"/>
      <c r="I191" s="509"/>
      <c r="J191" s="510">
        <f>9.69%*(J189)</f>
        <v>81.505997926488007</v>
      </c>
      <c r="K191" s="511"/>
    </row>
    <row r="192" spans="1:102" ht="30" customHeight="1" thickBot="1" x14ac:dyDescent="0.3">
      <c r="B192" s="512" t="s">
        <v>156</v>
      </c>
      <c r="C192" s="513"/>
      <c r="D192" s="513"/>
      <c r="E192" s="513"/>
      <c r="F192" s="513"/>
      <c r="G192" s="513"/>
      <c r="H192" s="513"/>
      <c r="I192" s="514"/>
      <c r="J192" s="515">
        <f>5.26%*(J189)</f>
        <v>44.243709916752003</v>
      </c>
      <c r="K192" s="516"/>
    </row>
    <row r="193" spans="2:11" ht="20.100000000000001" customHeight="1" thickBot="1" x14ac:dyDescent="0.3">
      <c r="B193" s="339"/>
      <c r="C193" s="339"/>
      <c r="D193" s="339"/>
      <c r="E193" s="339"/>
      <c r="F193" s="339"/>
      <c r="G193" s="339"/>
      <c r="H193" s="339"/>
      <c r="I193" s="339"/>
      <c r="J193" s="339"/>
      <c r="K193" s="339"/>
    </row>
    <row r="194" spans="2:11" ht="20.100000000000001" customHeight="1" x14ac:dyDescent="0.25">
      <c r="B194" s="492" t="s">
        <v>64</v>
      </c>
      <c r="C194" s="493"/>
      <c r="D194" s="493"/>
      <c r="E194" s="493"/>
      <c r="F194" s="493"/>
      <c r="G194" s="493"/>
      <c r="H194" s="493"/>
      <c r="I194" s="493"/>
      <c r="J194" s="493"/>
      <c r="K194" s="494"/>
    </row>
    <row r="195" spans="2:11" ht="9.9499999999999993" customHeight="1" x14ac:dyDescent="0.25">
      <c r="B195" s="495" t="str">
        <f>'[1]DADOS DA REDE'!C165</f>
        <v>Não houve visita ao local. Necessário confirmar posição do ramal/CRM.</v>
      </c>
      <c r="C195" s="496"/>
      <c r="D195" s="496"/>
      <c r="E195" s="496"/>
      <c r="F195" s="496"/>
      <c r="G195" s="496"/>
      <c r="H195" s="496"/>
      <c r="I195" s="496"/>
      <c r="J195" s="496"/>
      <c r="K195" s="497"/>
    </row>
    <row r="196" spans="2:11" ht="9.9499999999999993" customHeight="1" x14ac:dyDescent="0.25">
      <c r="B196" s="498"/>
      <c r="C196" s="499"/>
      <c r="D196" s="499"/>
      <c r="E196" s="499"/>
      <c r="F196" s="499"/>
      <c r="G196" s="499"/>
      <c r="H196" s="499"/>
      <c r="I196" s="499"/>
      <c r="J196" s="499"/>
      <c r="K196" s="500"/>
    </row>
    <row r="197" spans="2:11" ht="9.9499999999999993" customHeight="1" x14ac:dyDescent="0.25">
      <c r="B197" s="498"/>
      <c r="C197" s="499"/>
      <c r="D197" s="499"/>
      <c r="E197" s="499"/>
      <c r="F197" s="499"/>
      <c r="G197" s="499"/>
      <c r="H197" s="499"/>
      <c r="I197" s="499"/>
      <c r="J197" s="499"/>
      <c r="K197" s="500"/>
    </row>
    <row r="198" spans="2:11" ht="9.9499999999999993" customHeight="1" x14ac:dyDescent="0.25">
      <c r="B198" s="498"/>
      <c r="C198" s="499"/>
      <c r="D198" s="499"/>
      <c r="E198" s="499"/>
      <c r="F198" s="499"/>
      <c r="G198" s="499"/>
      <c r="H198" s="499"/>
      <c r="I198" s="499"/>
      <c r="J198" s="499"/>
      <c r="K198" s="500"/>
    </row>
    <row r="199" spans="2:11" ht="9.9499999999999993" customHeight="1" x14ac:dyDescent="0.25">
      <c r="B199" s="498"/>
      <c r="C199" s="499"/>
      <c r="D199" s="499"/>
      <c r="E199" s="499"/>
      <c r="F199" s="499"/>
      <c r="G199" s="499"/>
      <c r="H199" s="499"/>
      <c r="I199" s="499"/>
      <c r="J199" s="499"/>
      <c r="K199" s="500"/>
    </row>
    <row r="200" spans="2:11" ht="9.9499999999999993" customHeight="1" x14ac:dyDescent="0.25">
      <c r="B200" s="498"/>
      <c r="C200" s="499"/>
      <c r="D200" s="499"/>
      <c r="E200" s="499"/>
      <c r="F200" s="499"/>
      <c r="G200" s="499"/>
      <c r="H200" s="499"/>
      <c r="I200" s="499"/>
      <c r="J200" s="499"/>
      <c r="K200" s="500"/>
    </row>
    <row r="201" spans="2:11" ht="9.9499999999999993" customHeight="1" thickBot="1" x14ac:dyDescent="0.3">
      <c r="B201" s="501"/>
      <c r="C201" s="502"/>
      <c r="D201" s="502"/>
      <c r="E201" s="502"/>
      <c r="F201" s="502"/>
      <c r="G201" s="502"/>
      <c r="H201" s="502"/>
      <c r="I201" s="502"/>
      <c r="J201" s="502"/>
      <c r="K201" s="503"/>
    </row>
    <row r="202" spans="2:11" ht="20.100000000000001" customHeight="1" x14ac:dyDescent="0.25">
      <c r="B202" s="177"/>
      <c r="C202" s="177"/>
      <c r="D202" s="177"/>
      <c r="E202" s="177"/>
      <c r="F202" s="177"/>
      <c r="G202" s="177"/>
      <c r="H202" s="177"/>
      <c r="I202" s="177"/>
      <c r="J202" s="177"/>
      <c r="K202" s="177"/>
    </row>
    <row r="203" spans="2:11" x14ac:dyDescent="0.25">
      <c r="B203" s="177"/>
      <c r="C203" s="177"/>
      <c r="D203" s="177"/>
      <c r="E203" s="177"/>
      <c r="F203" s="177"/>
      <c r="G203" s="177"/>
      <c r="H203" s="177"/>
      <c r="I203" s="177"/>
      <c r="J203" s="177"/>
      <c r="K203" s="177"/>
    </row>
    <row r="204" spans="2:11" x14ac:dyDescent="0.25">
      <c r="B204" s="177"/>
      <c r="C204" s="177"/>
      <c r="D204" s="177"/>
      <c r="E204" s="177"/>
      <c r="F204" s="177"/>
      <c r="G204" s="177"/>
      <c r="H204" s="177"/>
      <c r="I204" s="177"/>
      <c r="J204" s="177"/>
      <c r="K204" s="177"/>
    </row>
    <row r="205" spans="2:11" x14ac:dyDescent="0.25">
      <c r="B205" s="177"/>
      <c r="C205" s="177"/>
      <c r="D205" s="177"/>
      <c r="E205" s="177"/>
      <c r="F205" s="177"/>
      <c r="G205" s="177"/>
      <c r="H205" s="177"/>
      <c r="I205" s="177"/>
      <c r="J205" s="177"/>
      <c r="K205" s="177"/>
    </row>
    <row r="206" spans="2:11" x14ac:dyDescent="0.25">
      <c r="B206" s="177"/>
      <c r="C206" s="177"/>
      <c r="D206" s="177"/>
      <c r="E206" s="177"/>
      <c r="F206" s="177"/>
      <c r="G206" s="177"/>
      <c r="H206" s="177"/>
      <c r="I206" s="177"/>
      <c r="J206" s="177"/>
      <c r="K206" s="177"/>
    </row>
    <row r="207" spans="2:11" x14ac:dyDescent="0.25">
      <c r="B207" s="177"/>
      <c r="C207" s="177"/>
      <c r="D207" s="177"/>
      <c r="E207" s="177"/>
      <c r="F207" s="177"/>
      <c r="G207" s="177"/>
      <c r="H207" s="177"/>
      <c r="I207" s="177"/>
      <c r="J207" s="177"/>
      <c r="K207" s="177"/>
    </row>
    <row r="208" spans="2:11" x14ac:dyDescent="0.25">
      <c r="B208" s="177"/>
      <c r="C208" s="177"/>
      <c r="D208" s="177"/>
      <c r="E208" s="177"/>
      <c r="F208" s="177"/>
      <c r="G208" s="177"/>
      <c r="H208" s="177"/>
      <c r="I208" s="177"/>
      <c r="J208" s="177"/>
      <c r="K208" s="177"/>
    </row>
    <row r="209" spans="1:11" ht="39.75" customHeight="1" x14ac:dyDescent="0.25">
      <c r="B209" s="177"/>
      <c r="C209" s="177"/>
      <c r="D209" s="177"/>
      <c r="E209" s="177"/>
      <c r="F209" s="177"/>
      <c r="G209" s="177"/>
      <c r="H209" s="177"/>
      <c r="I209" s="177"/>
      <c r="J209" s="177"/>
      <c r="K209" s="177"/>
    </row>
    <row r="210" spans="1:11" x14ac:dyDescent="0.25">
      <c r="A210" s="179"/>
      <c r="B210" s="177"/>
      <c r="C210" s="177"/>
      <c r="D210" s="177"/>
      <c r="E210" s="177"/>
      <c r="F210" s="177"/>
      <c r="G210" s="177"/>
      <c r="H210" s="177"/>
      <c r="I210" s="177"/>
      <c r="J210" s="177"/>
      <c r="K210" s="177"/>
    </row>
    <row r="211" spans="1:11" x14ac:dyDescent="0.25">
      <c r="B211" s="177"/>
      <c r="C211" s="177"/>
      <c r="D211" s="177"/>
      <c r="E211" s="177"/>
      <c r="F211" s="177"/>
      <c r="G211" s="177"/>
      <c r="H211" s="177"/>
      <c r="I211" s="177"/>
      <c r="J211" s="177"/>
      <c r="K211" s="177"/>
    </row>
    <row r="212" spans="1:11" x14ac:dyDescent="0.25">
      <c r="B212" s="177"/>
      <c r="C212" s="177"/>
      <c r="D212" s="177"/>
      <c r="E212" s="177"/>
      <c r="F212" s="177"/>
      <c r="G212" s="177"/>
      <c r="H212" s="177"/>
      <c r="I212" s="177"/>
      <c r="J212" s="177"/>
      <c r="K212" s="177"/>
    </row>
    <row r="213" spans="1:11" x14ac:dyDescent="0.25">
      <c r="A213" s="179"/>
      <c r="B213" s="177"/>
      <c r="C213" s="177"/>
      <c r="D213" s="177"/>
      <c r="E213" s="177"/>
      <c r="F213" s="177"/>
      <c r="G213" s="177"/>
      <c r="H213" s="177"/>
      <c r="I213" s="177"/>
      <c r="J213" s="177"/>
      <c r="K213" s="177"/>
    </row>
    <row r="214" spans="1:11" x14ac:dyDescent="0.25">
      <c r="B214" s="177"/>
      <c r="C214" s="177"/>
      <c r="D214" s="177"/>
      <c r="E214" s="177"/>
      <c r="F214" s="177"/>
      <c r="G214" s="177"/>
      <c r="H214" s="177"/>
      <c r="I214" s="177"/>
      <c r="J214" s="177"/>
      <c r="K214" s="177"/>
    </row>
    <row r="215" spans="1:11" x14ac:dyDescent="0.25">
      <c r="B215" s="177"/>
      <c r="C215" s="177"/>
      <c r="D215" s="177"/>
      <c r="E215" s="177"/>
      <c r="F215" s="177"/>
      <c r="G215" s="177"/>
      <c r="H215" s="177"/>
      <c r="I215" s="177"/>
      <c r="J215" s="177"/>
      <c r="K215" s="177"/>
    </row>
    <row r="216" spans="1:11" x14ac:dyDescent="0.25">
      <c r="B216" s="177"/>
      <c r="C216" s="177"/>
      <c r="D216" s="177"/>
      <c r="E216" s="177"/>
      <c r="F216" s="177"/>
      <c r="G216" s="177"/>
      <c r="H216" s="177"/>
      <c r="I216" s="177"/>
      <c r="J216" s="177"/>
      <c r="K216" s="177"/>
    </row>
    <row r="217" spans="1:11" x14ac:dyDescent="0.25">
      <c r="B217" s="177"/>
      <c r="C217" s="177"/>
      <c r="D217" s="177"/>
      <c r="E217" s="177"/>
      <c r="F217" s="177"/>
      <c r="G217" s="177"/>
      <c r="H217" s="177"/>
      <c r="I217" s="177"/>
      <c r="J217" s="177"/>
      <c r="K217" s="177"/>
    </row>
    <row r="218" spans="1:11" x14ac:dyDescent="0.25">
      <c r="B218" s="177"/>
      <c r="C218" s="177"/>
      <c r="D218" s="177"/>
      <c r="E218" s="177"/>
      <c r="F218" s="177"/>
      <c r="G218" s="177"/>
      <c r="H218" s="177"/>
      <c r="I218" s="177"/>
      <c r="J218" s="177"/>
      <c r="K218" s="177"/>
    </row>
    <row r="219" spans="1:11" x14ac:dyDescent="0.25">
      <c r="B219" s="177"/>
      <c r="C219" s="177"/>
      <c r="D219" s="177"/>
      <c r="E219" s="177"/>
      <c r="F219" s="177"/>
      <c r="G219" s="177"/>
      <c r="H219" s="177"/>
      <c r="I219" s="177"/>
      <c r="J219" s="177"/>
      <c r="K219" s="177"/>
    </row>
    <row r="220" spans="1:11" x14ac:dyDescent="0.25">
      <c r="B220" s="177"/>
      <c r="C220" s="177"/>
      <c r="D220" s="177"/>
      <c r="E220" s="177"/>
      <c r="F220" s="177"/>
      <c r="G220" s="177"/>
      <c r="H220" s="177"/>
      <c r="I220" s="177"/>
      <c r="J220" s="177"/>
      <c r="K220" s="177"/>
    </row>
    <row r="221" spans="1:11" x14ac:dyDescent="0.25">
      <c r="B221" s="177"/>
      <c r="C221" s="177"/>
      <c r="D221" s="177"/>
      <c r="E221" s="177"/>
      <c r="F221" s="177"/>
      <c r="G221" s="177"/>
      <c r="H221" s="177"/>
      <c r="I221" s="177"/>
      <c r="J221" s="177"/>
      <c r="K221" s="177"/>
    </row>
    <row r="222" spans="1:11" x14ac:dyDescent="0.25">
      <c r="B222" s="177"/>
      <c r="C222" s="177"/>
      <c r="D222" s="177"/>
      <c r="E222" s="177"/>
      <c r="F222" s="177"/>
      <c r="G222" s="177"/>
      <c r="H222" s="177"/>
      <c r="I222" s="177"/>
      <c r="J222" s="177"/>
      <c r="K222" s="177"/>
    </row>
    <row r="223" spans="1:11" x14ac:dyDescent="0.25">
      <c r="B223" s="177"/>
      <c r="C223" s="177"/>
      <c r="D223" s="177"/>
      <c r="E223" s="177"/>
      <c r="F223" s="177"/>
      <c r="G223" s="177"/>
      <c r="H223" s="177"/>
      <c r="I223" s="177"/>
      <c r="J223" s="177"/>
      <c r="K223" s="177"/>
    </row>
    <row r="224" spans="1:11" x14ac:dyDescent="0.25">
      <c r="B224" s="177"/>
      <c r="C224" s="177"/>
      <c r="D224" s="177"/>
      <c r="E224" s="177"/>
      <c r="F224" s="177"/>
      <c r="G224" s="177"/>
      <c r="H224" s="177"/>
      <c r="I224" s="177"/>
      <c r="J224" s="177"/>
      <c r="K224" s="177"/>
    </row>
    <row r="225" spans="2:11" x14ac:dyDescent="0.25">
      <c r="B225" s="177"/>
      <c r="C225" s="177"/>
      <c r="D225" s="177"/>
      <c r="E225" s="177"/>
      <c r="F225" s="177"/>
      <c r="G225" s="177"/>
      <c r="H225" s="177"/>
      <c r="I225" s="177"/>
      <c r="J225" s="177"/>
      <c r="K225" s="177"/>
    </row>
    <row r="226" spans="2:11" x14ac:dyDescent="0.25">
      <c r="B226" s="177"/>
      <c r="C226" s="177"/>
      <c r="D226" s="177"/>
      <c r="E226" s="177"/>
      <c r="F226" s="177"/>
      <c r="G226" s="177"/>
      <c r="H226" s="177"/>
      <c r="I226" s="177"/>
      <c r="J226" s="177"/>
      <c r="K226" s="177"/>
    </row>
    <row r="227" spans="2:11" x14ac:dyDescent="0.25">
      <c r="B227" s="177"/>
      <c r="C227" s="177"/>
      <c r="D227" s="177"/>
      <c r="E227" s="177"/>
      <c r="F227" s="177"/>
      <c r="G227" s="177"/>
      <c r="H227" s="177"/>
      <c r="I227" s="177"/>
      <c r="J227" s="177"/>
      <c r="K227" s="177"/>
    </row>
    <row r="228" spans="2:11" x14ac:dyDescent="0.25">
      <c r="B228" s="177"/>
      <c r="C228" s="177"/>
      <c r="D228" s="177"/>
      <c r="E228" s="177"/>
      <c r="F228" s="177"/>
      <c r="G228" s="177"/>
      <c r="H228" s="177"/>
      <c r="I228" s="177"/>
      <c r="J228" s="177"/>
      <c r="K228" s="177"/>
    </row>
    <row r="229" spans="2:11" x14ac:dyDescent="0.25">
      <c r="B229" s="177"/>
      <c r="C229" s="177"/>
      <c r="D229" s="177"/>
      <c r="E229" s="177"/>
      <c r="F229" s="177"/>
      <c r="G229" s="177"/>
      <c r="H229" s="177"/>
      <c r="I229" s="177"/>
      <c r="J229" s="177"/>
      <c r="K229" s="177"/>
    </row>
    <row r="230" spans="2:11" x14ac:dyDescent="0.25">
      <c r="B230" s="177"/>
      <c r="C230" s="177"/>
      <c r="D230" s="177"/>
      <c r="E230" s="177"/>
      <c r="F230" s="177"/>
      <c r="G230" s="177"/>
      <c r="H230" s="177"/>
      <c r="I230" s="177"/>
      <c r="J230" s="177"/>
      <c r="K230" s="177"/>
    </row>
    <row r="231" spans="2:11" x14ac:dyDescent="0.25">
      <c r="B231" s="177"/>
      <c r="C231" s="177"/>
      <c r="D231" s="177"/>
      <c r="E231" s="177"/>
      <c r="F231" s="177"/>
      <c r="G231" s="177"/>
      <c r="H231" s="177"/>
      <c r="I231" s="177"/>
      <c r="J231" s="177"/>
      <c r="K231" s="177"/>
    </row>
    <row r="232" spans="2:11" x14ac:dyDescent="0.25">
      <c r="B232" s="177"/>
      <c r="C232" s="177"/>
      <c r="D232" s="177"/>
      <c r="E232" s="177"/>
      <c r="F232" s="177"/>
      <c r="G232" s="177"/>
      <c r="H232" s="177"/>
      <c r="I232" s="177"/>
      <c r="J232" s="177"/>
      <c r="K232" s="177"/>
    </row>
    <row r="233" spans="2:11" x14ac:dyDescent="0.25">
      <c r="B233" s="177"/>
      <c r="C233" s="177"/>
      <c r="D233" s="177"/>
      <c r="E233" s="177"/>
      <c r="F233" s="177"/>
      <c r="G233" s="177"/>
      <c r="H233" s="177"/>
      <c r="I233" s="177"/>
      <c r="J233" s="177"/>
      <c r="K233" s="177"/>
    </row>
    <row r="234" spans="2:11" x14ac:dyDescent="0.25">
      <c r="B234" s="177"/>
      <c r="C234" s="177"/>
      <c r="D234" s="177"/>
      <c r="E234" s="177"/>
      <c r="F234" s="177"/>
      <c r="G234" s="177"/>
      <c r="H234" s="177"/>
      <c r="I234" s="177"/>
      <c r="J234" s="177"/>
      <c r="K234" s="177"/>
    </row>
    <row r="235" spans="2:11" x14ac:dyDescent="0.25">
      <c r="B235" s="177"/>
      <c r="C235" s="177"/>
      <c r="D235" s="177"/>
      <c r="E235" s="177"/>
      <c r="F235" s="177"/>
      <c r="G235" s="177"/>
      <c r="H235" s="177"/>
      <c r="I235" s="177"/>
      <c r="J235" s="177"/>
      <c r="K235" s="177"/>
    </row>
    <row r="236" spans="2:11" x14ac:dyDescent="0.25">
      <c r="B236" s="177"/>
      <c r="C236" s="177"/>
      <c r="D236" s="177"/>
      <c r="E236" s="177"/>
      <c r="F236" s="177"/>
      <c r="G236" s="177"/>
      <c r="H236" s="177"/>
      <c r="I236" s="177"/>
      <c r="J236" s="177"/>
      <c r="K236" s="177"/>
    </row>
    <row r="237" spans="2:11" x14ac:dyDescent="0.25">
      <c r="B237" s="346"/>
      <c r="C237" s="346"/>
      <c r="D237" s="346"/>
      <c r="E237" s="346"/>
      <c r="F237" s="346"/>
      <c r="G237" s="346"/>
      <c r="H237" s="346"/>
      <c r="I237" s="346"/>
      <c r="J237" s="346"/>
      <c r="K237" s="346"/>
    </row>
  </sheetData>
  <mergeCells count="513">
    <mergeCell ref="B7:F7"/>
    <mergeCell ref="B8:F8"/>
    <mergeCell ref="H8:H9"/>
    <mergeCell ref="I8:I9"/>
    <mergeCell ref="B9:F9"/>
    <mergeCell ref="B10:K11"/>
    <mergeCell ref="E1:H4"/>
    <mergeCell ref="AK1:AT1"/>
    <mergeCell ref="AK2:AP2"/>
    <mergeCell ref="AQ2:AT2"/>
    <mergeCell ref="B6:F6"/>
    <mergeCell ref="H6:I6"/>
    <mergeCell ref="C19:D19"/>
    <mergeCell ref="E19:F19"/>
    <mergeCell ref="I19:J19"/>
    <mergeCell ref="C21:D21"/>
    <mergeCell ref="E21:F21"/>
    <mergeCell ref="I23:J23"/>
    <mergeCell ref="B12:K13"/>
    <mergeCell ref="C15:D15"/>
    <mergeCell ref="E15:F15"/>
    <mergeCell ref="I15:J15"/>
    <mergeCell ref="C17:D17"/>
    <mergeCell ref="E17:F17"/>
    <mergeCell ref="I17:J17"/>
    <mergeCell ref="C29:D29"/>
    <mergeCell ref="G29:K29"/>
    <mergeCell ref="AQ29:AS29"/>
    <mergeCell ref="AK30:AQ30"/>
    <mergeCell ref="AR30:AT30"/>
    <mergeCell ref="B32:K32"/>
    <mergeCell ref="B25:F25"/>
    <mergeCell ref="G25:K25"/>
    <mergeCell ref="C27:D27"/>
    <mergeCell ref="G27:K27"/>
    <mergeCell ref="C28:D28"/>
    <mergeCell ref="G28:K28"/>
    <mergeCell ref="E36:F36"/>
    <mergeCell ref="G36:H36"/>
    <mergeCell ref="I36:K36"/>
    <mergeCell ref="E37:F37"/>
    <mergeCell ref="G37:H37"/>
    <mergeCell ref="I37:K37"/>
    <mergeCell ref="B33:K33"/>
    <mergeCell ref="E34:F34"/>
    <mergeCell ref="G34:H34"/>
    <mergeCell ref="I34:K34"/>
    <mergeCell ref="E35:F35"/>
    <mergeCell ref="G35:H35"/>
    <mergeCell ref="I35:K35"/>
    <mergeCell ref="E40:F40"/>
    <mergeCell ref="G40:H40"/>
    <mergeCell ref="I40:K40"/>
    <mergeCell ref="AK40:AQ40"/>
    <mergeCell ref="E41:F41"/>
    <mergeCell ref="G41:H41"/>
    <mergeCell ref="I41:K41"/>
    <mergeCell ref="E38:F38"/>
    <mergeCell ref="G38:H38"/>
    <mergeCell ref="I38:K38"/>
    <mergeCell ref="E39:F39"/>
    <mergeCell ref="G39:H39"/>
    <mergeCell ref="I39:K39"/>
    <mergeCell ref="E45:G45"/>
    <mergeCell ref="J45:K45"/>
    <mergeCell ref="E46:G46"/>
    <mergeCell ref="J46:K46"/>
    <mergeCell ref="E47:G47"/>
    <mergeCell ref="J47:K47"/>
    <mergeCell ref="E42:F42"/>
    <mergeCell ref="G42:H42"/>
    <mergeCell ref="I42:K42"/>
    <mergeCell ref="B43:K43"/>
    <mergeCell ref="E44:G44"/>
    <mergeCell ref="J44:K44"/>
    <mergeCell ref="E52:G52"/>
    <mergeCell ref="J52:K52"/>
    <mergeCell ref="E53:G53"/>
    <mergeCell ref="J53:K53"/>
    <mergeCell ref="L53:Q53"/>
    <mergeCell ref="AR53:AS53"/>
    <mergeCell ref="E48:G48"/>
    <mergeCell ref="J48:K48"/>
    <mergeCell ref="E49:G49"/>
    <mergeCell ref="J49:K49"/>
    <mergeCell ref="B50:K50"/>
    <mergeCell ref="E51:G51"/>
    <mergeCell ref="J51:K51"/>
    <mergeCell ref="AP58:AQ58"/>
    <mergeCell ref="AR58:AS58"/>
    <mergeCell ref="E56:G56"/>
    <mergeCell ref="J56:K56"/>
    <mergeCell ref="AK56:AT56"/>
    <mergeCell ref="B57:F57"/>
    <mergeCell ref="G57:K57"/>
    <mergeCell ref="AK57:AT57"/>
    <mergeCell ref="E54:G54"/>
    <mergeCell ref="J54:K54"/>
    <mergeCell ref="L54:Q54"/>
    <mergeCell ref="AK54:AR54"/>
    <mergeCell ref="AS54:AT54"/>
    <mergeCell ref="E55:G55"/>
    <mergeCell ref="J55:K55"/>
    <mergeCell ref="E59:F59"/>
    <mergeCell ref="I59:K59"/>
    <mergeCell ref="E60:F60"/>
    <mergeCell ref="I60:K60"/>
    <mergeCell ref="AL60:AM60"/>
    <mergeCell ref="AN60:AO60"/>
    <mergeCell ref="E58:F58"/>
    <mergeCell ref="I58:K58"/>
    <mergeCell ref="AL58:AM58"/>
    <mergeCell ref="AN58:AO58"/>
    <mergeCell ref="E62:F62"/>
    <mergeCell ref="I62:K62"/>
    <mergeCell ref="AL62:AM62"/>
    <mergeCell ref="AN62:AO62"/>
    <mergeCell ref="AP62:AQ62"/>
    <mergeCell ref="AR62:AS62"/>
    <mergeCell ref="AP60:AQ60"/>
    <mergeCell ref="AR60:AS60"/>
    <mergeCell ref="E61:F61"/>
    <mergeCell ref="I61:K61"/>
    <mergeCell ref="AL61:AM61"/>
    <mergeCell ref="AN61:AO61"/>
    <mergeCell ref="AP61:AQ61"/>
    <mergeCell ref="AR61:AS61"/>
    <mergeCell ref="AR63:AS63"/>
    <mergeCell ref="B64:K64"/>
    <mergeCell ref="AL64:AM64"/>
    <mergeCell ref="AN64:AO64"/>
    <mergeCell ref="AP64:AQ64"/>
    <mergeCell ref="AR64:AS64"/>
    <mergeCell ref="E63:F63"/>
    <mergeCell ref="I63:K63"/>
    <mergeCell ref="L63:M63"/>
    <mergeCell ref="AL63:AM63"/>
    <mergeCell ref="AN63:AO63"/>
    <mergeCell ref="AP63:AQ63"/>
    <mergeCell ref="C67:D67"/>
    <mergeCell ref="F67:G67"/>
    <mergeCell ref="C68:D68"/>
    <mergeCell ref="F68:G68"/>
    <mergeCell ref="C69:D69"/>
    <mergeCell ref="AK69:AS69"/>
    <mergeCell ref="AR65:AS65"/>
    <mergeCell ref="C66:D66"/>
    <mergeCell ref="F66:G66"/>
    <mergeCell ref="AL66:AM66"/>
    <mergeCell ref="AN66:AO66"/>
    <mergeCell ref="AP66:AQ66"/>
    <mergeCell ref="AR66:AS66"/>
    <mergeCell ref="B65:D65"/>
    <mergeCell ref="E65:G65"/>
    <mergeCell ref="J65:K65"/>
    <mergeCell ref="AL65:AM65"/>
    <mergeCell ref="AN65:AO65"/>
    <mergeCell ref="AP65:AQ65"/>
    <mergeCell ref="E74:F74"/>
    <mergeCell ref="G74:H74"/>
    <mergeCell ref="I74:K74"/>
    <mergeCell ref="AK74:AL74"/>
    <mergeCell ref="AM74:AO74"/>
    <mergeCell ref="AR74:AS74"/>
    <mergeCell ref="C70:D70"/>
    <mergeCell ref="F70:G70"/>
    <mergeCell ref="AK70:AT70"/>
    <mergeCell ref="B72:K72"/>
    <mergeCell ref="B73:K73"/>
    <mergeCell ref="AK73:AL73"/>
    <mergeCell ref="AM73:AO73"/>
    <mergeCell ref="AR73:AS73"/>
    <mergeCell ref="E76:F76"/>
    <mergeCell ref="G76:H76"/>
    <mergeCell ref="I76:K76"/>
    <mergeCell ref="AK76:AL76"/>
    <mergeCell ref="AM76:AO76"/>
    <mergeCell ref="AR76:AS76"/>
    <mergeCell ref="E75:F75"/>
    <mergeCell ref="G75:H75"/>
    <mergeCell ref="I75:K75"/>
    <mergeCell ref="AK75:AL75"/>
    <mergeCell ref="AM75:AO75"/>
    <mergeCell ref="AR75:AS75"/>
    <mergeCell ref="AK78:AL78"/>
    <mergeCell ref="AM78:AO78"/>
    <mergeCell ref="AR78:AS78"/>
    <mergeCell ref="E77:F77"/>
    <mergeCell ref="G77:H77"/>
    <mergeCell ref="I77:K77"/>
    <mergeCell ref="AK77:AL77"/>
    <mergeCell ref="AM77:AO77"/>
    <mergeCell ref="AR77:AS77"/>
    <mergeCell ref="E79:F79"/>
    <mergeCell ref="G79:H79"/>
    <mergeCell ref="I79:K79"/>
    <mergeCell ref="E80:F80"/>
    <mergeCell ref="G80:H80"/>
    <mergeCell ref="I80:K80"/>
    <mergeCell ref="E78:F78"/>
    <mergeCell ref="G78:H78"/>
    <mergeCell ref="I78:K78"/>
    <mergeCell ref="AM80:AS80"/>
    <mergeCell ref="E81:F81"/>
    <mergeCell ref="G81:H81"/>
    <mergeCell ref="I81:K81"/>
    <mergeCell ref="AK81:AT81"/>
    <mergeCell ref="E82:F82"/>
    <mergeCell ref="G82:H82"/>
    <mergeCell ref="I82:K82"/>
    <mergeCell ref="AK82:AM82"/>
    <mergeCell ref="AN82:AP82"/>
    <mergeCell ref="AQ82:AR82"/>
    <mergeCell ref="AS82:AT82"/>
    <mergeCell ref="B83:K83"/>
    <mergeCell ref="B84:C84"/>
    <mergeCell ref="D84:F84"/>
    <mergeCell ref="I84:J84"/>
    <mergeCell ref="AK84:AM84"/>
    <mergeCell ref="AN84:AP84"/>
    <mergeCell ref="AQ84:AR84"/>
    <mergeCell ref="AS84:AT84"/>
    <mergeCell ref="AS85:AT85"/>
    <mergeCell ref="B86:C86"/>
    <mergeCell ref="D86:F86"/>
    <mergeCell ref="I86:J86"/>
    <mergeCell ref="AK86:AM86"/>
    <mergeCell ref="AN86:AP86"/>
    <mergeCell ref="AQ86:AR86"/>
    <mergeCell ref="AS86:AT86"/>
    <mergeCell ref="B85:C85"/>
    <mergeCell ref="D85:F85"/>
    <mergeCell ref="I85:J85"/>
    <mergeCell ref="AK85:AM85"/>
    <mergeCell ref="AN85:AP85"/>
    <mergeCell ref="AQ85:AR85"/>
    <mergeCell ref="AS87:AT87"/>
    <mergeCell ref="B88:C88"/>
    <mergeCell ref="D88:F88"/>
    <mergeCell ref="I88:J88"/>
    <mergeCell ref="AK88:AM88"/>
    <mergeCell ref="AN88:AP88"/>
    <mergeCell ref="AQ88:AR88"/>
    <mergeCell ref="AS88:AT88"/>
    <mergeCell ref="B87:C87"/>
    <mergeCell ref="D87:F87"/>
    <mergeCell ref="I87:J87"/>
    <mergeCell ref="AK87:AM87"/>
    <mergeCell ref="AN87:AP87"/>
    <mergeCell ref="AQ87:AR87"/>
    <mergeCell ref="AK91:AT91"/>
    <mergeCell ref="B92:C92"/>
    <mergeCell ref="D92:F92"/>
    <mergeCell ref="I92:J92"/>
    <mergeCell ref="AS89:AT89"/>
    <mergeCell ref="B90:C90"/>
    <mergeCell ref="D90:F90"/>
    <mergeCell ref="I90:J90"/>
    <mergeCell ref="AK90:AR90"/>
    <mergeCell ref="AS90:AT90"/>
    <mergeCell ref="B89:C89"/>
    <mergeCell ref="D89:F89"/>
    <mergeCell ref="I89:J89"/>
    <mergeCell ref="AK89:AM89"/>
    <mergeCell ref="AN89:AP89"/>
    <mergeCell ref="AQ89:AR89"/>
    <mergeCell ref="B93:C93"/>
    <mergeCell ref="D93:F93"/>
    <mergeCell ref="I93:J93"/>
    <mergeCell ref="B94:C94"/>
    <mergeCell ref="D94:F94"/>
    <mergeCell ref="I94:J94"/>
    <mergeCell ref="B91:C91"/>
    <mergeCell ref="D91:F91"/>
    <mergeCell ref="I91:J91"/>
    <mergeCell ref="AS96:AT96"/>
    <mergeCell ref="C97:D97"/>
    <mergeCell ref="E97:F97"/>
    <mergeCell ref="G97:H97"/>
    <mergeCell ref="I97:J97"/>
    <mergeCell ref="AM97:AN97"/>
    <mergeCell ref="AS97:AT97"/>
    <mergeCell ref="AM94:AN94"/>
    <mergeCell ref="AS94:AT94"/>
    <mergeCell ref="B95:K95"/>
    <mergeCell ref="AM95:AN95"/>
    <mergeCell ref="AS95:AT95"/>
    <mergeCell ref="C96:D96"/>
    <mergeCell ref="E96:F96"/>
    <mergeCell ref="G96:H96"/>
    <mergeCell ref="I96:J96"/>
    <mergeCell ref="AM96:AN96"/>
    <mergeCell ref="AS100:AT100"/>
    <mergeCell ref="C99:D99"/>
    <mergeCell ref="E99:F99"/>
    <mergeCell ref="G99:H99"/>
    <mergeCell ref="I99:J99"/>
    <mergeCell ref="AM99:AN99"/>
    <mergeCell ref="AS99:AT99"/>
    <mergeCell ref="C98:D98"/>
    <mergeCell ref="E98:F98"/>
    <mergeCell ref="G98:H98"/>
    <mergeCell ref="I98:J98"/>
    <mergeCell ref="AM98:AN98"/>
    <mergeCell ref="AS98:AT98"/>
    <mergeCell ref="C101:D101"/>
    <mergeCell ref="E101:F101"/>
    <mergeCell ref="G101:H101"/>
    <mergeCell ref="I101:J101"/>
    <mergeCell ref="AK101:AR101"/>
    <mergeCell ref="B102:K102"/>
    <mergeCell ref="AK102:AR102"/>
    <mergeCell ref="C100:D100"/>
    <mergeCell ref="E100:F100"/>
    <mergeCell ref="G100:H100"/>
    <mergeCell ref="I100:J100"/>
    <mergeCell ref="AM100:AN100"/>
    <mergeCell ref="G105:H105"/>
    <mergeCell ref="J105:K105"/>
    <mergeCell ref="AK105:AT105"/>
    <mergeCell ref="G106:H106"/>
    <mergeCell ref="J106:K106"/>
    <mergeCell ref="AK106:AP106"/>
    <mergeCell ref="AQ106:AT106"/>
    <mergeCell ref="AS102:AT102"/>
    <mergeCell ref="G103:H103"/>
    <mergeCell ref="J103:K103"/>
    <mergeCell ref="AK103:AR103"/>
    <mergeCell ref="AS103:AT103"/>
    <mergeCell ref="G104:H104"/>
    <mergeCell ref="J104:K104"/>
    <mergeCell ref="C111:D111"/>
    <mergeCell ref="C112:D112"/>
    <mergeCell ref="C113:D113"/>
    <mergeCell ref="C114:D114"/>
    <mergeCell ref="C115:D115"/>
    <mergeCell ref="AQ115:AS115"/>
    <mergeCell ref="G107:H107"/>
    <mergeCell ref="J107:K107"/>
    <mergeCell ref="G108:H108"/>
    <mergeCell ref="J108:K108"/>
    <mergeCell ref="B109:K109"/>
    <mergeCell ref="B110:D110"/>
    <mergeCell ref="E110:F110"/>
    <mergeCell ref="H110:I110"/>
    <mergeCell ref="J110:K110"/>
    <mergeCell ref="E119:F119"/>
    <mergeCell ref="G119:H119"/>
    <mergeCell ref="I119:K119"/>
    <mergeCell ref="E120:F120"/>
    <mergeCell ref="G120:H120"/>
    <mergeCell ref="I120:K120"/>
    <mergeCell ref="AQ116:AR116"/>
    <mergeCell ref="AS116:AT116"/>
    <mergeCell ref="B117:K117"/>
    <mergeCell ref="AK117:AM117"/>
    <mergeCell ref="AN117:AT117"/>
    <mergeCell ref="B118:K118"/>
    <mergeCell ref="E123:F123"/>
    <mergeCell ref="G123:H123"/>
    <mergeCell ref="I123:K123"/>
    <mergeCell ref="E124:F124"/>
    <mergeCell ref="G124:H124"/>
    <mergeCell ref="I124:K124"/>
    <mergeCell ref="E121:F121"/>
    <mergeCell ref="G121:H121"/>
    <mergeCell ref="I121:K121"/>
    <mergeCell ref="E122:F122"/>
    <mergeCell ref="G122:H122"/>
    <mergeCell ref="I122:K122"/>
    <mergeCell ref="AS126:AT126"/>
    <mergeCell ref="C127:E127"/>
    <mergeCell ref="G127:H127"/>
    <mergeCell ref="AK127:AR127"/>
    <mergeCell ref="AS127:AT127"/>
    <mergeCell ref="C128:E128"/>
    <mergeCell ref="G128:H128"/>
    <mergeCell ref="B125:H125"/>
    <mergeCell ref="I125:K125"/>
    <mergeCell ref="C126:E126"/>
    <mergeCell ref="G126:H126"/>
    <mergeCell ref="AK126:AL126"/>
    <mergeCell ref="AN126:AR126"/>
    <mergeCell ref="C131:E131"/>
    <mergeCell ref="G131:H131"/>
    <mergeCell ref="C132:E132"/>
    <mergeCell ref="G132:H132"/>
    <mergeCell ref="B133:K133"/>
    <mergeCell ref="AQ133:AR133"/>
    <mergeCell ref="C129:E129"/>
    <mergeCell ref="G129:H129"/>
    <mergeCell ref="AK129:AT129"/>
    <mergeCell ref="C130:E130"/>
    <mergeCell ref="G130:H130"/>
    <mergeCell ref="AK130:AP130"/>
    <mergeCell ref="AQ130:AT130"/>
    <mergeCell ref="E136:F136"/>
    <mergeCell ref="G136:H136"/>
    <mergeCell ref="J136:K136"/>
    <mergeCell ref="AQ136:AR136"/>
    <mergeCell ref="E137:F137"/>
    <mergeCell ref="G137:H137"/>
    <mergeCell ref="J137:K137"/>
    <mergeCell ref="AQ137:AR137"/>
    <mergeCell ref="E134:F134"/>
    <mergeCell ref="G134:H134"/>
    <mergeCell ref="J134:K134"/>
    <mergeCell ref="AQ134:AR134"/>
    <mergeCell ref="E135:F135"/>
    <mergeCell ref="G135:H135"/>
    <mergeCell ref="J135:K135"/>
    <mergeCell ref="AQ135:AR135"/>
    <mergeCell ref="B140:K140"/>
    <mergeCell ref="AQ140:AR140"/>
    <mergeCell ref="B141:C141"/>
    <mergeCell ref="D141:E141"/>
    <mergeCell ref="G141:H141"/>
    <mergeCell ref="I141:K141"/>
    <mergeCell ref="AQ141:AR141"/>
    <mergeCell ref="E138:F138"/>
    <mergeCell ref="G138:H138"/>
    <mergeCell ref="J138:K138"/>
    <mergeCell ref="AQ138:AR138"/>
    <mergeCell ref="E139:F139"/>
    <mergeCell ref="G139:H139"/>
    <mergeCell ref="J139:K139"/>
    <mergeCell ref="AQ139:AR139"/>
    <mergeCell ref="J145:K145"/>
    <mergeCell ref="B147:K147"/>
    <mergeCell ref="B148:G148"/>
    <mergeCell ref="H148:K148"/>
    <mergeCell ref="H149:I149"/>
    <mergeCell ref="H150:I150"/>
    <mergeCell ref="J142:K142"/>
    <mergeCell ref="AQ142:AR142"/>
    <mergeCell ref="J143:K143"/>
    <mergeCell ref="AK143:AO143"/>
    <mergeCell ref="AQ143:AS143"/>
    <mergeCell ref="J144:K144"/>
    <mergeCell ref="AK144:AO144"/>
    <mergeCell ref="AP144:AT144"/>
    <mergeCell ref="AP157:AS157"/>
    <mergeCell ref="AK158:AR158"/>
    <mergeCell ref="AS158:AT158"/>
    <mergeCell ref="B164:K164"/>
    <mergeCell ref="H151:I151"/>
    <mergeCell ref="H152:I152"/>
    <mergeCell ref="H153:I153"/>
    <mergeCell ref="H154:I154"/>
    <mergeCell ref="H155:I155"/>
    <mergeCell ref="B156:F156"/>
    <mergeCell ref="G156:K156"/>
    <mergeCell ref="B165:C165"/>
    <mergeCell ref="D165:E165"/>
    <mergeCell ref="F165:G165"/>
    <mergeCell ref="H165:I165"/>
    <mergeCell ref="J165:K165"/>
    <mergeCell ref="B172:E172"/>
    <mergeCell ref="G172:H172"/>
    <mergeCell ref="I172:K172"/>
    <mergeCell ref="AK156:AN156"/>
    <mergeCell ref="AK157:AN157"/>
    <mergeCell ref="B175:C175"/>
    <mergeCell ref="AN175:AO175"/>
    <mergeCell ref="B176:C176"/>
    <mergeCell ref="G176:K176"/>
    <mergeCell ref="B177:C177"/>
    <mergeCell ref="G177:I177"/>
    <mergeCell ref="J177:K177"/>
    <mergeCell ref="B173:C173"/>
    <mergeCell ref="G173:H173"/>
    <mergeCell ref="I173:K173"/>
    <mergeCell ref="B174:C174"/>
    <mergeCell ref="G174:H174"/>
    <mergeCell ref="I174:K174"/>
    <mergeCell ref="B180:C180"/>
    <mergeCell ref="G180:I180"/>
    <mergeCell ref="J180:K180"/>
    <mergeCell ref="B181:C181"/>
    <mergeCell ref="G181:I181"/>
    <mergeCell ref="J181:K181"/>
    <mergeCell ref="B178:C178"/>
    <mergeCell ref="G178:I178"/>
    <mergeCell ref="J178:K178"/>
    <mergeCell ref="B179:C179"/>
    <mergeCell ref="G179:I179"/>
    <mergeCell ref="J179:K179"/>
    <mergeCell ref="B184:C184"/>
    <mergeCell ref="G184:I184"/>
    <mergeCell ref="J184:K184"/>
    <mergeCell ref="B185:C185"/>
    <mergeCell ref="G185:I185"/>
    <mergeCell ref="J185:K185"/>
    <mergeCell ref="B182:C182"/>
    <mergeCell ref="G182:I182"/>
    <mergeCell ref="J182:K182"/>
    <mergeCell ref="B183:C183"/>
    <mergeCell ref="G183:I183"/>
    <mergeCell ref="J183:K183"/>
    <mergeCell ref="B194:K194"/>
    <mergeCell ref="B195:K201"/>
    <mergeCell ref="B189:I189"/>
    <mergeCell ref="J189:K189"/>
    <mergeCell ref="B191:I191"/>
    <mergeCell ref="J191:K191"/>
    <mergeCell ref="B192:I192"/>
    <mergeCell ref="J192:K192"/>
    <mergeCell ref="B186:C186"/>
    <mergeCell ref="G186:I186"/>
    <mergeCell ref="J186:K186"/>
    <mergeCell ref="B187:D187"/>
    <mergeCell ref="G187:I187"/>
    <mergeCell ref="J187:K187"/>
  </mergeCells>
  <dataValidations count="3">
    <dataValidation type="list" allowBlank="1" showInputMessage="1" showErrorMessage="1" sqref="AR109:AR114 C127:C132">
      <formula1>INTERLIGAÇÃO_CONTRATO_PE</formula1>
    </dataValidation>
    <dataValidation type="list" allowBlank="1" showInputMessage="1" showErrorMessage="1" sqref="AM94:AN100 AN93 D104:D108">
      <formula1>LOCALIZAÇÃO_RAMAL_VAREJO</formula1>
    </dataValidation>
    <dataValidation type="list" allowBlank="1" showInputMessage="1" showErrorMessage="1" sqref="AR5:AR28 C59">
      <formula1>"300,150"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>
                <anchor moveWithCells="1" sizeWithCells="1">
                  <from>
                    <xdr:col>11</xdr:col>
                    <xdr:colOff>66675</xdr:colOff>
                    <xdr:row>0</xdr:row>
                    <xdr:rowOff>57150</xdr:rowOff>
                  </from>
                  <to>
                    <xdr:col>12</xdr:col>
                    <xdr:colOff>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>
                <anchor moveWithCells="1" sizeWithCells="1">
                  <from>
                    <xdr:col>11</xdr:col>
                    <xdr:colOff>66675</xdr:colOff>
                    <xdr:row>3</xdr:row>
                    <xdr:rowOff>47625</xdr:rowOff>
                  </from>
                  <to>
                    <xdr:col>12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>
          <x14:formula1>
            <xm:f>'[1]VALIDAÇÃO DADOS'!#REF!</xm:f>
          </x14:formula1>
          <xm:sqref>G173:H173</xm:sqref>
        </x14:dataValidation>
        <x14:dataValidation type="list" allowBlank="1" showInputMessage="1" showErrorMessage="1">
          <x14:formula1>
            <xm:f>'[1]VALIDAÇÃO DADOS'!#REF!</xm:f>
          </x14:formula1>
          <xm:sqref>G158:G163</xm:sqref>
        </x14:dataValidation>
        <x14:dataValidation type="list" allowBlank="1" showInputMessage="1" showErrorMessage="1">
          <x14:formula1>
            <xm:f>'[1]VALIDAÇÃO DADOS'!#REF!</xm:f>
          </x14:formula1>
          <xm:sqref>AP147:AP156</xm:sqref>
        </x14:dataValidation>
        <x14:dataValidation type="list" allowBlank="1" showInputMessage="1" showErrorMessage="1">
          <x14:formula1>
            <xm:f>'[1]VALIDAÇÃO DADOS'!#REF!</xm:f>
          </x14:formula1>
          <xm:sqref>AL147:AL155 C158:C163</xm:sqref>
        </x14:dataValidation>
        <x14:dataValidation type="list" allowBlank="1" showInputMessage="1" showErrorMessage="1">
          <x14:formula1>
            <xm:f>'[1]VALIDAÇÃO DADOS'!#REF!</xm:f>
          </x14:formula1>
          <xm:sqref>AK147:AK155 B158:B163</xm:sqref>
        </x14:dataValidation>
        <x14:dataValidation type="list" allowBlank="1" showInputMessage="1" showErrorMessage="1">
          <x14:formula1>
            <xm:f>[1]Materiais!#REF!</xm:f>
          </x14:formula1>
          <xm:sqref>AQ133:AR142 AR132 H150:H155</xm:sqref>
        </x14:dataValidation>
        <x14:dataValidation type="list" allowBlank="1" showInputMessage="1" showErrorMessage="1">
          <x14:formula1>
            <xm:f>'[1]VALIDAÇÃO DADOS'!#REF!</xm:f>
          </x14:formula1>
          <xm:sqref>AL133:AL141 C150:C155</xm:sqref>
        </x14:dataValidation>
        <x14:dataValidation type="list" allowBlank="1" showInputMessage="1" showErrorMessage="1">
          <x14:formula1>
            <xm:f>'[1]VALIDAÇÃO DADOS'!#REF!</xm:f>
          </x14:formula1>
          <xm:sqref>AK120:AK125 I127:I132</xm:sqref>
        </x14:dataValidation>
        <x14:dataValidation type="list" allowBlank="1" showInputMessage="1" showErrorMessage="1">
          <x14:formula1>
            <xm:f>'[1]VALIDAÇÃO DADOS'!#REF!</xm:f>
          </x14:formula1>
          <xm:sqref>AQ109:AQ114 B127:B132</xm:sqref>
        </x14:dataValidation>
        <x14:dataValidation type="list" allowBlank="1" showInputMessage="1" showErrorMessage="1">
          <x14:formula1>
            <xm:f>'[1]VALIDAÇÃO DADOS'!#REF!</xm:f>
          </x14:formula1>
          <xm:sqref>AK73:AL78 B85:C94</xm:sqref>
        </x14:dataValidation>
        <x14:dataValidation type="list" allowBlank="1" showInputMessage="1" showErrorMessage="1">
          <x14:formula1>
            <xm:f>'[1]VALIDAÇÃO DADOS'!#REF!</xm:f>
          </x14:formula1>
          <xm:sqref>AM73:AO78 D85:F94</xm:sqref>
        </x14:dataValidation>
        <x14:dataValidation type="list" allowBlank="1" showInputMessage="1" showErrorMessage="1">
          <x14:formula1>
            <xm:f>'[1]VALIDAÇÃO DADOS'!#REF!</xm:f>
          </x14:formula1>
          <xm:sqref>AQ5:AQ28 B59:B63</xm:sqref>
        </x14:dataValidation>
        <x14:dataValidation type="list" allowBlank="1" showInputMessage="1" showErrorMessage="1">
          <x14:formula1>
            <xm:f>'[1]VALIDAÇÃO DADOS'!#REF!</xm:f>
          </x14:formula1>
          <xm:sqref>AK43:AK51 B52</xm:sqref>
        </x14:dataValidation>
        <x14:dataValidation type="list" allowBlank="1" showInputMessage="1" showErrorMessage="1">
          <x14:formula1>
            <xm:f>'[1]VALIDAÇÃO DADOS'!#REF!</xm:f>
          </x14:formula1>
          <xm:sqref>AN43:AN51 E52:E56</xm:sqref>
        </x14:dataValidation>
        <x14:dataValidation type="list" allowBlank="1" showInputMessage="1" showErrorMessage="1">
          <x14:formula1>
            <xm:f>'[1]VALIDAÇÃO DADOS'!#REF!</xm:f>
          </x14:formula1>
          <xm:sqref>AK33:AK39 B45:B49</xm:sqref>
        </x14:dataValidation>
        <x14:dataValidation type="list" allowBlank="1" showInputMessage="1" showErrorMessage="1">
          <x14:formula1>
            <xm:f>'[1]VALIDAÇÃO DADOS'!#REF!</xm:f>
          </x14:formula1>
          <xm:sqref>AN33:AN39 E45:E49</xm:sqref>
        </x14:dataValidation>
        <x14:dataValidation type="list" allowBlank="1" showInputMessage="1" showErrorMessage="1">
          <x14:formula1>
            <xm:f>'[1]VALIDAÇÃO DADOS'!#REF!</xm:f>
          </x14:formula1>
          <xm:sqref>B104:B108 AK94:AK100 B135:B139 AN120:AN125</xm:sqref>
        </x14:dataValidation>
        <x14:dataValidation type="list" allowBlank="1" showInputMessage="1" showErrorMessage="1">
          <x14:formula1>
            <xm:f>'[1]VALIDAÇÃO DADOS'!#REF!</xm:f>
          </x14:formula1>
          <xm:sqref>C45:C49 AL33:AL39 C52 AL43:AL51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7" workbookViewId="0">
      <selection activeCell="C18" sqref="C18"/>
    </sheetView>
  </sheetViews>
  <sheetFormatPr defaultRowHeight="15.75" x14ac:dyDescent="0.25"/>
  <cols>
    <col min="1" max="2" width="9.140625" style="349"/>
    <col min="3" max="3" width="31.140625" style="349" bestFit="1" customWidth="1"/>
    <col min="4" max="4" width="27.28515625" style="349" customWidth="1"/>
    <col min="5" max="5" width="14.7109375" style="349" bestFit="1" customWidth="1"/>
    <col min="6" max="6" width="1.140625" style="351" customWidth="1"/>
    <col min="7" max="7" width="47.28515625" style="352" bestFit="1" customWidth="1"/>
    <col min="8" max="8" width="16.140625" style="353" bestFit="1" customWidth="1"/>
    <col min="9" max="9" width="15" style="353" bestFit="1" customWidth="1"/>
    <col min="10" max="10" width="9.140625" style="352"/>
    <col min="11" max="11" width="21.7109375" style="352" bestFit="1" customWidth="1"/>
    <col min="12" max="12" width="16.140625" style="353" bestFit="1" customWidth="1"/>
    <col min="13" max="13" width="8.85546875" style="352" bestFit="1" customWidth="1"/>
    <col min="14" max="16384" width="9.140625" style="349"/>
  </cols>
  <sheetData>
    <row r="1" spans="1:13" x14ac:dyDescent="0.25">
      <c r="A1" s="348">
        <v>0</v>
      </c>
      <c r="C1" s="350"/>
      <c r="D1" s="350"/>
      <c r="E1" s="350"/>
      <c r="M1" s="179" t="s">
        <v>193</v>
      </c>
    </row>
    <row r="2" spans="1:13" x14ac:dyDescent="0.25">
      <c r="C2" s="350"/>
      <c r="D2" s="350"/>
      <c r="E2" s="350"/>
    </row>
    <row r="3" spans="1:13" x14ac:dyDescent="0.25">
      <c r="C3" s="350"/>
      <c r="D3" s="350"/>
      <c r="E3" s="350"/>
    </row>
    <row r="4" spans="1:13" ht="16.5" thickBot="1" x14ac:dyDescent="0.3"/>
    <row r="5" spans="1:13" ht="20.100000000000001" customHeight="1" x14ac:dyDescent="0.25">
      <c r="C5" s="693" t="s">
        <v>161</v>
      </c>
      <c r="D5" s="694"/>
    </row>
    <row r="6" spans="1:13" ht="20.100000000000001" customHeight="1" x14ac:dyDescent="0.25">
      <c r="C6" s="695" t="s">
        <v>194</v>
      </c>
      <c r="D6" s="696"/>
    </row>
    <row r="7" spans="1:13" ht="24.75" customHeight="1" x14ac:dyDescent="0.25">
      <c r="C7" s="354" t="s">
        <v>162</v>
      </c>
      <c r="D7" s="355" t="str">
        <f>CONCATENATE(A1," Metros")</f>
        <v>0 Metros</v>
      </c>
      <c r="G7" s="352" t="s">
        <v>163</v>
      </c>
      <c r="H7" s="353" t="s">
        <v>28</v>
      </c>
      <c r="I7" s="353" t="s">
        <v>26</v>
      </c>
    </row>
    <row r="8" spans="1:13" ht="20.100000000000001" customHeight="1" x14ac:dyDescent="0.25">
      <c r="C8" s="356" t="s">
        <v>163</v>
      </c>
      <c r="D8" s="357" t="s">
        <v>164</v>
      </c>
      <c r="E8" s="350"/>
      <c r="G8" s="352" t="s">
        <v>165</v>
      </c>
      <c r="H8" s="353">
        <v>0</v>
      </c>
      <c r="I8" s="353">
        <v>0</v>
      </c>
    </row>
    <row r="9" spans="1:13" ht="20.100000000000001" customHeight="1" x14ac:dyDescent="0.25">
      <c r="C9" s="40" t="s">
        <v>157</v>
      </c>
      <c r="D9" s="358">
        <v>0</v>
      </c>
      <c r="E9" s="350"/>
      <c r="F9" s="359"/>
      <c r="G9" s="352" t="s">
        <v>166</v>
      </c>
      <c r="H9" s="353">
        <f>TOTAL_END_AÇO</f>
        <v>0</v>
      </c>
    </row>
    <row r="10" spans="1:13" ht="20.100000000000001" customHeight="1" x14ac:dyDescent="0.25">
      <c r="C10" s="40" t="s">
        <v>158</v>
      </c>
      <c r="D10" s="358">
        <v>0</v>
      </c>
      <c r="E10" s="350"/>
      <c r="G10" s="352" t="s">
        <v>167</v>
      </c>
      <c r="I10" s="353">
        <v>0</v>
      </c>
      <c r="K10" s="352" t="s">
        <v>26</v>
      </c>
      <c r="L10" s="353">
        <f>SUM(I8:I24)</f>
        <v>0</v>
      </c>
      <c r="M10" s="360">
        <f>D9-L10</f>
        <v>0</v>
      </c>
    </row>
    <row r="11" spans="1:13" ht="20.100000000000001" customHeight="1" x14ac:dyDescent="0.25">
      <c r="C11" s="40" t="s">
        <v>168</v>
      </c>
      <c r="D11" s="358">
        <v>0</v>
      </c>
      <c r="E11" s="350"/>
      <c r="G11" s="352" t="s">
        <v>169</v>
      </c>
      <c r="H11" s="353">
        <v>0</v>
      </c>
      <c r="I11" s="353">
        <v>0</v>
      </c>
      <c r="K11" s="352" t="s">
        <v>28</v>
      </c>
      <c r="L11" s="353">
        <f>SUM(H8:H24)</f>
        <v>0</v>
      </c>
    </row>
    <row r="12" spans="1:13" ht="20.100000000000001" customHeight="1" x14ac:dyDescent="0.25">
      <c r="C12" s="40" t="s">
        <v>170</v>
      </c>
      <c r="D12" s="358">
        <v>0</v>
      </c>
      <c r="E12" s="350"/>
      <c r="G12" s="352" t="s">
        <v>171</v>
      </c>
      <c r="H12" s="353">
        <v>0</v>
      </c>
      <c r="I12" s="353">
        <v>0</v>
      </c>
      <c r="K12" s="352" t="s">
        <v>172</v>
      </c>
      <c r="L12" s="353">
        <f>H26</f>
        <v>0</v>
      </c>
    </row>
    <row r="13" spans="1:13" ht="20.100000000000001" customHeight="1" x14ac:dyDescent="0.25">
      <c r="C13" s="40" t="s">
        <v>173</v>
      </c>
      <c r="D13" s="358">
        <v>0</v>
      </c>
      <c r="E13" s="350"/>
      <c r="G13" s="352" t="s">
        <v>174</v>
      </c>
      <c r="H13" s="353">
        <v>0</v>
      </c>
      <c r="I13" s="353">
        <v>0</v>
      </c>
      <c r="K13" s="352" t="s">
        <v>126</v>
      </c>
      <c r="L13" s="353">
        <f>H28</f>
        <v>0</v>
      </c>
    </row>
    <row r="14" spans="1:13" ht="20.100000000000001" customHeight="1" x14ac:dyDescent="0.25">
      <c r="C14" s="40" t="s">
        <v>159</v>
      </c>
      <c r="D14" s="358">
        <v>0</v>
      </c>
      <c r="E14" s="350"/>
      <c r="G14" s="352" t="s">
        <v>175</v>
      </c>
      <c r="I14" s="353">
        <v>0</v>
      </c>
      <c r="K14" s="352" t="s">
        <v>176</v>
      </c>
      <c r="L14" s="353">
        <f>H34</f>
        <v>0</v>
      </c>
    </row>
    <row r="15" spans="1:13" ht="20.100000000000001" customHeight="1" x14ac:dyDescent="0.25">
      <c r="C15" s="40" t="s">
        <v>177</v>
      </c>
      <c r="D15" s="358">
        <v>0</v>
      </c>
      <c r="G15" s="352" t="s">
        <v>178</v>
      </c>
      <c r="H15" s="353">
        <f>TOTAL_MOBILIZAÇÃO_ASSENTAMENTO_AÇO</f>
        <v>0</v>
      </c>
      <c r="I15" s="353" t="s">
        <v>6</v>
      </c>
      <c r="K15" s="352" t="s">
        <v>179</v>
      </c>
      <c r="L15" s="353">
        <f>H27</f>
        <v>0</v>
      </c>
    </row>
    <row r="16" spans="1:13" ht="20.100000000000001" customHeight="1" x14ac:dyDescent="0.25">
      <c r="C16" s="40" t="s">
        <v>180</v>
      </c>
      <c r="D16" s="358">
        <v>0</v>
      </c>
      <c r="G16" s="352" t="s">
        <v>181</v>
      </c>
      <c r="H16" s="353">
        <f>TOTAL_MOBILIZAÇÃO_PE</f>
        <v>0</v>
      </c>
      <c r="K16" s="352" t="s">
        <v>136</v>
      </c>
      <c r="L16" s="353" t="e">
        <f>H29</f>
        <v>#VALUE!</v>
      </c>
    </row>
    <row r="17" spans="3:12" ht="20.100000000000001" customHeight="1" x14ac:dyDescent="0.25">
      <c r="C17" s="40" t="s">
        <v>182</v>
      </c>
      <c r="D17" s="358">
        <v>0</v>
      </c>
      <c r="G17" s="352" t="s">
        <v>183</v>
      </c>
      <c r="H17" s="353">
        <v>0</v>
      </c>
      <c r="K17" s="352" t="s">
        <v>135</v>
      </c>
      <c r="L17" s="353">
        <f>H30</f>
        <v>0</v>
      </c>
    </row>
    <row r="18" spans="3:12" ht="20.100000000000001" customHeight="1" x14ac:dyDescent="0.25">
      <c r="C18" s="40" t="s">
        <v>184</v>
      </c>
      <c r="D18" s="377" t="s">
        <v>194</v>
      </c>
      <c r="G18" s="352" t="s">
        <v>185</v>
      </c>
      <c r="H18" s="353">
        <f>TOTAL_TESTE_HIDROSTATICO_PE</f>
        <v>0</v>
      </c>
      <c r="K18" s="352" t="s">
        <v>137</v>
      </c>
      <c r="L18" s="353">
        <f>H31</f>
        <v>0</v>
      </c>
    </row>
    <row r="19" spans="3:12" ht="39.950000000000003" customHeight="1" x14ac:dyDescent="0.25">
      <c r="C19" s="361" t="s">
        <v>186</v>
      </c>
      <c r="D19" s="362">
        <f>SUM(D9:D18)</f>
        <v>0</v>
      </c>
      <c r="G19" s="352" t="s">
        <v>187</v>
      </c>
      <c r="H19" s="353">
        <v>0</v>
      </c>
      <c r="K19" s="352" t="s">
        <v>160</v>
      </c>
      <c r="L19" s="353">
        <f>H32</f>
        <v>0</v>
      </c>
    </row>
    <row r="20" spans="3:12" ht="20.100000000000001" customHeight="1" x14ac:dyDescent="0.25">
      <c r="C20" s="363" t="s">
        <v>160</v>
      </c>
      <c r="D20" s="364">
        <v>0</v>
      </c>
      <c r="G20" s="352" t="s">
        <v>188</v>
      </c>
      <c r="H20" s="353">
        <f>TOTAL_MOBILIZAÇÃO_INTERLIGAÇÃO_PE</f>
        <v>0</v>
      </c>
      <c r="K20" s="352" t="s">
        <v>189</v>
      </c>
      <c r="L20" s="353">
        <f>H33</f>
        <v>0</v>
      </c>
    </row>
    <row r="21" spans="3:12" ht="20.100000000000001" customHeight="1" x14ac:dyDescent="0.25">
      <c r="C21" s="365" t="s">
        <v>190</v>
      </c>
      <c r="D21" s="366">
        <v>0</v>
      </c>
      <c r="G21" s="352" t="s">
        <v>191</v>
      </c>
      <c r="H21" s="353">
        <v>0</v>
      </c>
      <c r="K21" s="352" t="s">
        <v>32</v>
      </c>
      <c r="L21" s="353" t="e">
        <f>SUM(L10:L20)</f>
        <v>#VALUE!</v>
      </c>
    </row>
    <row r="22" spans="3:12" ht="39.950000000000003" customHeight="1" thickBot="1" x14ac:dyDescent="0.3">
      <c r="C22" s="367" t="s">
        <v>32</v>
      </c>
      <c r="D22" s="368">
        <f>D19+D20+D21</f>
        <v>0</v>
      </c>
      <c r="G22" s="369"/>
      <c r="H22" s="353">
        <v>0</v>
      </c>
      <c r="I22" s="353">
        <v>0</v>
      </c>
    </row>
    <row r="23" spans="3:12" x14ac:dyDescent="0.25">
      <c r="G23" s="370"/>
      <c r="H23" s="353">
        <v>0</v>
      </c>
      <c r="I23" s="353">
        <v>0</v>
      </c>
    </row>
    <row r="24" spans="3:12" x14ac:dyDescent="0.25">
      <c r="C24" s="374"/>
      <c r="D24" s="375"/>
      <c r="G24" s="352" t="s">
        <v>192</v>
      </c>
      <c r="I24" s="353">
        <v>0</v>
      </c>
    </row>
    <row r="25" spans="3:12" x14ac:dyDescent="0.25">
      <c r="C25" s="371"/>
      <c r="D25" s="372"/>
      <c r="E25" s="373"/>
    </row>
    <row r="26" spans="3:12" x14ac:dyDescent="0.25">
      <c r="C26" s="697"/>
      <c r="D26" s="698"/>
      <c r="E26" s="376"/>
      <c r="G26" s="352" t="s">
        <v>172</v>
      </c>
      <c r="H26" s="353">
        <v>0</v>
      </c>
    </row>
    <row r="27" spans="3:12" x14ac:dyDescent="0.25">
      <c r="C27" s="697"/>
      <c r="D27" s="698"/>
      <c r="G27" s="352" t="s">
        <v>179</v>
      </c>
      <c r="H27" s="353">
        <v>0</v>
      </c>
    </row>
    <row r="28" spans="3:12" x14ac:dyDescent="0.25">
      <c r="C28" s="697"/>
      <c r="D28" s="698"/>
      <c r="G28" s="352" t="s">
        <v>126</v>
      </c>
      <c r="H28" s="353">
        <v>0</v>
      </c>
    </row>
    <row r="29" spans="3:12" x14ac:dyDescent="0.25">
      <c r="G29" s="352" t="s">
        <v>136</v>
      </c>
      <c r="H29" s="353" t="e">
        <v>#VALUE!</v>
      </c>
    </row>
    <row r="30" spans="3:12" x14ac:dyDescent="0.25">
      <c r="G30" s="352" t="s">
        <v>135</v>
      </c>
      <c r="H30" s="353">
        <v>0</v>
      </c>
    </row>
    <row r="31" spans="3:12" x14ac:dyDescent="0.25">
      <c r="G31" s="352" t="s">
        <v>137</v>
      </c>
      <c r="H31" s="353">
        <v>0</v>
      </c>
    </row>
    <row r="32" spans="3:12" x14ac:dyDescent="0.25">
      <c r="G32" s="352" t="s">
        <v>160</v>
      </c>
      <c r="H32" s="353">
        <v>0</v>
      </c>
    </row>
    <row r="33" spans="7:8" x14ac:dyDescent="0.25">
      <c r="G33" s="352" t="s">
        <v>189</v>
      </c>
      <c r="H33" s="353">
        <v>0</v>
      </c>
    </row>
    <row r="34" spans="7:8" x14ac:dyDescent="0.25">
      <c r="G34" s="352" t="s">
        <v>176</v>
      </c>
      <c r="H34" s="353">
        <v>0</v>
      </c>
    </row>
    <row r="56" spans="2:2" x14ac:dyDescent="0.25">
      <c r="B56" s="349">
        <v>0</v>
      </c>
    </row>
    <row r="57" spans="2:2" x14ac:dyDescent="0.25">
      <c r="B57" s="349">
        <v>0</v>
      </c>
    </row>
    <row r="58" spans="2:2" x14ac:dyDescent="0.25">
      <c r="B58" s="349">
        <v>0</v>
      </c>
    </row>
    <row r="60" spans="2:2" x14ac:dyDescent="0.25">
      <c r="B60" s="349">
        <v>0</v>
      </c>
    </row>
    <row r="61" spans="2:2" x14ac:dyDescent="0.25">
      <c r="B61" s="349">
        <v>0</v>
      </c>
    </row>
    <row r="62" spans="2:2" x14ac:dyDescent="0.25">
      <c r="B62" s="349">
        <v>0</v>
      </c>
    </row>
    <row r="63" spans="2:2" x14ac:dyDescent="0.25">
      <c r="B63" s="349">
        <v>0</v>
      </c>
    </row>
    <row r="64" spans="2:2" x14ac:dyDescent="0.25">
      <c r="B64" s="349">
        <v>0</v>
      </c>
    </row>
    <row r="65" spans="2:2" x14ac:dyDescent="0.25">
      <c r="B65" s="349">
        <v>0</v>
      </c>
    </row>
    <row r="66" spans="2:2" x14ac:dyDescent="0.25">
      <c r="B66" s="349">
        <v>0</v>
      </c>
    </row>
    <row r="67" spans="2:2" x14ac:dyDescent="0.25">
      <c r="B67" s="349">
        <v>0</v>
      </c>
    </row>
    <row r="71" spans="2:2" x14ac:dyDescent="0.25">
      <c r="B71" s="349">
        <v>0</v>
      </c>
    </row>
    <row r="72" spans="2:2" x14ac:dyDescent="0.25">
      <c r="B72" s="349">
        <v>0</v>
      </c>
    </row>
    <row r="73" spans="2:2" x14ac:dyDescent="0.25">
      <c r="B73" s="349">
        <v>0</v>
      </c>
    </row>
    <row r="74" spans="2:2" x14ac:dyDescent="0.25">
      <c r="B74" s="349">
        <v>0</v>
      </c>
    </row>
    <row r="75" spans="2:2" x14ac:dyDescent="0.25">
      <c r="B75" s="349">
        <v>0</v>
      </c>
    </row>
    <row r="76" spans="2:2" x14ac:dyDescent="0.25">
      <c r="B76" s="349">
        <v>0</v>
      </c>
    </row>
    <row r="77" spans="2:2" x14ac:dyDescent="0.25">
      <c r="B77" s="349">
        <v>0</v>
      </c>
    </row>
    <row r="100" spans="2:11" x14ac:dyDescent="0.25">
      <c r="B100" s="349">
        <v>0</v>
      </c>
    </row>
    <row r="101" spans="2:11" x14ac:dyDescent="0.25">
      <c r="B101" s="349">
        <v>0</v>
      </c>
    </row>
    <row r="102" spans="2:11" ht="18.75" x14ac:dyDescent="0.25">
      <c r="B102" s="616" t="s">
        <v>107</v>
      </c>
      <c r="C102" s="609"/>
      <c r="D102" s="609"/>
      <c r="E102" s="609"/>
      <c r="F102" s="609"/>
      <c r="G102" s="609"/>
      <c r="H102" s="609"/>
      <c r="I102" s="609"/>
      <c r="J102" s="609"/>
      <c r="K102" s="617"/>
    </row>
  </sheetData>
  <mergeCells count="5">
    <mergeCell ref="C5:D5"/>
    <mergeCell ref="C6:D6"/>
    <mergeCell ref="C26:C28"/>
    <mergeCell ref="D26:D28"/>
    <mergeCell ref="B102:K10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8</vt:i4>
      </vt:variant>
    </vt:vector>
  </HeadingPairs>
  <TitlesOfParts>
    <vt:vector size="11" baseType="lpstr">
      <vt:lpstr>DADOS DA REDE</vt:lpstr>
      <vt:lpstr>Resumo Capex</vt:lpstr>
      <vt:lpstr>Resumo IP</vt:lpstr>
      <vt:lpstr>EMPRESA_CONTRATO_AÇO</vt:lpstr>
      <vt:lpstr>EMPRESA_CONTRATO_PE</vt:lpstr>
      <vt:lpstr>TIPO_CONTRATO_PE</vt:lpstr>
      <vt:lpstr>TOTAL_END_AÇO</vt:lpstr>
      <vt:lpstr>TOTAL_MOBILIZAÇÃO_ASSENTAMENTO_AÇO</vt:lpstr>
      <vt:lpstr>TOTAL_MOBILIZAÇÃO_INTERLIGAÇÃO_PE</vt:lpstr>
      <vt:lpstr>TOTAL_MOBILIZAÇÃO_PE</vt:lpstr>
      <vt:lpstr>TOTAL_TESTE_HIDROSTATICO_PE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2018-04-18T13:25:20Z</dcterms:modified>
</cp:coreProperties>
</file>