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19"/>
  </bookViews>
  <sheets>
    <sheet name="Moves" sheetId="1" r:id="rId1"/>
    <sheet name="2d12" sheetId="2" r:id="rId2"/>
    <sheet name="2d10" sheetId="3" r:id="rId3"/>
    <sheet name="d100" sheetId="4" r:id="rId4"/>
    <sheet name="D20" sheetId="5" r:id="rId5"/>
    <sheet name="Weapons" sheetId="6" state="hidden" r:id="rId6"/>
    <sheet name="Armor" sheetId="7" state="hidden" r:id="rId7"/>
    <sheet name="Weapons 2.0" sheetId="8" state="hidden" r:id="rId8"/>
    <sheet name="Armor 2.0" sheetId="9" state="hidden" r:id="rId9"/>
    <sheet name="Weapons 3.0" sheetId="10" state="hidden" r:id="rId10"/>
    <sheet name="Armor 3.0" sheetId="11" state="hidden" r:id="rId11"/>
    <sheet name="Armor Layering 3.0" sheetId="12" state="hidden" r:id="rId12"/>
    <sheet name="Weapons 4.0" sheetId="13" state="hidden" r:id="rId13"/>
    <sheet name="Armor 4.0" sheetId="14" state="hidden" r:id="rId14"/>
    <sheet name="Weapon 5.0" sheetId="15" r:id="rId15"/>
    <sheet name="Armor 5.0" sheetId="16" r:id="rId16"/>
    <sheet name="Weapon 6.0" sheetId="17" r:id="rId17"/>
    <sheet name="Weapon 6.1" sheetId="18" r:id="rId18"/>
    <sheet name="Armor 6.1" sheetId="19" r:id="rId19"/>
    <sheet name="Actions 6.1" sheetId="20" r:id="rId20"/>
    <sheet name="Sheet2" sheetId="21" r:id="rId21"/>
    <sheet name="Sheet5" sheetId="22" r:id="rId22"/>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27" i="18" l="1"/>
  <c r="I26" i="18"/>
  <c r="J25" i="18"/>
  <c r="I25" i="18"/>
  <c r="M25" i="18" s="1"/>
  <c r="J23" i="18"/>
  <c r="I23" i="18"/>
  <c r="M23" i="18" s="1"/>
  <c r="L22" i="18"/>
  <c r="K22" i="18"/>
  <c r="J22" i="18"/>
  <c r="I22" i="18"/>
  <c r="M22" i="18" s="1"/>
  <c r="J21" i="18"/>
  <c r="I21" i="18"/>
  <c r="M21" i="18" s="1"/>
  <c r="K20" i="18"/>
  <c r="J20" i="18"/>
  <c r="I20" i="18"/>
  <c r="M20" i="18" s="1"/>
  <c r="M19" i="18"/>
  <c r="J19" i="18"/>
  <c r="I19" i="18"/>
  <c r="L19" i="18" s="1"/>
  <c r="M18" i="18"/>
  <c r="K18" i="18"/>
  <c r="J18" i="18"/>
  <c r="I18" i="18"/>
  <c r="L18" i="18" s="1"/>
  <c r="J17" i="18"/>
  <c r="I17" i="18"/>
  <c r="M17" i="18" s="1"/>
  <c r="J16" i="18"/>
  <c r="I16" i="18"/>
  <c r="M16" i="18" s="1"/>
  <c r="J15" i="18"/>
  <c r="I15" i="18"/>
  <c r="M15" i="18" s="1"/>
  <c r="K14" i="18"/>
  <c r="J14" i="18"/>
  <c r="I14" i="18"/>
  <c r="L14" i="18" s="1"/>
  <c r="J13" i="18"/>
  <c r="I13" i="18"/>
  <c r="M13" i="18" s="1"/>
  <c r="K12" i="18"/>
  <c r="J12" i="18"/>
  <c r="I12" i="18"/>
  <c r="M12" i="18" s="1"/>
  <c r="M11" i="18"/>
  <c r="J11" i="18"/>
  <c r="I11" i="18"/>
  <c r="L11" i="18" s="1"/>
  <c r="K10" i="18"/>
  <c r="J10" i="18"/>
  <c r="I10" i="18"/>
  <c r="M10" i="18" s="1"/>
  <c r="J9" i="18"/>
  <c r="I9" i="18"/>
  <c r="M9" i="18" s="1"/>
  <c r="J8" i="18"/>
  <c r="I8" i="18"/>
  <c r="M8" i="18" s="1"/>
  <c r="J7" i="18"/>
  <c r="I7" i="18"/>
  <c r="M7" i="18" s="1"/>
  <c r="K6" i="18"/>
  <c r="J6" i="18"/>
  <c r="I6" i="18"/>
  <c r="L6" i="18" s="1"/>
  <c r="J5" i="18"/>
  <c r="I5" i="18"/>
  <c r="M5" i="18" s="1"/>
  <c r="K4" i="18"/>
  <c r="J4" i="18"/>
  <c r="I4" i="18"/>
  <c r="M4" i="18" s="1"/>
  <c r="M3" i="18"/>
  <c r="J3" i="18"/>
  <c r="I3" i="18"/>
  <c r="L3" i="18" s="1"/>
  <c r="K2" i="18"/>
  <c r="J2" i="18"/>
  <c r="I2" i="18"/>
  <c r="M2" i="18" s="1"/>
  <c r="P36" i="15"/>
  <c r="O36" i="15"/>
  <c r="N36" i="15"/>
  <c r="M36" i="15"/>
  <c r="L36" i="15"/>
  <c r="K36" i="15"/>
  <c r="J36" i="15"/>
  <c r="I36" i="15"/>
  <c r="H36" i="15"/>
  <c r="G36" i="15"/>
  <c r="P35" i="15"/>
  <c r="O35" i="15"/>
  <c r="N35" i="15"/>
  <c r="M35" i="15"/>
  <c r="L35" i="15"/>
  <c r="K35" i="15"/>
  <c r="J35" i="15"/>
  <c r="I35" i="15"/>
  <c r="H35" i="15"/>
  <c r="G35" i="15"/>
  <c r="P34" i="15"/>
  <c r="O34" i="15"/>
  <c r="N34" i="15"/>
  <c r="M34" i="15"/>
  <c r="L34" i="15"/>
  <c r="K34" i="15"/>
  <c r="J34" i="15"/>
  <c r="I34" i="15"/>
  <c r="H34" i="15"/>
  <c r="G34" i="15"/>
  <c r="P33" i="15"/>
  <c r="O33" i="15"/>
  <c r="N33" i="15"/>
  <c r="M33" i="15"/>
  <c r="L33" i="15"/>
  <c r="K33" i="15"/>
  <c r="J33" i="15"/>
  <c r="I33" i="15"/>
  <c r="H33" i="15"/>
  <c r="G33" i="15"/>
  <c r="P32" i="15"/>
  <c r="O32" i="15"/>
  <c r="N32" i="15"/>
  <c r="M32" i="15"/>
  <c r="L32" i="15"/>
  <c r="K32" i="15"/>
  <c r="J32" i="15"/>
  <c r="I32" i="15"/>
  <c r="H32" i="15"/>
  <c r="G32" i="15"/>
  <c r="P31" i="15"/>
  <c r="O31" i="15"/>
  <c r="N31" i="15"/>
  <c r="M31" i="15"/>
  <c r="L31" i="15"/>
  <c r="K31" i="15"/>
  <c r="J31" i="15"/>
  <c r="I31" i="15"/>
  <c r="H31" i="15"/>
  <c r="G31" i="15"/>
  <c r="P30" i="15"/>
  <c r="O30" i="15"/>
  <c r="N30" i="15"/>
  <c r="M30" i="15"/>
  <c r="L30" i="15"/>
  <c r="K30" i="15"/>
  <c r="J30" i="15"/>
  <c r="I30" i="15"/>
  <c r="H30" i="15"/>
  <c r="G30" i="15"/>
  <c r="P29" i="15"/>
  <c r="O29" i="15"/>
  <c r="N29" i="15"/>
  <c r="M29" i="15"/>
  <c r="L29" i="15"/>
  <c r="K29" i="15"/>
  <c r="J29" i="15"/>
  <c r="I29" i="15"/>
  <c r="H29" i="15"/>
  <c r="G29" i="15"/>
  <c r="P27" i="15"/>
  <c r="O27" i="15"/>
  <c r="N27" i="15"/>
  <c r="M27" i="15"/>
  <c r="L27" i="15"/>
  <c r="K27" i="15"/>
  <c r="J27" i="15"/>
  <c r="I27" i="15"/>
  <c r="H27" i="15"/>
  <c r="G27" i="15"/>
  <c r="P26" i="15"/>
  <c r="O26" i="15"/>
  <c r="N26" i="15"/>
  <c r="M26" i="15"/>
  <c r="L26" i="15"/>
  <c r="K26" i="15"/>
  <c r="J26" i="15"/>
  <c r="I26" i="15"/>
  <c r="H26" i="15"/>
  <c r="G26" i="15"/>
  <c r="P25" i="15"/>
  <c r="O25" i="15"/>
  <c r="N25" i="15"/>
  <c r="M25" i="15"/>
  <c r="L25" i="15"/>
  <c r="K25" i="15"/>
  <c r="P23" i="15"/>
  <c r="O23" i="15"/>
  <c r="N23" i="15"/>
  <c r="M23" i="15"/>
  <c r="L23" i="15"/>
  <c r="K23" i="15"/>
  <c r="J23" i="15"/>
  <c r="I23" i="15"/>
  <c r="H23" i="15"/>
  <c r="P22" i="15"/>
  <c r="O22" i="15"/>
  <c r="N22" i="15"/>
  <c r="M22" i="15"/>
  <c r="P21" i="15"/>
  <c r="O21" i="15"/>
  <c r="N21" i="15"/>
  <c r="M21" i="15"/>
  <c r="L21" i="15"/>
  <c r="K21" i="15"/>
  <c r="P20" i="15"/>
  <c r="O20" i="15"/>
  <c r="H20" i="15"/>
  <c r="P19" i="15"/>
  <c r="O19" i="15"/>
  <c r="P18" i="15"/>
  <c r="O18" i="15"/>
  <c r="N18" i="15"/>
  <c r="M18" i="15"/>
  <c r="L18" i="15"/>
  <c r="J18" i="15"/>
  <c r="P16" i="15"/>
  <c r="O16" i="15"/>
  <c r="N16" i="15"/>
  <c r="J15" i="15"/>
  <c r="H15" i="15"/>
  <c r="P14" i="15"/>
  <c r="O14" i="15"/>
  <c r="P13" i="15"/>
  <c r="O13" i="15"/>
  <c r="N13" i="15"/>
  <c r="M13" i="15"/>
  <c r="L13" i="15"/>
  <c r="P12" i="15"/>
  <c r="O12" i="15"/>
  <c r="N12" i="15"/>
  <c r="M12" i="15"/>
  <c r="H12" i="15"/>
  <c r="P11" i="15"/>
  <c r="O11" i="15"/>
  <c r="N11" i="15"/>
  <c r="M11" i="15"/>
  <c r="L11" i="15"/>
  <c r="K11" i="15"/>
  <c r="P10" i="15"/>
  <c r="O10" i="15"/>
  <c r="N10" i="15"/>
  <c r="L10" i="15"/>
  <c r="K10" i="15"/>
  <c r="J10" i="15"/>
  <c r="P9" i="15"/>
  <c r="O9" i="15"/>
  <c r="N9" i="15"/>
  <c r="M9" i="15"/>
  <c r="H9" i="15"/>
  <c r="P8" i="15"/>
  <c r="O8" i="15"/>
  <c r="N8" i="15"/>
  <c r="M8" i="15"/>
  <c r="P7" i="15"/>
  <c r="O7" i="15"/>
  <c r="N7" i="15"/>
  <c r="M7" i="15"/>
  <c r="L7" i="15"/>
  <c r="K7" i="15"/>
  <c r="J7" i="15"/>
  <c r="I7" i="15"/>
  <c r="H7" i="15"/>
  <c r="P6" i="15"/>
  <c r="O6" i="15"/>
  <c r="N6" i="15"/>
  <c r="M6" i="15"/>
  <c r="P5" i="15"/>
  <c r="O5" i="15"/>
  <c r="N5" i="15"/>
  <c r="M5" i="15"/>
  <c r="L5" i="15"/>
  <c r="P4" i="15"/>
  <c r="O4" i="15"/>
  <c r="N4" i="15"/>
  <c r="M4" i="15"/>
  <c r="J4" i="15"/>
  <c r="H4" i="15"/>
  <c r="G4" i="15"/>
  <c r="P3" i="15"/>
  <c r="O3" i="15"/>
  <c r="N3" i="15"/>
  <c r="M3" i="15"/>
  <c r="L3" i="15"/>
  <c r="K3" i="15"/>
  <c r="S2" i="15"/>
  <c r="J21" i="15" s="1"/>
  <c r="R2" i="15"/>
  <c r="G20" i="15" s="1"/>
  <c r="P2" i="15"/>
  <c r="O2" i="15"/>
  <c r="N2" i="15"/>
  <c r="M2" i="15"/>
  <c r="L2" i="15"/>
  <c r="K2" i="15"/>
  <c r="J2" i="15"/>
  <c r="I2" i="15"/>
  <c r="L26" i="13"/>
  <c r="K26" i="13"/>
  <c r="P26" i="13" s="1"/>
  <c r="J26" i="13"/>
  <c r="P25" i="13"/>
  <c r="O25" i="13"/>
  <c r="N25" i="13"/>
  <c r="M25" i="13"/>
  <c r="L25" i="13"/>
  <c r="K25" i="13"/>
  <c r="J25" i="13"/>
  <c r="M24" i="13"/>
  <c r="L24" i="13"/>
  <c r="K24" i="13"/>
  <c r="P24" i="13" s="1"/>
  <c r="J24" i="13"/>
  <c r="N21" i="13"/>
  <c r="L21" i="13"/>
  <c r="K21" i="13"/>
  <c r="M21" i="13" s="1"/>
  <c r="J21" i="13"/>
  <c r="F21" i="13"/>
  <c r="L20" i="13"/>
  <c r="J20" i="13"/>
  <c r="F20" i="13"/>
  <c r="K20" i="13" s="1"/>
  <c r="L19" i="13"/>
  <c r="J19" i="13"/>
  <c r="F19" i="13"/>
  <c r="K19" i="13" s="1"/>
  <c r="N18" i="13"/>
  <c r="M18" i="13"/>
  <c r="L18" i="13"/>
  <c r="K18" i="13"/>
  <c r="J18" i="13"/>
  <c r="F18" i="13"/>
  <c r="L17" i="13"/>
  <c r="J17" i="13"/>
  <c r="F17" i="13"/>
  <c r="K17" i="13" s="1"/>
  <c r="L16" i="13"/>
  <c r="J16" i="13"/>
  <c r="F16" i="13"/>
  <c r="K16" i="13" s="1"/>
  <c r="N15" i="13"/>
  <c r="M15" i="13"/>
  <c r="L15" i="13"/>
  <c r="K15" i="13"/>
  <c r="J15" i="13"/>
  <c r="F15" i="13"/>
  <c r="L14" i="13"/>
  <c r="J14" i="13"/>
  <c r="F14" i="13"/>
  <c r="K14" i="13" s="1"/>
  <c r="N13" i="13"/>
  <c r="L13" i="13"/>
  <c r="K13" i="13"/>
  <c r="M13" i="13" s="1"/>
  <c r="J13" i="13"/>
  <c r="F13" i="13"/>
  <c r="L12" i="13"/>
  <c r="J12" i="13"/>
  <c r="F12" i="13"/>
  <c r="K12" i="13" s="1"/>
  <c r="L11" i="13"/>
  <c r="J11" i="13"/>
  <c r="F11" i="13"/>
  <c r="K11" i="13" s="1"/>
  <c r="N10" i="13"/>
  <c r="M10" i="13"/>
  <c r="L10" i="13"/>
  <c r="K10" i="13"/>
  <c r="J10" i="13"/>
  <c r="F10" i="13"/>
  <c r="L9" i="13"/>
  <c r="J9" i="13"/>
  <c r="F9" i="13"/>
  <c r="K9" i="13" s="1"/>
  <c r="L8" i="13"/>
  <c r="J8" i="13"/>
  <c r="F8" i="13"/>
  <c r="K8" i="13" s="1"/>
  <c r="L7" i="13"/>
  <c r="J7" i="13"/>
  <c r="F7" i="13"/>
  <c r="K7" i="13" s="1"/>
  <c r="L6" i="13"/>
  <c r="J6" i="13"/>
  <c r="F6" i="13"/>
  <c r="K6" i="13" s="1"/>
  <c r="N5" i="13"/>
  <c r="L5" i="13"/>
  <c r="K5" i="13"/>
  <c r="M5" i="13" s="1"/>
  <c r="J5" i="13"/>
  <c r="F5" i="13"/>
  <c r="L4" i="13"/>
  <c r="J4" i="13"/>
  <c r="F4" i="13"/>
  <c r="K4" i="13" s="1"/>
  <c r="N3" i="13"/>
  <c r="L3" i="13"/>
  <c r="K3" i="13"/>
  <c r="M3" i="13" s="1"/>
  <c r="J3" i="13"/>
  <c r="F3" i="13"/>
  <c r="N2" i="13"/>
  <c r="M2" i="13"/>
  <c r="L2" i="13"/>
  <c r="K2" i="13"/>
  <c r="J2" i="13"/>
  <c r="F2" i="13"/>
  <c r="I70" i="12"/>
  <c r="G70" i="12"/>
  <c r="F70" i="12"/>
  <c r="H70" i="12" s="1"/>
  <c r="E70" i="12"/>
  <c r="D70" i="12"/>
  <c r="I69" i="12"/>
  <c r="G69" i="12"/>
  <c r="F69" i="12"/>
  <c r="H69" i="12" s="1"/>
  <c r="E69" i="12"/>
  <c r="D69" i="12"/>
  <c r="I68" i="12"/>
  <c r="G68" i="12"/>
  <c r="F68" i="12"/>
  <c r="H68" i="12" s="1"/>
  <c r="E68" i="12"/>
  <c r="D68" i="12"/>
  <c r="I67" i="12"/>
  <c r="G67" i="12"/>
  <c r="F67" i="12"/>
  <c r="H67" i="12" s="1"/>
  <c r="E67" i="12"/>
  <c r="D67" i="12"/>
  <c r="I66" i="12"/>
  <c r="G66" i="12"/>
  <c r="F66" i="12"/>
  <c r="H66" i="12" s="1"/>
  <c r="E66" i="12"/>
  <c r="D66" i="12"/>
  <c r="I65" i="12"/>
  <c r="G65" i="12"/>
  <c r="F65" i="12"/>
  <c r="H65" i="12" s="1"/>
  <c r="E65" i="12"/>
  <c r="D65" i="12"/>
  <c r="I64" i="12"/>
  <c r="H64" i="12"/>
  <c r="G64" i="12"/>
  <c r="F64" i="12"/>
  <c r="E64" i="12"/>
  <c r="D64" i="12"/>
  <c r="I63" i="12"/>
  <c r="H63" i="12"/>
  <c r="G63" i="12"/>
  <c r="F63" i="12"/>
  <c r="E63" i="12"/>
  <c r="D63" i="12"/>
  <c r="I62" i="12"/>
  <c r="H62" i="12"/>
  <c r="G62" i="12"/>
  <c r="F62" i="12"/>
  <c r="E62" i="12"/>
  <c r="D62" i="12"/>
  <c r="I61" i="12"/>
  <c r="G61" i="12"/>
  <c r="F61" i="12"/>
  <c r="H61" i="12" s="1"/>
  <c r="E61" i="12"/>
  <c r="D61" i="12"/>
  <c r="I60" i="12"/>
  <c r="G60" i="12"/>
  <c r="F60" i="12"/>
  <c r="H60" i="12" s="1"/>
  <c r="E60" i="12"/>
  <c r="D60" i="12"/>
  <c r="I59" i="12"/>
  <c r="G59" i="12"/>
  <c r="F59" i="12"/>
  <c r="H59" i="12" s="1"/>
  <c r="E59" i="12"/>
  <c r="D59" i="12"/>
  <c r="I58" i="12"/>
  <c r="G58" i="12"/>
  <c r="F58" i="12"/>
  <c r="H58" i="12" s="1"/>
  <c r="E58" i="12"/>
  <c r="D58" i="12"/>
  <c r="I57" i="12"/>
  <c r="G57" i="12"/>
  <c r="F57" i="12"/>
  <c r="H57" i="12" s="1"/>
  <c r="E57" i="12"/>
  <c r="D57" i="12"/>
  <c r="I56" i="12"/>
  <c r="H56" i="12"/>
  <c r="G56" i="12"/>
  <c r="F56" i="12"/>
  <c r="E56" i="12"/>
  <c r="D56" i="12"/>
  <c r="I55" i="12"/>
  <c r="H55" i="12"/>
  <c r="G55" i="12"/>
  <c r="F55" i="12"/>
  <c r="E55" i="12"/>
  <c r="D55" i="12"/>
  <c r="I54" i="12"/>
  <c r="H54" i="12"/>
  <c r="G54" i="12"/>
  <c r="F54" i="12"/>
  <c r="E54" i="12"/>
  <c r="D54" i="12"/>
  <c r="I53" i="12"/>
  <c r="G53" i="12"/>
  <c r="F53" i="12"/>
  <c r="H53" i="12" s="1"/>
  <c r="E53" i="12"/>
  <c r="D53" i="12"/>
  <c r="I52" i="12"/>
  <c r="G52" i="12"/>
  <c r="F52" i="12"/>
  <c r="H52" i="12" s="1"/>
  <c r="E52" i="12"/>
  <c r="D52" i="12"/>
  <c r="I51" i="12"/>
  <c r="G51" i="12"/>
  <c r="F51" i="12"/>
  <c r="H51" i="12" s="1"/>
  <c r="E51" i="12"/>
  <c r="D51" i="12"/>
  <c r="I50" i="12"/>
  <c r="G50" i="12"/>
  <c r="F50" i="12"/>
  <c r="H50" i="12" s="1"/>
  <c r="E50" i="12"/>
  <c r="D50" i="12"/>
  <c r="I49" i="12"/>
  <c r="G49" i="12"/>
  <c r="F49" i="12"/>
  <c r="H49" i="12" s="1"/>
  <c r="E49" i="12"/>
  <c r="D49" i="12"/>
  <c r="I48" i="12"/>
  <c r="H48" i="12"/>
  <c r="G48" i="12"/>
  <c r="F48" i="12"/>
  <c r="E48" i="12"/>
  <c r="D48" i="12"/>
  <c r="I47" i="12"/>
  <c r="H47" i="12"/>
  <c r="G47" i="12"/>
  <c r="F47" i="12"/>
  <c r="E47" i="12"/>
  <c r="D47" i="12"/>
  <c r="I46" i="12"/>
  <c r="H46" i="12"/>
  <c r="G46" i="12"/>
  <c r="F46" i="12"/>
  <c r="E46" i="12"/>
  <c r="D46" i="12"/>
  <c r="I45" i="12"/>
  <c r="G45" i="12"/>
  <c r="F45" i="12"/>
  <c r="H45" i="12" s="1"/>
  <c r="E45" i="12"/>
  <c r="D45" i="12"/>
  <c r="I44" i="12"/>
  <c r="G44" i="12"/>
  <c r="F44" i="12"/>
  <c r="H44" i="12" s="1"/>
  <c r="E44" i="12"/>
  <c r="D44" i="12"/>
  <c r="I43" i="12"/>
  <c r="G43" i="12"/>
  <c r="F43" i="12"/>
  <c r="H43" i="12" s="1"/>
  <c r="E43" i="12"/>
  <c r="D43" i="12"/>
  <c r="I42" i="12"/>
  <c r="G42" i="12"/>
  <c r="F42" i="12"/>
  <c r="H42" i="12" s="1"/>
  <c r="E42" i="12"/>
  <c r="D42" i="12"/>
  <c r="I41" i="12"/>
  <c r="G41" i="12"/>
  <c r="F41" i="12"/>
  <c r="H41" i="12" s="1"/>
  <c r="E41" i="12"/>
  <c r="D41" i="12"/>
  <c r="I40" i="12"/>
  <c r="H40" i="12"/>
  <c r="G40" i="12"/>
  <c r="F40" i="12"/>
  <c r="E40" i="12"/>
  <c r="D40" i="12"/>
  <c r="I39" i="12"/>
  <c r="H39" i="12"/>
  <c r="G39" i="12"/>
  <c r="F39" i="12"/>
  <c r="E39" i="12"/>
  <c r="D39" i="12"/>
  <c r="I38" i="12"/>
  <c r="H38" i="12"/>
  <c r="G38" i="12"/>
  <c r="F38" i="12"/>
  <c r="E38" i="12"/>
  <c r="D38" i="12"/>
  <c r="I37" i="12"/>
  <c r="G37" i="12"/>
  <c r="F37" i="12"/>
  <c r="H37" i="12" s="1"/>
  <c r="E37" i="12"/>
  <c r="D37" i="12"/>
  <c r="I36" i="12"/>
  <c r="G36" i="12"/>
  <c r="F36" i="12"/>
  <c r="H36" i="12" s="1"/>
  <c r="E36" i="12"/>
  <c r="D36" i="12"/>
  <c r="I35" i="12"/>
  <c r="G35" i="12"/>
  <c r="F35" i="12"/>
  <c r="H35" i="12" s="1"/>
  <c r="E35" i="12"/>
  <c r="D35" i="12"/>
  <c r="I34" i="12"/>
  <c r="G34" i="12"/>
  <c r="F34" i="12"/>
  <c r="H34" i="12" s="1"/>
  <c r="E34" i="12"/>
  <c r="D34" i="12"/>
  <c r="I33" i="12"/>
  <c r="G33" i="12"/>
  <c r="F33" i="12"/>
  <c r="H33" i="12" s="1"/>
  <c r="E33" i="12"/>
  <c r="D33" i="12"/>
  <c r="I32" i="12"/>
  <c r="H32" i="12"/>
  <c r="G32" i="12"/>
  <c r="F32" i="12"/>
  <c r="E32" i="12"/>
  <c r="D32" i="12"/>
  <c r="I31" i="12"/>
  <c r="H31" i="12"/>
  <c r="G31" i="12"/>
  <c r="F31" i="12"/>
  <c r="E31" i="12"/>
  <c r="D31" i="12"/>
  <c r="I30" i="12"/>
  <c r="H30" i="12"/>
  <c r="G30" i="12"/>
  <c r="F30" i="12"/>
  <c r="E30" i="12"/>
  <c r="D30" i="12"/>
  <c r="I29" i="12"/>
  <c r="G29" i="12"/>
  <c r="F29" i="12"/>
  <c r="H29" i="12" s="1"/>
  <c r="E29" i="12"/>
  <c r="D29" i="12"/>
  <c r="I28" i="12"/>
  <c r="G28" i="12"/>
  <c r="F28" i="12"/>
  <c r="H28" i="12" s="1"/>
  <c r="E28" i="12"/>
  <c r="D28" i="12"/>
  <c r="I27" i="12"/>
  <c r="G27" i="12"/>
  <c r="F27" i="12"/>
  <c r="H27" i="12" s="1"/>
  <c r="E27" i="12"/>
  <c r="D27" i="12"/>
  <c r="I26" i="12"/>
  <c r="G26" i="12"/>
  <c r="F26" i="12"/>
  <c r="H26" i="12" s="1"/>
  <c r="E26" i="12"/>
  <c r="D26" i="12"/>
  <c r="I25" i="12"/>
  <c r="G25" i="12"/>
  <c r="F25" i="12"/>
  <c r="H25" i="12" s="1"/>
  <c r="E25" i="12"/>
  <c r="D25" i="12"/>
  <c r="I24" i="12"/>
  <c r="H24" i="12"/>
  <c r="G24" i="12"/>
  <c r="F24" i="12"/>
  <c r="E24" i="12"/>
  <c r="D24" i="12"/>
  <c r="I23" i="12"/>
  <c r="H23" i="12"/>
  <c r="G23" i="12"/>
  <c r="F23" i="12"/>
  <c r="E23" i="12"/>
  <c r="D23" i="12"/>
  <c r="I22" i="12"/>
  <c r="H22" i="12"/>
  <c r="G22" i="12"/>
  <c r="F22" i="12"/>
  <c r="E22" i="12"/>
  <c r="D22" i="12"/>
  <c r="I21" i="12"/>
  <c r="G21" i="12"/>
  <c r="F21" i="12"/>
  <c r="H21" i="12" s="1"/>
  <c r="E21" i="12"/>
  <c r="D21" i="12"/>
  <c r="I20" i="12"/>
  <c r="G20" i="12"/>
  <c r="F20" i="12"/>
  <c r="H20" i="12" s="1"/>
  <c r="E20" i="12"/>
  <c r="D20" i="12"/>
  <c r="I19" i="12"/>
  <c r="G19" i="12"/>
  <c r="F19" i="12"/>
  <c r="H19" i="12" s="1"/>
  <c r="E19" i="12"/>
  <c r="D19" i="12"/>
  <c r="I18" i="12"/>
  <c r="G18" i="12"/>
  <c r="F18" i="12"/>
  <c r="H18" i="12" s="1"/>
  <c r="E18" i="12"/>
  <c r="D18" i="12"/>
  <c r="I17" i="12"/>
  <c r="G17" i="12"/>
  <c r="F17" i="12"/>
  <c r="H17" i="12" s="1"/>
  <c r="E17" i="12"/>
  <c r="D17" i="12"/>
  <c r="I16" i="12"/>
  <c r="H16" i="12"/>
  <c r="G16" i="12"/>
  <c r="F16" i="12"/>
  <c r="E16" i="12"/>
  <c r="D16" i="12"/>
  <c r="I15" i="12"/>
  <c r="H15" i="12"/>
  <c r="G15" i="12"/>
  <c r="F15" i="12"/>
  <c r="E15" i="12"/>
  <c r="D15" i="12"/>
  <c r="I14" i="12"/>
  <c r="H14" i="12"/>
  <c r="G14" i="12"/>
  <c r="F14" i="12"/>
  <c r="E14" i="12"/>
  <c r="D14" i="12"/>
  <c r="I13" i="12"/>
  <c r="G13" i="12"/>
  <c r="F13" i="12"/>
  <c r="H13" i="12" s="1"/>
  <c r="E13" i="12"/>
  <c r="D13" i="12"/>
  <c r="I12" i="12"/>
  <c r="G12" i="12"/>
  <c r="F12" i="12"/>
  <c r="H12" i="12" s="1"/>
  <c r="E12" i="12"/>
  <c r="D12" i="12"/>
  <c r="I11" i="12"/>
  <c r="G11" i="12"/>
  <c r="F11" i="12"/>
  <c r="H11" i="12" s="1"/>
  <c r="E11" i="12"/>
  <c r="D11" i="12"/>
  <c r="I10" i="12"/>
  <c r="G10" i="12"/>
  <c r="F10" i="12"/>
  <c r="H10" i="12" s="1"/>
  <c r="E10" i="12"/>
  <c r="D10" i="12"/>
  <c r="I9" i="12"/>
  <c r="G9" i="12"/>
  <c r="F9" i="12"/>
  <c r="H9" i="12" s="1"/>
  <c r="E9" i="12"/>
  <c r="D9" i="12"/>
  <c r="I8" i="12"/>
  <c r="H8" i="12"/>
  <c r="G8" i="12"/>
  <c r="F8" i="12"/>
  <c r="E8" i="12"/>
  <c r="D8" i="12"/>
  <c r="I7" i="12"/>
  <c r="H7" i="12"/>
  <c r="G7" i="12"/>
  <c r="F7" i="12"/>
  <c r="E7" i="12"/>
  <c r="D7" i="12"/>
  <c r="I6" i="12"/>
  <c r="H6" i="12"/>
  <c r="G6" i="12"/>
  <c r="F6" i="12"/>
  <c r="E6" i="12"/>
  <c r="D6" i="12"/>
  <c r="I5" i="12"/>
  <c r="G5" i="12"/>
  <c r="F5" i="12"/>
  <c r="H5" i="12" s="1"/>
  <c r="E5" i="12"/>
  <c r="D5" i="12"/>
  <c r="I4" i="12"/>
  <c r="G4" i="12"/>
  <c r="F4" i="12"/>
  <c r="H4" i="12" s="1"/>
  <c r="E4" i="12"/>
  <c r="D4" i="12"/>
  <c r="I3" i="12"/>
  <c r="G3" i="12"/>
  <c r="F3" i="12"/>
  <c r="H3" i="12" s="1"/>
  <c r="E3" i="12"/>
  <c r="D3" i="12"/>
  <c r="I2" i="12"/>
  <c r="H2" i="12"/>
  <c r="G2" i="12"/>
  <c r="F2" i="12"/>
  <c r="E2" i="12"/>
  <c r="D2" i="12"/>
  <c r="P46" i="10"/>
  <c r="O46" i="10"/>
  <c r="N46" i="10"/>
  <c r="M46" i="10"/>
  <c r="L46" i="10"/>
  <c r="K46" i="10"/>
  <c r="J46" i="10"/>
  <c r="O45" i="10"/>
  <c r="M45" i="10"/>
  <c r="L45" i="10"/>
  <c r="K45" i="10"/>
  <c r="P45" i="10" s="1"/>
  <c r="J45" i="10"/>
  <c r="P44" i="10"/>
  <c r="N44" i="10"/>
  <c r="L44" i="10"/>
  <c r="K44" i="10"/>
  <c r="O44" i="10" s="1"/>
  <c r="J44" i="10"/>
  <c r="F41" i="10"/>
  <c r="F40" i="10"/>
  <c r="K39" i="10"/>
  <c r="F39" i="10"/>
  <c r="M38" i="10"/>
  <c r="K38" i="10"/>
  <c r="N38" i="10" s="1"/>
  <c r="F38" i="10"/>
  <c r="L38" i="10" s="1"/>
  <c r="K37" i="10"/>
  <c r="N37" i="10" s="1"/>
  <c r="F37" i="10"/>
  <c r="L37" i="10" s="1"/>
  <c r="F36" i="10"/>
  <c r="F35" i="10"/>
  <c r="F34" i="10"/>
  <c r="K33" i="10"/>
  <c r="N33" i="10" s="1"/>
  <c r="F33" i="10"/>
  <c r="K32" i="10"/>
  <c r="F32" i="10"/>
  <c r="K31" i="10"/>
  <c r="F31" i="10"/>
  <c r="M30" i="10"/>
  <c r="K30" i="10"/>
  <c r="N30" i="10" s="1"/>
  <c r="F30" i="10"/>
  <c r="L30" i="10" s="1"/>
  <c r="M29" i="10"/>
  <c r="K29" i="10"/>
  <c r="N29" i="10" s="1"/>
  <c r="F29" i="10"/>
  <c r="L29" i="10" s="1"/>
  <c r="K28" i="10"/>
  <c r="N28" i="10" s="1"/>
  <c r="F28" i="10"/>
  <c r="F27" i="10"/>
  <c r="F26" i="10"/>
  <c r="K25" i="10"/>
  <c r="N25" i="10" s="1"/>
  <c r="F25" i="10"/>
  <c r="F24" i="10"/>
  <c r="K23" i="10"/>
  <c r="F23" i="10"/>
  <c r="K22" i="10"/>
  <c r="N22" i="10" s="1"/>
  <c r="F22" i="10"/>
  <c r="L22" i="10" s="1"/>
  <c r="M21" i="10"/>
  <c r="K21" i="10"/>
  <c r="N21" i="10" s="1"/>
  <c r="F21" i="10"/>
  <c r="L21" i="10" s="1"/>
  <c r="F20" i="10"/>
  <c r="F19" i="10"/>
  <c r="F18" i="10"/>
  <c r="K17" i="10"/>
  <c r="N17" i="10" s="1"/>
  <c r="F17" i="10"/>
  <c r="F16" i="10"/>
  <c r="F15" i="10"/>
  <c r="K14" i="10"/>
  <c r="N14" i="10" s="1"/>
  <c r="F14" i="10"/>
  <c r="L14" i="10" s="1"/>
  <c r="K13" i="10"/>
  <c r="N13" i="10" s="1"/>
  <c r="F13" i="10"/>
  <c r="L13" i="10" s="1"/>
  <c r="F12" i="10"/>
  <c r="F11" i="10"/>
  <c r="F10" i="10"/>
  <c r="F9" i="10"/>
  <c r="F8" i="10"/>
  <c r="K7" i="10"/>
  <c r="F7" i="10"/>
  <c r="M6" i="10"/>
  <c r="K6" i="10"/>
  <c r="N6" i="10" s="1"/>
  <c r="F6" i="10"/>
  <c r="L6" i="10" s="1"/>
  <c r="K5" i="10"/>
  <c r="N5" i="10" s="1"/>
  <c r="F5" i="10"/>
  <c r="L5" i="10" s="1"/>
  <c r="M4" i="10"/>
  <c r="K4" i="10"/>
  <c r="N4" i="10" s="1"/>
  <c r="F4" i="10"/>
  <c r="F3" i="10"/>
  <c r="F2" i="10"/>
  <c r="L46" i="8"/>
  <c r="K46" i="8"/>
  <c r="J46" i="8"/>
  <c r="P45" i="8"/>
  <c r="O45" i="8"/>
  <c r="N45" i="8"/>
  <c r="L45" i="8"/>
  <c r="K45" i="8"/>
  <c r="M45" i="8" s="1"/>
  <c r="J45" i="8"/>
  <c r="L44" i="8"/>
  <c r="K44" i="8"/>
  <c r="J44" i="8"/>
  <c r="N41" i="8"/>
  <c r="M41" i="8"/>
  <c r="L41" i="8"/>
  <c r="K41" i="8"/>
  <c r="J41" i="8"/>
  <c r="F41" i="8"/>
  <c r="N40" i="8"/>
  <c r="L40" i="8"/>
  <c r="K40" i="8"/>
  <c r="M40" i="8" s="1"/>
  <c r="J40" i="8"/>
  <c r="F40" i="8"/>
  <c r="L39" i="8"/>
  <c r="J39" i="8"/>
  <c r="F39" i="8"/>
  <c r="K39" i="8" s="1"/>
  <c r="M39" i="8" s="1"/>
  <c r="L38" i="8"/>
  <c r="J38" i="8"/>
  <c r="F38" i="8"/>
  <c r="K38" i="8" s="1"/>
  <c r="L37" i="8"/>
  <c r="J37" i="8"/>
  <c r="F37" i="8"/>
  <c r="K37" i="8" s="1"/>
  <c r="N36" i="8"/>
  <c r="L36" i="8"/>
  <c r="K36" i="8"/>
  <c r="M36" i="8" s="1"/>
  <c r="J36" i="8"/>
  <c r="F36" i="8"/>
  <c r="N35" i="8"/>
  <c r="L35" i="8"/>
  <c r="J35" i="8"/>
  <c r="F35" i="8"/>
  <c r="K35" i="8" s="1"/>
  <c r="M35" i="8" s="1"/>
  <c r="N34" i="8"/>
  <c r="L34" i="8"/>
  <c r="K34" i="8"/>
  <c r="M34" i="8" s="1"/>
  <c r="J34" i="8"/>
  <c r="F34" i="8"/>
  <c r="N33" i="8"/>
  <c r="M33" i="8"/>
  <c r="L33" i="8"/>
  <c r="K33" i="8"/>
  <c r="J33" i="8"/>
  <c r="F33" i="8"/>
  <c r="N32" i="8"/>
  <c r="L32" i="8"/>
  <c r="K32" i="8"/>
  <c r="M32" i="8" s="1"/>
  <c r="J32" i="8"/>
  <c r="F32" i="8"/>
  <c r="N31" i="8"/>
  <c r="L31" i="8"/>
  <c r="J31" i="8"/>
  <c r="F31" i="8"/>
  <c r="K31" i="8" s="1"/>
  <c r="M31" i="8" s="1"/>
  <c r="L30" i="8"/>
  <c r="J30" i="8"/>
  <c r="F30" i="8"/>
  <c r="K30" i="8" s="1"/>
  <c r="L29" i="8"/>
  <c r="J29" i="8"/>
  <c r="F29" i="8"/>
  <c r="K29" i="8" s="1"/>
  <c r="N28" i="8"/>
  <c r="L28" i="8"/>
  <c r="K28" i="8"/>
  <c r="M28" i="8" s="1"/>
  <c r="J28" i="8"/>
  <c r="F28" i="8"/>
  <c r="L27" i="8"/>
  <c r="J27" i="8"/>
  <c r="F27" i="8"/>
  <c r="K27" i="8" s="1"/>
  <c r="M27" i="8" s="1"/>
  <c r="N26" i="8"/>
  <c r="L26" i="8"/>
  <c r="K26" i="8"/>
  <c r="M26" i="8" s="1"/>
  <c r="J26" i="8"/>
  <c r="F26" i="8"/>
  <c r="N25" i="8"/>
  <c r="M25" i="8"/>
  <c r="L25" i="8"/>
  <c r="K25" i="8"/>
  <c r="J25" i="8"/>
  <c r="F25" i="8"/>
  <c r="N24" i="8"/>
  <c r="L24" i="8"/>
  <c r="K24" i="8"/>
  <c r="M24" i="8" s="1"/>
  <c r="J24" i="8"/>
  <c r="F24" i="8"/>
  <c r="L23" i="8"/>
  <c r="J23" i="8"/>
  <c r="F23" i="8"/>
  <c r="K23" i="8" s="1"/>
  <c r="M23" i="8" s="1"/>
  <c r="L22" i="8"/>
  <c r="J22" i="8"/>
  <c r="F22" i="8"/>
  <c r="K22" i="8" s="1"/>
  <c r="L21" i="8"/>
  <c r="J21" i="8"/>
  <c r="F21" i="8"/>
  <c r="K21" i="8" s="1"/>
  <c r="N20" i="8"/>
  <c r="L20" i="8"/>
  <c r="K20" i="8"/>
  <c r="M20" i="8" s="1"/>
  <c r="J20" i="8"/>
  <c r="F20" i="8"/>
  <c r="L19" i="8"/>
  <c r="J19" i="8"/>
  <c r="F19" i="8"/>
  <c r="K19" i="8" s="1"/>
  <c r="M19" i="8" s="1"/>
  <c r="N18" i="8"/>
  <c r="L18" i="8"/>
  <c r="K18" i="8"/>
  <c r="M18" i="8" s="1"/>
  <c r="J18" i="8"/>
  <c r="F18" i="8"/>
  <c r="N17" i="8"/>
  <c r="M17" i="8"/>
  <c r="L17" i="8"/>
  <c r="K17" i="8"/>
  <c r="J17" i="8"/>
  <c r="F17" i="8"/>
  <c r="N16" i="8"/>
  <c r="L16" i="8"/>
  <c r="K16" i="8"/>
  <c r="M16" i="8" s="1"/>
  <c r="J16" i="8"/>
  <c r="F16" i="8"/>
  <c r="N15" i="8"/>
  <c r="L15" i="8"/>
  <c r="J15" i="8"/>
  <c r="F15" i="8"/>
  <c r="K15" i="8" s="1"/>
  <c r="M15" i="8" s="1"/>
  <c r="L14" i="8"/>
  <c r="J14" i="8"/>
  <c r="F14" i="8"/>
  <c r="K14" i="8" s="1"/>
  <c r="L13" i="8"/>
  <c r="J13" i="8"/>
  <c r="F13" i="8"/>
  <c r="K13" i="8" s="1"/>
  <c r="N12" i="8"/>
  <c r="L12" i="8"/>
  <c r="K12" i="8"/>
  <c r="M12" i="8" s="1"/>
  <c r="J12" i="8"/>
  <c r="F12" i="8"/>
  <c r="N11" i="8"/>
  <c r="L11" i="8"/>
  <c r="J11" i="8"/>
  <c r="F11" i="8"/>
  <c r="K11" i="8" s="1"/>
  <c r="M11" i="8" s="1"/>
  <c r="N10" i="8"/>
  <c r="L10" i="8"/>
  <c r="K10" i="8"/>
  <c r="M10" i="8" s="1"/>
  <c r="J10" i="8"/>
  <c r="F10" i="8"/>
  <c r="N9" i="8"/>
  <c r="M9" i="8"/>
  <c r="L9" i="8"/>
  <c r="K9" i="8"/>
  <c r="J9" i="8"/>
  <c r="F9" i="8"/>
  <c r="N8" i="8"/>
  <c r="L8" i="8"/>
  <c r="K8" i="8"/>
  <c r="M8" i="8" s="1"/>
  <c r="J8" i="8"/>
  <c r="F8" i="8"/>
  <c r="L7" i="8"/>
  <c r="J7" i="8"/>
  <c r="F7" i="8"/>
  <c r="K7" i="8" s="1"/>
  <c r="M7" i="8" s="1"/>
  <c r="L6" i="8"/>
  <c r="J6" i="8"/>
  <c r="F6" i="8"/>
  <c r="K6" i="8" s="1"/>
  <c r="L5" i="8"/>
  <c r="J5" i="8"/>
  <c r="F5" i="8"/>
  <c r="K5" i="8" s="1"/>
  <c r="N4" i="8"/>
  <c r="L4" i="8"/>
  <c r="K4" i="8"/>
  <c r="M4" i="8" s="1"/>
  <c r="J4" i="8"/>
  <c r="F4" i="8"/>
  <c r="L3" i="8"/>
  <c r="J3" i="8"/>
  <c r="F3" i="8"/>
  <c r="K3" i="8" s="1"/>
  <c r="M3" i="8" s="1"/>
  <c r="N2" i="8"/>
  <c r="L2" i="8"/>
  <c r="K2" i="8"/>
  <c r="M2" i="8" s="1"/>
  <c r="J2" i="8"/>
  <c r="F2" i="8"/>
  <c r="J44" i="6"/>
  <c r="I44" i="6"/>
  <c r="H44" i="6"/>
  <c r="B44" i="6"/>
  <c r="L43" i="6"/>
  <c r="J43" i="6"/>
  <c r="I43" i="6"/>
  <c r="H43" i="6"/>
  <c r="B43" i="6"/>
  <c r="N42" i="6"/>
  <c r="I42" i="6"/>
  <c r="H42" i="6"/>
  <c r="B42" i="6"/>
  <c r="L39" i="6"/>
  <c r="I39" i="6"/>
  <c r="H39" i="6"/>
  <c r="M38" i="6"/>
  <c r="L38" i="6"/>
  <c r="K38" i="6"/>
  <c r="J38" i="6"/>
  <c r="I38" i="6"/>
  <c r="H38" i="6"/>
  <c r="N38" i="6" s="1"/>
  <c r="B38" i="6"/>
  <c r="M37" i="6"/>
  <c r="K37" i="6"/>
  <c r="I37" i="6"/>
  <c r="H37" i="6"/>
  <c r="N37" i="6" s="1"/>
  <c r="L36" i="6"/>
  <c r="I36" i="6"/>
  <c r="H36" i="6"/>
  <c r="B36" i="6"/>
  <c r="I35" i="6"/>
  <c r="H35" i="6"/>
  <c r="N35" i="6" s="1"/>
  <c r="M34" i="6"/>
  <c r="K34" i="6"/>
  <c r="J34" i="6"/>
  <c r="I34" i="6"/>
  <c r="H34" i="6"/>
  <c r="N34" i="6" s="1"/>
  <c r="B34" i="6"/>
  <c r="N33" i="6"/>
  <c r="M33" i="6"/>
  <c r="L33" i="6"/>
  <c r="K33" i="6"/>
  <c r="J33" i="6"/>
  <c r="I33" i="6"/>
  <c r="H33" i="6"/>
  <c r="N32" i="6"/>
  <c r="L32" i="6"/>
  <c r="J32" i="6"/>
  <c r="I32" i="6"/>
  <c r="H32" i="6"/>
  <c r="M32" i="6" s="1"/>
  <c r="B32" i="6"/>
  <c r="N31" i="6"/>
  <c r="L31" i="6"/>
  <c r="I31" i="6"/>
  <c r="H31" i="6"/>
  <c r="M30" i="6"/>
  <c r="K30" i="6"/>
  <c r="I30" i="6"/>
  <c r="H30" i="6"/>
  <c r="N30" i="6" s="1"/>
  <c r="B30" i="6"/>
  <c r="N29" i="6"/>
  <c r="M29" i="6"/>
  <c r="K29" i="6"/>
  <c r="I29" i="6"/>
  <c r="H29" i="6"/>
  <c r="L29" i="6" s="1"/>
  <c r="N28" i="6"/>
  <c r="J28" i="6"/>
  <c r="I28" i="6"/>
  <c r="H28" i="6"/>
  <c r="B28" i="6"/>
  <c r="L27" i="6"/>
  <c r="J27" i="6"/>
  <c r="I27" i="6"/>
  <c r="H27" i="6"/>
  <c r="M27" i="6" s="1"/>
  <c r="N26" i="6"/>
  <c r="M26" i="6"/>
  <c r="K26" i="6"/>
  <c r="J26" i="6"/>
  <c r="I26" i="6"/>
  <c r="H26" i="6"/>
  <c r="L26" i="6" s="1"/>
  <c r="B26" i="6"/>
  <c r="N25" i="6"/>
  <c r="M25" i="6"/>
  <c r="L25" i="6"/>
  <c r="K25" i="6"/>
  <c r="J25" i="6"/>
  <c r="I25" i="6"/>
  <c r="H25" i="6"/>
  <c r="I24" i="6"/>
  <c r="H24" i="6"/>
  <c r="B24" i="6"/>
  <c r="N23" i="6"/>
  <c r="J23" i="6"/>
  <c r="I23" i="6"/>
  <c r="H23" i="6"/>
  <c r="M22" i="6"/>
  <c r="K22" i="6"/>
  <c r="I22" i="6"/>
  <c r="H22" i="6"/>
  <c r="N22" i="6" s="1"/>
  <c r="B22" i="6"/>
  <c r="M21" i="6"/>
  <c r="L21" i="6"/>
  <c r="K21" i="6"/>
  <c r="J21" i="6"/>
  <c r="I21" i="6"/>
  <c r="H21" i="6"/>
  <c r="N21" i="6" s="1"/>
  <c r="N20" i="6"/>
  <c r="J20" i="6"/>
  <c r="I20" i="6"/>
  <c r="H20" i="6"/>
  <c r="B20" i="6"/>
  <c r="L19" i="6"/>
  <c r="I19" i="6"/>
  <c r="H19" i="6"/>
  <c r="N18" i="6"/>
  <c r="M18" i="6"/>
  <c r="L18" i="6"/>
  <c r="K18" i="6"/>
  <c r="J18" i="6"/>
  <c r="I18" i="6"/>
  <c r="H18" i="6"/>
  <c r="B18" i="6"/>
  <c r="M17" i="6"/>
  <c r="K17" i="6"/>
  <c r="J17" i="6"/>
  <c r="I17" i="6"/>
  <c r="H17" i="6"/>
  <c r="N17" i="6" s="1"/>
  <c r="N16" i="6"/>
  <c r="L16" i="6"/>
  <c r="I16" i="6"/>
  <c r="H16" i="6"/>
  <c r="B16" i="6"/>
  <c r="N15" i="6"/>
  <c r="L15" i="6"/>
  <c r="J15" i="6"/>
  <c r="I15" i="6"/>
  <c r="H15" i="6"/>
  <c r="M15" i="6" s="1"/>
  <c r="N14" i="6"/>
  <c r="M14" i="6"/>
  <c r="K14" i="6"/>
  <c r="I14" i="6"/>
  <c r="H14" i="6"/>
  <c r="L14" i="6" s="1"/>
  <c r="B14" i="6"/>
  <c r="M13" i="6"/>
  <c r="K13" i="6"/>
  <c r="I13" i="6"/>
  <c r="H13" i="6"/>
  <c r="N13" i="6" s="1"/>
  <c r="L12" i="6"/>
  <c r="J12" i="6"/>
  <c r="I12" i="6"/>
  <c r="H12" i="6"/>
  <c r="M12" i="6" s="1"/>
  <c r="B12" i="6"/>
  <c r="N11" i="6"/>
  <c r="L11" i="6"/>
  <c r="J11" i="6"/>
  <c r="I11" i="6"/>
  <c r="H11" i="6"/>
  <c r="N10" i="6"/>
  <c r="M10" i="6"/>
  <c r="L10" i="6"/>
  <c r="K10" i="6"/>
  <c r="J10" i="6"/>
  <c r="I10" i="6"/>
  <c r="H10" i="6"/>
  <c r="B10" i="6"/>
  <c r="N9" i="6"/>
  <c r="M9" i="6"/>
  <c r="K9" i="6"/>
  <c r="J9" i="6"/>
  <c r="I9" i="6"/>
  <c r="H9" i="6"/>
  <c r="L9" i="6" s="1"/>
  <c r="N8" i="6"/>
  <c r="I8" i="6"/>
  <c r="H8" i="6"/>
  <c r="B8" i="6"/>
  <c r="L7" i="6"/>
  <c r="I7" i="6"/>
  <c r="H7" i="6"/>
  <c r="M6" i="6"/>
  <c r="L6" i="6"/>
  <c r="K6" i="6"/>
  <c r="J6" i="6"/>
  <c r="I6" i="6"/>
  <c r="H6" i="6"/>
  <c r="N6" i="6" s="1"/>
  <c r="B6" i="6"/>
  <c r="M5" i="6"/>
  <c r="K5" i="6"/>
  <c r="I5" i="6"/>
  <c r="H5" i="6"/>
  <c r="N5" i="6" s="1"/>
  <c r="N4" i="6"/>
  <c r="L4" i="6"/>
  <c r="I4" i="6"/>
  <c r="H4" i="6"/>
  <c r="B4" i="6"/>
  <c r="N3" i="6"/>
  <c r="I3" i="6"/>
  <c r="H3" i="6"/>
  <c r="M2" i="6"/>
  <c r="K2" i="6"/>
  <c r="J2" i="6"/>
  <c r="I2" i="6"/>
  <c r="H2" i="6"/>
  <c r="N2" i="6" s="1"/>
  <c r="B2" i="6"/>
  <c r="W22" i="5"/>
  <c r="V22" i="5"/>
  <c r="U22" i="5"/>
  <c r="T22" i="5"/>
  <c r="S22" i="5"/>
  <c r="R22" i="5"/>
  <c r="Q22" i="5"/>
  <c r="P22" i="5"/>
  <c r="O22" i="5"/>
  <c r="N22" i="5"/>
  <c r="M22" i="5"/>
  <c r="L22" i="5"/>
  <c r="K22" i="5"/>
  <c r="J22" i="5"/>
  <c r="I22" i="5"/>
  <c r="H22" i="5"/>
  <c r="G22" i="5"/>
  <c r="F22" i="5"/>
  <c r="E22" i="5"/>
  <c r="D22" i="5"/>
  <c r="C22" i="5"/>
  <c r="W21" i="5"/>
  <c r="V21" i="5"/>
  <c r="U21" i="5"/>
  <c r="T21" i="5"/>
  <c r="S21" i="5"/>
  <c r="R21" i="5"/>
  <c r="Q21" i="5"/>
  <c r="P21" i="5"/>
  <c r="O21" i="5"/>
  <c r="N21" i="5"/>
  <c r="M21" i="5"/>
  <c r="L21" i="5"/>
  <c r="K21" i="5"/>
  <c r="J21" i="5"/>
  <c r="I21" i="5"/>
  <c r="H21" i="5"/>
  <c r="G21" i="5"/>
  <c r="F21" i="5"/>
  <c r="E21" i="5"/>
  <c r="D21" i="5"/>
  <c r="C21" i="5"/>
  <c r="W20" i="5"/>
  <c r="V20" i="5"/>
  <c r="U20" i="5"/>
  <c r="T20" i="5"/>
  <c r="S20" i="5"/>
  <c r="R20" i="5"/>
  <c r="Q20" i="5"/>
  <c r="P20" i="5"/>
  <c r="O20" i="5"/>
  <c r="N20" i="5"/>
  <c r="M20" i="5"/>
  <c r="L20" i="5"/>
  <c r="K20" i="5"/>
  <c r="J20" i="5"/>
  <c r="I20" i="5"/>
  <c r="H20" i="5"/>
  <c r="G20" i="5"/>
  <c r="F20" i="5"/>
  <c r="E20" i="5"/>
  <c r="D20" i="5"/>
  <c r="C20" i="5"/>
  <c r="W19" i="5"/>
  <c r="V19" i="5"/>
  <c r="U19" i="5"/>
  <c r="T19" i="5"/>
  <c r="S19" i="5"/>
  <c r="R19" i="5"/>
  <c r="Q19" i="5"/>
  <c r="P19" i="5"/>
  <c r="O19" i="5"/>
  <c r="N19" i="5"/>
  <c r="M19" i="5"/>
  <c r="L19" i="5"/>
  <c r="K19" i="5"/>
  <c r="J19" i="5"/>
  <c r="I19" i="5"/>
  <c r="H19" i="5"/>
  <c r="G19" i="5"/>
  <c r="F19" i="5"/>
  <c r="E19" i="5"/>
  <c r="D19" i="5"/>
  <c r="C19" i="5"/>
  <c r="W18" i="5"/>
  <c r="V18" i="5"/>
  <c r="U18" i="5"/>
  <c r="T18" i="5"/>
  <c r="S18" i="5"/>
  <c r="R18" i="5"/>
  <c r="Q18" i="5"/>
  <c r="P18" i="5"/>
  <c r="O18" i="5"/>
  <c r="N18" i="5"/>
  <c r="M18" i="5"/>
  <c r="L18" i="5"/>
  <c r="K18" i="5"/>
  <c r="J18" i="5"/>
  <c r="I18" i="5"/>
  <c r="H18" i="5"/>
  <c r="G18" i="5"/>
  <c r="F18" i="5"/>
  <c r="E18" i="5"/>
  <c r="D18" i="5"/>
  <c r="C18" i="5"/>
  <c r="W17" i="5"/>
  <c r="V17" i="5"/>
  <c r="U17" i="5"/>
  <c r="T17" i="5"/>
  <c r="S17" i="5"/>
  <c r="R17" i="5"/>
  <c r="Q17" i="5"/>
  <c r="P17" i="5"/>
  <c r="O17" i="5"/>
  <c r="N17" i="5"/>
  <c r="M17" i="5"/>
  <c r="L17" i="5"/>
  <c r="K17" i="5"/>
  <c r="J17" i="5"/>
  <c r="I17" i="5"/>
  <c r="H17" i="5"/>
  <c r="G17" i="5"/>
  <c r="F17" i="5"/>
  <c r="E17" i="5"/>
  <c r="D17" i="5"/>
  <c r="C17" i="5"/>
  <c r="W16" i="5"/>
  <c r="V16" i="5"/>
  <c r="U16" i="5"/>
  <c r="T16" i="5"/>
  <c r="S16" i="5"/>
  <c r="R16" i="5"/>
  <c r="Q16" i="5"/>
  <c r="P16" i="5"/>
  <c r="O16" i="5"/>
  <c r="N16" i="5"/>
  <c r="M16" i="5"/>
  <c r="L16" i="5"/>
  <c r="K16" i="5"/>
  <c r="J16" i="5"/>
  <c r="I16" i="5"/>
  <c r="H16" i="5"/>
  <c r="G16" i="5"/>
  <c r="F16" i="5"/>
  <c r="E16" i="5"/>
  <c r="D16" i="5"/>
  <c r="C16" i="5"/>
  <c r="W15" i="5"/>
  <c r="V15" i="5"/>
  <c r="U15" i="5"/>
  <c r="T15" i="5"/>
  <c r="S15" i="5"/>
  <c r="R15" i="5"/>
  <c r="Q15" i="5"/>
  <c r="P15" i="5"/>
  <c r="O15" i="5"/>
  <c r="N15" i="5"/>
  <c r="M15" i="5"/>
  <c r="L15" i="5"/>
  <c r="K15" i="5"/>
  <c r="J15" i="5"/>
  <c r="I15" i="5"/>
  <c r="H15" i="5"/>
  <c r="G15" i="5"/>
  <c r="F15" i="5"/>
  <c r="E15" i="5"/>
  <c r="D15" i="5"/>
  <c r="C15" i="5"/>
  <c r="W14" i="5"/>
  <c r="V14" i="5"/>
  <c r="U14" i="5"/>
  <c r="T14" i="5"/>
  <c r="S14" i="5"/>
  <c r="R14" i="5"/>
  <c r="Q14" i="5"/>
  <c r="P14" i="5"/>
  <c r="O14" i="5"/>
  <c r="N14" i="5"/>
  <c r="M14" i="5"/>
  <c r="L14" i="5"/>
  <c r="K14" i="5"/>
  <c r="J14" i="5"/>
  <c r="I14" i="5"/>
  <c r="H14" i="5"/>
  <c r="G14" i="5"/>
  <c r="F14" i="5"/>
  <c r="E14" i="5"/>
  <c r="D14" i="5"/>
  <c r="C14" i="5"/>
  <c r="W13" i="5"/>
  <c r="V13" i="5"/>
  <c r="U13" i="5"/>
  <c r="T13" i="5"/>
  <c r="S13" i="5"/>
  <c r="R13" i="5"/>
  <c r="Q13" i="5"/>
  <c r="P13" i="5"/>
  <c r="O13" i="5"/>
  <c r="N13" i="5"/>
  <c r="M13" i="5"/>
  <c r="L13" i="5"/>
  <c r="K13" i="5"/>
  <c r="J13" i="5"/>
  <c r="I13" i="5"/>
  <c r="H13" i="5"/>
  <c r="G13" i="5"/>
  <c r="F13" i="5"/>
  <c r="E13" i="5"/>
  <c r="D13" i="5"/>
  <c r="C13" i="5"/>
  <c r="W12" i="5"/>
  <c r="V12" i="5"/>
  <c r="U12" i="5"/>
  <c r="T12" i="5"/>
  <c r="S12" i="5"/>
  <c r="R12" i="5"/>
  <c r="Q12" i="5"/>
  <c r="P12" i="5"/>
  <c r="O12" i="5"/>
  <c r="N12" i="5"/>
  <c r="M12" i="5"/>
  <c r="L12" i="5"/>
  <c r="K12" i="5"/>
  <c r="J12" i="5"/>
  <c r="I12" i="5"/>
  <c r="H12" i="5"/>
  <c r="G12" i="5"/>
  <c r="F12" i="5"/>
  <c r="E12" i="5"/>
  <c r="D12" i="5"/>
  <c r="C12" i="5"/>
  <c r="W11" i="5"/>
  <c r="V11" i="5"/>
  <c r="U11" i="5"/>
  <c r="T11" i="5"/>
  <c r="S11" i="5"/>
  <c r="R11" i="5"/>
  <c r="Q11" i="5"/>
  <c r="P11" i="5"/>
  <c r="O11" i="5"/>
  <c r="N11" i="5"/>
  <c r="M11" i="5"/>
  <c r="L11" i="5"/>
  <c r="K11" i="5"/>
  <c r="J11" i="5"/>
  <c r="I11" i="5"/>
  <c r="H11" i="5"/>
  <c r="G11" i="5"/>
  <c r="F11" i="5"/>
  <c r="E11" i="5"/>
  <c r="D11" i="5"/>
  <c r="C11" i="5"/>
  <c r="W10" i="5"/>
  <c r="V10" i="5"/>
  <c r="U10" i="5"/>
  <c r="T10" i="5"/>
  <c r="S10" i="5"/>
  <c r="R10" i="5"/>
  <c r="Q10" i="5"/>
  <c r="P10" i="5"/>
  <c r="O10" i="5"/>
  <c r="N10" i="5"/>
  <c r="M10" i="5"/>
  <c r="L10" i="5"/>
  <c r="K10" i="5"/>
  <c r="J10" i="5"/>
  <c r="I10" i="5"/>
  <c r="H10" i="5"/>
  <c r="G10" i="5"/>
  <c r="F10" i="5"/>
  <c r="E10" i="5"/>
  <c r="D10" i="5"/>
  <c r="C10" i="5"/>
  <c r="W9" i="5"/>
  <c r="V9" i="5"/>
  <c r="U9" i="5"/>
  <c r="T9" i="5"/>
  <c r="S9" i="5"/>
  <c r="R9" i="5"/>
  <c r="Q9" i="5"/>
  <c r="P9" i="5"/>
  <c r="O9" i="5"/>
  <c r="N9" i="5"/>
  <c r="M9" i="5"/>
  <c r="L9" i="5"/>
  <c r="K9" i="5"/>
  <c r="J9" i="5"/>
  <c r="I9" i="5"/>
  <c r="H9" i="5"/>
  <c r="G9" i="5"/>
  <c r="F9" i="5"/>
  <c r="E9" i="5"/>
  <c r="D9" i="5"/>
  <c r="C9" i="5"/>
  <c r="W8" i="5"/>
  <c r="V8" i="5"/>
  <c r="U8" i="5"/>
  <c r="T8" i="5"/>
  <c r="S8" i="5"/>
  <c r="R8" i="5"/>
  <c r="Q8" i="5"/>
  <c r="P8" i="5"/>
  <c r="O8" i="5"/>
  <c r="N8" i="5"/>
  <c r="M8" i="5"/>
  <c r="L8" i="5"/>
  <c r="K8" i="5"/>
  <c r="J8" i="5"/>
  <c r="I8" i="5"/>
  <c r="H8" i="5"/>
  <c r="G8" i="5"/>
  <c r="F8" i="5"/>
  <c r="E8" i="5"/>
  <c r="D8" i="5"/>
  <c r="C8" i="5"/>
  <c r="W7" i="5"/>
  <c r="V7" i="5"/>
  <c r="U7" i="5"/>
  <c r="T7" i="5"/>
  <c r="S7" i="5"/>
  <c r="R7" i="5"/>
  <c r="Q7" i="5"/>
  <c r="P7" i="5"/>
  <c r="O7" i="5"/>
  <c r="N7" i="5"/>
  <c r="M7" i="5"/>
  <c r="L7" i="5"/>
  <c r="K7" i="5"/>
  <c r="J7" i="5"/>
  <c r="I7" i="5"/>
  <c r="H7" i="5"/>
  <c r="G7" i="5"/>
  <c r="F7" i="5"/>
  <c r="E7" i="5"/>
  <c r="D7" i="5"/>
  <c r="C7" i="5"/>
  <c r="W6" i="5"/>
  <c r="V6" i="5"/>
  <c r="U6" i="5"/>
  <c r="T6" i="5"/>
  <c r="S6" i="5"/>
  <c r="R6" i="5"/>
  <c r="Q6" i="5"/>
  <c r="P6" i="5"/>
  <c r="O6" i="5"/>
  <c r="N6" i="5"/>
  <c r="M6" i="5"/>
  <c r="L6" i="5"/>
  <c r="K6" i="5"/>
  <c r="J6" i="5"/>
  <c r="I6" i="5"/>
  <c r="H6" i="5"/>
  <c r="G6" i="5"/>
  <c r="F6" i="5"/>
  <c r="E6" i="5"/>
  <c r="D6" i="5"/>
  <c r="C6" i="5"/>
  <c r="W5" i="5"/>
  <c r="V5" i="5"/>
  <c r="U5" i="5"/>
  <c r="T5" i="5"/>
  <c r="S5" i="5"/>
  <c r="R5" i="5"/>
  <c r="Q5" i="5"/>
  <c r="P5" i="5"/>
  <c r="O5" i="5"/>
  <c r="N5" i="5"/>
  <c r="M5" i="5"/>
  <c r="L5" i="5"/>
  <c r="K5" i="5"/>
  <c r="J5" i="5"/>
  <c r="I5" i="5"/>
  <c r="H5" i="5"/>
  <c r="G5" i="5"/>
  <c r="F5" i="5"/>
  <c r="E5" i="5"/>
  <c r="D5" i="5"/>
  <c r="C5" i="5"/>
  <c r="W4" i="5"/>
  <c r="V4" i="5"/>
  <c r="U4" i="5"/>
  <c r="T4" i="5"/>
  <c r="S4" i="5"/>
  <c r="R4" i="5"/>
  <c r="Q4" i="5"/>
  <c r="P4" i="5"/>
  <c r="O4" i="5"/>
  <c r="N4" i="5"/>
  <c r="M4" i="5"/>
  <c r="L4" i="5"/>
  <c r="K4" i="5"/>
  <c r="J4" i="5"/>
  <c r="I4" i="5"/>
  <c r="H4" i="5"/>
  <c r="G4" i="5"/>
  <c r="F4" i="5"/>
  <c r="E4" i="5"/>
  <c r="D4" i="5"/>
  <c r="C4" i="5"/>
  <c r="W3" i="5"/>
  <c r="V3" i="5"/>
  <c r="U3" i="5"/>
  <c r="T3" i="5"/>
  <c r="S3" i="5"/>
  <c r="R3" i="5"/>
  <c r="Q3" i="5"/>
  <c r="P3" i="5"/>
  <c r="O3" i="5"/>
  <c r="N3" i="5"/>
  <c r="M3" i="5"/>
  <c r="L3" i="5"/>
  <c r="K3" i="5"/>
  <c r="J3" i="5"/>
  <c r="I3" i="5"/>
  <c r="H3" i="5"/>
  <c r="G3" i="5"/>
  <c r="F3" i="5"/>
  <c r="E3" i="5"/>
  <c r="D3" i="5"/>
  <c r="C3" i="5"/>
  <c r="W27" i="4"/>
  <c r="V27" i="4"/>
  <c r="U27" i="4"/>
  <c r="T27" i="4"/>
  <c r="S27" i="4"/>
  <c r="R27" i="4"/>
  <c r="Q27" i="4"/>
  <c r="P27" i="4"/>
  <c r="O27" i="4"/>
  <c r="N27" i="4"/>
  <c r="M27" i="4"/>
  <c r="L27" i="4"/>
  <c r="K27" i="4"/>
  <c r="J27" i="4"/>
  <c r="I27" i="4"/>
  <c r="H27" i="4"/>
  <c r="G27" i="4"/>
  <c r="F27" i="4"/>
  <c r="E27" i="4"/>
  <c r="D27" i="4"/>
  <c r="C27" i="4"/>
  <c r="W26" i="4"/>
  <c r="V26" i="4"/>
  <c r="U26" i="4"/>
  <c r="T26" i="4"/>
  <c r="S26" i="4"/>
  <c r="R26" i="4"/>
  <c r="Q26" i="4"/>
  <c r="P26" i="4"/>
  <c r="O26" i="4"/>
  <c r="N26" i="4"/>
  <c r="M26" i="4"/>
  <c r="L26" i="4"/>
  <c r="K26" i="4"/>
  <c r="J26" i="4"/>
  <c r="I26" i="4"/>
  <c r="H26" i="4"/>
  <c r="G26" i="4"/>
  <c r="F26" i="4"/>
  <c r="E26" i="4"/>
  <c r="D26" i="4"/>
  <c r="C26" i="4"/>
  <c r="W25" i="4"/>
  <c r="V25" i="4"/>
  <c r="U25" i="4"/>
  <c r="T25" i="4"/>
  <c r="S25" i="4"/>
  <c r="R25" i="4"/>
  <c r="Q25" i="4"/>
  <c r="P25" i="4"/>
  <c r="O25" i="4"/>
  <c r="N25" i="4"/>
  <c r="M25" i="4"/>
  <c r="L25" i="4"/>
  <c r="K25" i="4"/>
  <c r="J25" i="4"/>
  <c r="I25" i="4"/>
  <c r="H25" i="4"/>
  <c r="G25" i="4"/>
  <c r="F25" i="4"/>
  <c r="E25" i="4"/>
  <c r="D25" i="4"/>
  <c r="C25" i="4"/>
  <c r="W24" i="4"/>
  <c r="V24" i="4"/>
  <c r="U24" i="4"/>
  <c r="T24" i="4"/>
  <c r="S24" i="4"/>
  <c r="R24" i="4"/>
  <c r="Q24" i="4"/>
  <c r="P24" i="4"/>
  <c r="O24" i="4"/>
  <c r="N24" i="4"/>
  <c r="M24" i="4"/>
  <c r="L24" i="4"/>
  <c r="K24" i="4"/>
  <c r="J24" i="4"/>
  <c r="I24" i="4"/>
  <c r="H24" i="4"/>
  <c r="G24" i="4"/>
  <c r="F24" i="4"/>
  <c r="E24" i="4"/>
  <c r="D24" i="4"/>
  <c r="C24" i="4"/>
  <c r="W23" i="4"/>
  <c r="V23" i="4"/>
  <c r="U23" i="4"/>
  <c r="T23" i="4"/>
  <c r="S23" i="4"/>
  <c r="R23" i="4"/>
  <c r="Q23" i="4"/>
  <c r="P23" i="4"/>
  <c r="O23" i="4"/>
  <c r="N23" i="4"/>
  <c r="M23" i="4"/>
  <c r="L23" i="4"/>
  <c r="K23" i="4"/>
  <c r="J23" i="4"/>
  <c r="I23" i="4"/>
  <c r="H23" i="4"/>
  <c r="G23" i="4"/>
  <c r="F23" i="4"/>
  <c r="E23" i="4"/>
  <c r="D23" i="4"/>
  <c r="C23" i="4"/>
  <c r="W22" i="4"/>
  <c r="V22" i="4"/>
  <c r="U22" i="4"/>
  <c r="T22" i="4"/>
  <c r="S22" i="4"/>
  <c r="R22" i="4"/>
  <c r="Q22" i="4"/>
  <c r="P22" i="4"/>
  <c r="O22" i="4"/>
  <c r="N22" i="4"/>
  <c r="M22" i="4"/>
  <c r="L22" i="4"/>
  <c r="K22" i="4"/>
  <c r="J22" i="4"/>
  <c r="I22" i="4"/>
  <c r="H22" i="4"/>
  <c r="G22" i="4"/>
  <c r="F22" i="4"/>
  <c r="E22" i="4"/>
  <c r="D22" i="4"/>
  <c r="C22" i="4"/>
  <c r="W21" i="4"/>
  <c r="V21" i="4"/>
  <c r="U21" i="4"/>
  <c r="T21" i="4"/>
  <c r="S21" i="4"/>
  <c r="R21" i="4"/>
  <c r="Q21" i="4"/>
  <c r="P21" i="4"/>
  <c r="O21" i="4"/>
  <c r="N21" i="4"/>
  <c r="M21" i="4"/>
  <c r="L21" i="4"/>
  <c r="K21" i="4"/>
  <c r="J21" i="4"/>
  <c r="I21" i="4"/>
  <c r="H21" i="4"/>
  <c r="G21" i="4"/>
  <c r="F21" i="4"/>
  <c r="E21" i="4"/>
  <c r="D21" i="4"/>
  <c r="C21" i="4"/>
  <c r="W20" i="4"/>
  <c r="V20" i="4"/>
  <c r="U20" i="4"/>
  <c r="T20" i="4"/>
  <c r="S20" i="4"/>
  <c r="R20" i="4"/>
  <c r="Q20" i="4"/>
  <c r="P20" i="4"/>
  <c r="O20" i="4"/>
  <c r="N20" i="4"/>
  <c r="M20" i="4"/>
  <c r="L20" i="4"/>
  <c r="K20" i="4"/>
  <c r="J20" i="4"/>
  <c r="I20" i="4"/>
  <c r="H20" i="4"/>
  <c r="G20" i="4"/>
  <c r="F20" i="4"/>
  <c r="E20" i="4"/>
  <c r="D20" i="4"/>
  <c r="C20" i="4"/>
  <c r="W19" i="4"/>
  <c r="V19" i="4"/>
  <c r="U19" i="4"/>
  <c r="T19" i="4"/>
  <c r="S19" i="4"/>
  <c r="R19" i="4"/>
  <c r="Q19" i="4"/>
  <c r="P19" i="4"/>
  <c r="O19" i="4"/>
  <c r="N19" i="4"/>
  <c r="M19" i="4"/>
  <c r="L19" i="4"/>
  <c r="K19" i="4"/>
  <c r="J19" i="4"/>
  <c r="I19" i="4"/>
  <c r="H19" i="4"/>
  <c r="G19" i="4"/>
  <c r="F19" i="4"/>
  <c r="E19" i="4"/>
  <c r="D19" i="4"/>
  <c r="C19" i="4"/>
  <c r="W18" i="4"/>
  <c r="V18" i="4"/>
  <c r="U18" i="4"/>
  <c r="T18" i="4"/>
  <c r="S18" i="4"/>
  <c r="R18" i="4"/>
  <c r="Q18" i="4"/>
  <c r="P18" i="4"/>
  <c r="O18" i="4"/>
  <c r="N18" i="4"/>
  <c r="M18" i="4"/>
  <c r="L18" i="4"/>
  <c r="K18" i="4"/>
  <c r="J18" i="4"/>
  <c r="I18" i="4"/>
  <c r="H18" i="4"/>
  <c r="G18" i="4"/>
  <c r="F18" i="4"/>
  <c r="E18" i="4"/>
  <c r="D18" i="4"/>
  <c r="C18" i="4"/>
  <c r="W17" i="4"/>
  <c r="V17" i="4"/>
  <c r="U17" i="4"/>
  <c r="T17" i="4"/>
  <c r="S17" i="4"/>
  <c r="R17" i="4"/>
  <c r="Q17" i="4"/>
  <c r="P17" i="4"/>
  <c r="O17" i="4"/>
  <c r="N17" i="4"/>
  <c r="M17" i="4"/>
  <c r="L17" i="4"/>
  <c r="K17" i="4"/>
  <c r="J17" i="4"/>
  <c r="I17" i="4"/>
  <c r="H17" i="4"/>
  <c r="G17" i="4"/>
  <c r="F17" i="4"/>
  <c r="E17" i="4"/>
  <c r="D17" i="4"/>
  <c r="C17" i="4"/>
  <c r="W16" i="4"/>
  <c r="V16" i="4"/>
  <c r="U16" i="4"/>
  <c r="T16" i="4"/>
  <c r="S16" i="4"/>
  <c r="R16" i="4"/>
  <c r="Q16" i="4"/>
  <c r="P16" i="4"/>
  <c r="O16" i="4"/>
  <c r="N16" i="4"/>
  <c r="M16" i="4"/>
  <c r="L16" i="4"/>
  <c r="K16" i="4"/>
  <c r="J16" i="4"/>
  <c r="I16" i="4"/>
  <c r="H16" i="4"/>
  <c r="G16" i="4"/>
  <c r="F16" i="4"/>
  <c r="E16" i="4"/>
  <c r="D16" i="4"/>
  <c r="C16" i="4"/>
  <c r="W15" i="4"/>
  <c r="V15" i="4"/>
  <c r="U15" i="4"/>
  <c r="T15" i="4"/>
  <c r="S15" i="4"/>
  <c r="R15" i="4"/>
  <c r="Q15" i="4"/>
  <c r="P15" i="4"/>
  <c r="O15" i="4"/>
  <c r="N15" i="4"/>
  <c r="M15" i="4"/>
  <c r="L15" i="4"/>
  <c r="K15" i="4"/>
  <c r="J15" i="4"/>
  <c r="I15" i="4"/>
  <c r="H15" i="4"/>
  <c r="G15" i="4"/>
  <c r="F15" i="4"/>
  <c r="E15" i="4"/>
  <c r="D15" i="4"/>
  <c r="C15" i="4"/>
  <c r="W14" i="4"/>
  <c r="V14" i="4"/>
  <c r="U14" i="4"/>
  <c r="T14" i="4"/>
  <c r="S14" i="4"/>
  <c r="R14" i="4"/>
  <c r="Q14" i="4"/>
  <c r="P14" i="4"/>
  <c r="O14" i="4"/>
  <c r="N14" i="4"/>
  <c r="M14" i="4"/>
  <c r="L14" i="4"/>
  <c r="K14" i="4"/>
  <c r="J14" i="4"/>
  <c r="I14" i="4"/>
  <c r="H14" i="4"/>
  <c r="G14" i="4"/>
  <c r="F14" i="4"/>
  <c r="E14" i="4"/>
  <c r="D14" i="4"/>
  <c r="C14" i="4"/>
  <c r="W13" i="4"/>
  <c r="V13" i="4"/>
  <c r="U13" i="4"/>
  <c r="T13" i="4"/>
  <c r="S13" i="4"/>
  <c r="R13" i="4"/>
  <c r="Q13" i="4"/>
  <c r="P13" i="4"/>
  <c r="O13" i="4"/>
  <c r="N13" i="4"/>
  <c r="M13" i="4"/>
  <c r="L13" i="4"/>
  <c r="K13" i="4"/>
  <c r="J13" i="4"/>
  <c r="I13" i="4"/>
  <c r="H13" i="4"/>
  <c r="G13" i="4"/>
  <c r="F13" i="4"/>
  <c r="E13" i="4"/>
  <c r="D13" i="4"/>
  <c r="C13" i="4"/>
  <c r="W12" i="4"/>
  <c r="V12" i="4"/>
  <c r="U12" i="4"/>
  <c r="T12" i="4"/>
  <c r="S12" i="4"/>
  <c r="R12" i="4"/>
  <c r="Q12" i="4"/>
  <c r="P12" i="4"/>
  <c r="O12" i="4"/>
  <c r="N12" i="4"/>
  <c r="M12" i="4"/>
  <c r="L12" i="4"/>
  <c r="K12" i="4"/>
  <c r="J12" i="4"/>
  <c r="I12" i="4"/>
  <c r="H12" i="4"/>
  <c r="G12" i="4"/>
  <c r="F12" i="4"/>
  <c r="E12" i="4"/>
  <c r="D12" i="4"/>
  <c r="C12" i="4"/>
  <c r="W11" i="4"/>
  <c r="V11" i="4"/>
  <c r="U11" i="4"/>
  <c r="T11" i="4"/>
  <c r="S11" i="4"/>
  <c r="R11" i="4"/>
  <c r="Q11" i="4"/>
  <c r="P11" i="4"/>
  <c r="O11" i="4"/>
  <c r="N11" i="4"/>
  <c r="M11" i="4"/>
  <c r="L11" i="4"/>
  <c r="K11" i="4"/>
  <c r="J11" i="4"/>
  <c r="I11" i="4"/>
  <c r="H11" i="4"/>
  <c r="G11" i="4"/>
  <c r="F11" i="4"/>
  <c r="E11" i="4"/>
  <c r="D11" i="4"/>
  <c r="C11" i="4"/>
  <c r="W10" i="4"/>
  <c r="V10" i="4"/>
  <c r="U10" i="4"/>
  <c r="T10" i="4"/>
  <c r="S10" i="4"/>
  <c r="R10" i="4"/>
  <c r="Q10" i="4"/>
  <c r="P10" i="4"/>
  <c r="O10" i="4"/>
  <c r="N10" i="4"/>
  <c r="M10" i="4"/>
  <c r="L10" i="4"/>
  <c r="K10" i="4"/>
  <c r="J10" i="4"/>
  <c r="I10" i="4"/>
  <c r="H10" i="4"/>
  <c r="G10" i="4"/>
  <c r="F10" i="4"/>
  <c r="E10" i="4"/>
  <c r="D10" i="4"/>
  <c r="C10" i="4"/>
  <c r="W9" i="4"/>
  <c r="V9" i="4"/>
  <c r="U9" i="4"/>
  <c r="T9" i="4"/>
  <c r="S9" i="4"/>
  <c r="R9" i="4"/>
  <c r="Q9" i="4"/>
  <c r="P9" i="4"/>
  <c r="O9" i="4"/>
  <c r="N9" i="4"/>
  <c r="M9" i="4"/>
  <c r="L9" i="4"/>
  <c r="K9" i="4"/>
  <c r="J9" i="4"/>
  <c r="I9" i="4"/>
  <c r="H9" i="4"/>
  <c r="G9" i="4"/>
  <c r="F9" i="4"/>
  <c r="E9" i="4"/>
  <c r="D9" i="4"/>
  <c r="C9" i="4"/>
  <c r="W8" i="4"/>
  <c r="V8" i="4"/>
  <c r="U8" i="4"/>
  <c r="T8" i="4"/>
  <c r="S8" i="4"/>
  <c r="R8" i="4"/>
  <c r="Q8" i="4"/>
  <c r="P8" i="4"/>
  <c r="O8" i="4"/>
  <c r="N8" i="4"/>
  <c r="M8" i="4"/>
  <c r="L8" i="4"/>
  <c r="K8" i="4"/>
  <c r="J8" i="4"/>
  <c r="I8" i="4"/>
  <c r="H8" i="4"/>
  <c r="G8" i="4"/>
  <c r="F8" i="4"/>
  <c r="E8" i="4"/>
  <c r="D8" i="4"/>
  <c r="C8" i="4"/>
  <c r="W7" i="4"/>
  <c r="V7" i="4"/>
  <c r="U7" i="4"/>
  <c r="T7" i="4"/>
  <c r="S7" i="4"/>
  <c r="R7" i="4"/>
  <c r="Q7" i="4"/>
  <c r="P7" i="4"/>
  <c r="O7" i="4"/>
  <c r="N7" i="4"/>
  <c r="M7" i="4"/>
  <c r="L7" i="4"/>
  <c r="K7" i="4"/>
  <c r="J7" i="4"/>
  <c r="I7" i="4"/>
  <c r="H7" i="4"/>
  <c r="G7" i="4"/>
  <c r="F7" i="4"/>
  <c r="E7" i="4"/>
  <c r="D7" i="4"/>
  <c r="C7" i="4"/>
  <c r="W6" i="4"/>
  <c r="V6" i="4"/>
  <c r="U6" i="4"/>
  <c r="T6" i="4"/>
  <c r="S6" i="4"/>
  <c r="R6" i="4"/>
  <c r="Q6" i="4"/>
  <c r="P6" i="4"/>
  <c r="O6" i="4"/>
  <c r="N6" i="4"/>
  <c r="M6" i="4"/>
  <c r="L6" i="4"/>
  <c r="K6" i="4"/>
  <c r="J6" i="4"/>
  <c r="I6" i="4"/>
  <c r="H6" i="4"/>
  <c r="G6" i="4"/>
  <c r="F6" i="4"/>
  <c r="E6" i="4"/>
  <c r="D6" i="4"/>
  <c r="C6" i="4"/>
  <c r="W5" i="4"/>
  <c r="V5" i="4"/>
  <c r="U5" i="4"/>
  <c r="T5" i="4"/>
  <c r="S5" i="4"/>
  <c r="R5" i="4"/>
  <c r="Q5" i="4"/>
  <c r="P5" i="4"/>
  <c r="O5" i="4"/>
  <c r="N5" i="4"/>
  <c r="M5" i="4"/>
  <c r="L5" i="4"/>
  <c r="K5" i="4"/>
  <c r="J5" i="4"/>
  <c r="I5" i="4"/>
  <c r="H5" i="4"/>
  <c r="G5" i="4"/>
  <c r="F5" i="4"/>
  <c r="E5" i="4"/>
  <c r="D5" i="4"/>
  <c r="C5" i="4"/>
  <c r="W4" i="4"/>
  <c r="V4" i="4"/>
  <c r="U4" i="4"/>
  <c r="T4" i="4"/>
  <c r="S4" i="4"/>
  <c r="R4" i="4"/>
  <c r="Q4" i="4"/>
  <c r="P4" i="4"/>
  <c r="O4" i="4"/>
  <c r="N4" i="4"/>
  <c r="M4" i="4"/>
  <c r="L4" i="4"/>
  <c r="K4" i="4"/>
  <c r="J4" i="4"/>
  <c r="I4" i="4"/>
  <c r="H4" i="4"/>
  <c r="G4" i="4"/>
  <c r="F4" i="4"/>
  <c r="E4" i="4"/>
  <c r="D4" i="4"/>
  <c r="C4" i="4"/>
  <c r="W3" i="4"/>
  <c r="V3" i="4"/>
  <c r="U3" i="4"/>
  <c r="T3" i="4"/>
  <c r="S3" i="4"/>
  <c r="R3" i="4"/>
  <c r="Q3" i="4"/>
  <c r="P3" i="4"/>
  <c r="O3" i="4"/>
  <c r="N3" i="4"/>
  <c r="M3" i="4"/>
  <c r="L3" i="4"/>
  <c r="K3" i="4"/>
  <c r="J3" i="4"/>
  <c r="I3" i="4"/>
  <c r="H3" i="4"/>
  <c r="G3" i="4"/>
  <c r="F3" i="4"/>
  <c r="E3" i="4"/>
  <c r="D3" i="4"/>
  <c r="C3" i="4"/>
  <c r="W22" i="3"/>
  <c r="V22" i="3"/>
  <c r="U22" i="3"/>
  <c r="T22" i="3"/>
  <c r="S22" i="3"/>
  <c r="R22" i="3"/>
  <c r="Q22" i="3"/>
  <c r="P22" i="3"/>
  <c r="O22" i="3"/>
  <c r="N22" i="3"/>
  <c r="M22" i="3"/>
  <c r="L22" i="3"/>
  <c r="K22" i="3"/>
  <c r="J22" i="3"/>
  <c r="I22" i="3"/>
  <c r="H22" i="3"/>
  <c r="G22" i="3"/>
  <c r="F22" i="3"/>
  <c r="E22" i="3"/>
  <c r="D22" i="3"/>
  <c r="C22" i="3"/>
  <c r="W21" i="3"/>
  <c r="V21" i="3"/>
  <c r="U21" i="3"/>
  <c r="T21" i="3"/>
  <c r="S21" i="3"/>
  <c r="R21" i="3"/>
  <c r="Q21" i="3"/>
  <c r="P21" i="3"/>
  <c r="O21" i="3"/>
  <c r="N21" i="3"/>
  <c r="M21" i="3"/>
  <c r="L21" i="3"/>
  <c r="K21" i="3"/>
  <c r="J21" i="3"/>
  <c r="I21" i="3"/>
  <c r="H21" i="3"/>
  <c r="G21" i="3"/>
  <c r="F21" i="3"/>
  <c r="E21" i="3"/>
  <c r="D21" i="3"/>
  <c r="C21" i="3"/>
  <c r="W20" i="3"/>
  <c r="V20" i="3"/>
  <c r="U20" i="3"/>
  <c r="T20" i="3"/>
  <c r="S20" i="3"/>
  <c r="R20" i="3"/>
  <c r="Q20" i="3"/>
  <c r="P20" i="3"/>
  <c r="O20" i="3"/>
  <c r="N20" i="3"/>
  <c r="M20" i="3"/>
  <c r="L20" i="3"/>
  <c r="K20" i="3"/>
  <c r="J20" i="3"/>
  <c r="I20" i="3"/>
  <c r="H20" i="3"/>
  <c r="G20" i="3"/>
  <c r="F20" i="3"/>
  <c r="E20" i="3"/>
  <c r="D20" i="3"/>
  <c r="C20" i="3"/>
  <c r="W19" i="3"/>
  <c r="V19" i="3"/>
  <c r="U19" i="3"/>
  <c r="T19" i="3"/>
  <c r="S19" i="3"/>
  <c r="R19" i="3"/>
  <c r="Q19" i="3"/>
  <c r="P19" i="3"/>
  <c r="O19" i="3"/>
  <c r="N19" i="3"/>
  <c r="M19" i="3"/>
  <c r="L19" i="3"/>
  <c r="K19" i="3"/>
  <c r="J19" i="3"/>
  <c r="I19" i="3"/>
  <c r="H19" i="3"/>
  <c r="G19" i="3"/>
  <c r="F19" i="3"/>
  <c r="E19" i="3"/>
  <c r="D19" i="3"/>
  <c r="C19" i="3"/>
  <c r="W18" i="3"/>
  <c r="V18" i="3"/>
  <c r="U18" i="3"/>
  <c r="T18" i="3"/>
  <c r="S18" i="3"/>
  <c r="R18" i="3"/>
  <c r="Q18" i="3"/>
  <c r="P18" i="3"/>
  <c r="O18" i="3"/>
  <c r="N18" i="3"/>
  <c r="M18" i="3"/>
  <c r="L18" i="3"/>
  <c r="K18" i="3"/>
  <c r="J18" i="3"/>
  <c r="I18" i="3"/>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U16" i="3"/>
  <c r="T16" i="3"/>
  <c r="S16" i="3"/>
  <c r="R16" i="3"/>
  <c r="Q16" i="3"/>
  <c r="P16" i="3"/>
  <c r="O16" i="3"/>
  <c r="N16" i="3"/>
  <c r="M16" i="3"/>
  <c r="L16" i="3"/>
  <c r="K16" i="3"/>
  <c r="J16" i="3"/>
  <c r="I16" i="3"/>
  <c r="H16" i="3"/>
  <c r="G16" i="3"/>
  <c r="F16" i="3"/>
  <c r="E16" i="3"/>
  <c r="D16" i="3"/>
  <c r="C16" i="3"/>
  <c r="W15" i="3"/>
  <c r="V15" i="3"/>
  <c r="U15" i="3"/>
  <c r="T15" i="3"/>
  <c r="S15" i="3"/>
  <c r="R15" i="3"/>
  <c r="Q15" i="3"/>
  <c r="P15" i="3"/>
  <c r="O15" i="3"/>
  <c r="N15" i="3"/>
  <c r="M15" i="3"/>
  <c r="L15" i="3"/>
  <c r="K15" i="3"/>
  <c r="J15" i="3"/>
  <c r="I15" i="3"/>
  <c r="H15" i="3"/>
  <c r="G15" i="3"/>
  <c r="F15" i="3"/>
  <c r="E15" i="3"/>
  <c r="D15" i="3"/>
  <c r="C15" i="3"/>
  <c r="W14" i="3"/>
  <c r="V14" i="3"/>
  <c r="U14" i="3"/>
  <c r="T14" i="3"/>
  <c r="S14" i="3"/>
  <c r="R14" i="3"/>
  <c r="Q14" i="3"/>
  <c r="P14" i="3"/>
  <c r="O14" i="3"/>
  <c r="N14" i="3"/>
  <c r="M14" i="3"/>
  <c r="L14" i="3"/>
  <c r="K14" i="3"/>
  <c r="J14" i="3"/>
  <c r="I14" i="3"/>
  <c r="H14" i="3"/>
  <c r="G14" i="3"/>
  <c r="F14" i="3"/>
  <c r="E14" i="3"/>
  <c r="D14" i="3"/>
  <c r="C14" i="3"/>
  <c r="W13" i="3"/>
  <c r="V13" i="3"/>
  <c r="U13" i="3"/>
  <c r="T13" i="3"/>
  <c r="S13" i="3"/>
  <c r="R13" i="3"/>
  <c r="Q13" i="3"/>
  <c r="P13" i="3"/>
  <c r="O13" i="3"/>
  <c r="N13" i="3"/>
  <c r="M13" i="3"/>
  <c r="L13" i="3"/>
  <c r="K13" i="3"/>
  <c r="J13" i="3"/>
  <c r="I13" i="3"/>
  <c r="H13" i="3"/>
  <c r="G13" i="3"/>
  <c r="F13" i="3"/>
  <c r="E13" i="3"/>
  <c r="D13" i="3"/>
  <c r="C13" i="3"/>
  <c r="W12" i="3"/>
  <c r="V12" i="3"/>
  <c r="U12" i="3"/>
  <c r="T12" i="3"/>
  <c r="S12" i="3"/>
  <c r="R12" i="3"/>
  <c r="Q12" i="3"/>
  <c r="P12" i="3"/>
  <c r="O12" i="3"/>
  <c r="N12" i="3"/>
  <c r="M12" i="3"/>
  <c r="L12" i="3"/>
  <c r="K12" i="3"/>
  <c r="J12" i="3"/>
  <c r="I12" i="3"/>
  <c r="H12" i="3"/>
  <c r="G12" i="3"/>
  <c r="F12" i="3"/>
  <c r="E12" i="3"/>
  <c r="D12" i="3"/>
  <c r="C12" i="3"/>
  <c r="W11" i="3"/>
  <c r="V11" i="3"/>
  <c r="U11" i="3"/>
  <c r="T11" i="3"/>
  <c r="S11" i="3"/>
  <c r="R11" i="3"/>
  <c r="Q11" i="3"/>
  <c r="P11" i="3"/>
  <c r="O11" i="3"/>
  <c r="N11" i="3"/>
  <c r="M11" i="3"/>
  <c r="L11" i="3"/>
  <c r="K11" i="3"/>
  <c r="J11" i="3"/>
  <c r="I11" i="3"/>
  <c r="H11" i="3"/>
  <c r="G11" i="3"/>
  <c r="F11" i="3"/>
  <c r="E11" i="3"/>
  <c r="D11" i="3"/>
  <c r="C11" i="3"/>
  <c r="W10" i="3"/>
  <c r="V10" i="3"/>
  <c r="U10" i="3"/>
  <c r="T10" i="3"/>
  <c r="S10" i="3"/>
  <c r="R10" i="3"/>
  <c r="Q10" i="3"/>
  <c r="P10" i="3"/>
  <c r="O10" i="3"/>
  <c r="N10" i="3"/>
  <c r="M10" i="3"/>
  <c r="L10" i="3"/>
  <c r="K10" i="3"/>
  <c r="J10" i="3"/>
  <c r="I10" i="3"/>
  <c r="H10" i="3"/>
  <c r="G10" i="3"/>
  <c r="F10" i="3"/>
  <c r="E10" i="3"/>
  <c r="D10" i="3"/>
  <c r="C10" i="3"/>
  <c r="W9" i="3"/>
  <c r="V9" i="3"/>
  <c r="U9" i="3"/>
  <c r="T9" i="3"/>
  <c r="S9" i="3"/>
  <c r="R9" i="3"/>
  <c r="Q9" i="3"/>
  <c r="P9" i="3"/>
  <c r="O9" i="3"/>
  <c r="N9" i="3"/>
  <c r="M9" i="3"/>
  <c r="L9" i="3"/>
  <c r="K9" i="3"/>
  <c r="J9" i="3"/>
  <c r="I9" i="3"/>
  <c r="H9" i="3"/>
  <c r="G9" i="3"/>
  <c r="F9" i="3"/>
  <c r="E9" i="3"/>
  <c r="D9" i="3"/>
  <c r="C9" i="3"/>
  <c r="W8" i="3"/>
  <c r="V8" i="3"/>
  <c r="U8" i="3"/>
  <c r="T8" i="3"/>
  <c r="S8" i="3"/>
  <c r="R8" i="3"/>
  <c r="Q8" i="3"/>
  <c r="P8" i="3"/>
  <c r="O8" i="3"/>
  <c r="N8" i="3"/>
  <c r="M8" i="3"/>
  <c r="L8" i="3"/>
  <c r="K8" i="3"/>
  <c r="J8" i="3"/>
  <c r="I8" i="3"/>
  <c r="H8" i="3"/>
  <c r="G8" i="3"/>
  <c r="F8" i="3"/>
  <c r="E8" i="3"/>
  <c r="D8" i="3"/>
  <c r="C8" i="3"/>
  <c r="W7" i="3"/>
  <c r="V7" i="3"/>
  <c r="U7" i="3"/>
  <c r="T7" i="3"/>
  <c r="S7" i="3"/>
  <c r="R7" i="3"/>
  <c r="Q7" i="3"/>
  <c r="P7" i="3"/>
  <c r="O7" i="3"/>
  <c r="N7" i="3"/>
  <c r="M7" i="3"/>
  <c r="L7" i="3"/>
  <c r="K7" i="3"/>
  <c r="J7" i="3"/>
  <c r="I7" i="3"/>
  <c r="H7" i="3"/>
  <c r="G7" i="3"/>
  <c r="F7" i="3"/>
  <c r="E7" i="3"/>
  <c r="D7" i="3"/>
  <c r="C7" i="3"/>
  <c r="W6" i="3"/>
  <c r="V6" i="3"/>
  <c r="U6" i="3"/>
  <c r="T6" i="3"/>
  <c r="S6" i="3"/>
  <c r="R6" i="3"/>
  <c r="Q6" i="3"/>
  <c r="P6" i="3"/>
  <c r="O6" i="3"/>
  <c r="N6" i="3"/>
  <c r="M6" i="3"/>
  <c r="L6" i="3"/>
  <c r="K6" i="3"/>
  <c r="J6" i="3"/>
  <c r="I6" i="3"/>
  <c r="H6" i="3"/>
  <c r="G6" i="3"/>
  <c r="F6" i="3"/>
  <c r="E6" i="3"/>
  <c r="D6" i="3"/>
  <c r="C6" i="3"/>
  <c r="W5" i="3"/>
  <c r="V5" i="3"/>
  <c r="U5" i="3"/>
  <c r="T5" i="3"/>
  <c r="S5" i="3"/>
  <c r="R5" i="3"/>
  <c r="Q5" i="3"/>
  <c r="P5" i="3"/>
  <c r="O5" i="3"/>
  <c r="N5" i="3"/>
  <c r="M5" i="3"/>
  <c r="L5" i="3"/>
  <c r="K5" i="3"/>
  <c r="J5" i="3"/>
  <c r="I5" i="3"/>
  <c r="H5" i="3"/>
  <c r="G5" i="3"/>
  <c r="F5" i="3"/>
  <c r="E5" i="3"/>
  <c r="D5" i="3"/>
  <c r="C5" i="3"/>
  <c r="W4" i="3"/>
  <c r="V4" i="3"/>
  <c r="U4" i="3"/>
  <c r="T4" i="3"/>
  <c r="S4" i="3"/>
  <c r="R4" i="3"/>
  <c r="Q4" i="3"/>
  <c r="P4" i="3"/>
  <c r="O4" i="3"/>
  <c r="N4" i="3"/>
  <c r="M4" i="3"/>
  <c r="L4" i="3"/>
  <c r="K4" i="3"/>
  <c r="J4" i="3"/>
  <c r="I4" i="3"/>
  <c r="H4" i="3"/>
  <c r="G4" i="3"/>
  <c r="F4" i="3"/>
  <c r="E4" i="3"/>
  <c r="D4" i="3"/>
  <c r="C4" i="3"/>
  <c r="W3" i="3"/>
  <c r="V3" i="3"/>
  <c r="U3" i="3"/>
  <c r="T3" i="3"/>
  <c r="S3" i="3"/>
  <c r="R3" i="3"/>
  <c r="Q3" i="3"/>
  <c r="P3" i="3"/>
  <c r="O3" i="3"/>
  <c r="N3" i="3"/>
  <c r="M3" i="3"/>
  <c r="L3" i="3"/>
  <c r="K3" i="3"/>
  <c r="J3" i="3"/>
  <c r="I3" i="3"/>
  <c r="H3" i="3"/>
  <c r="G3" i="3"/>
  <c r="F3" i="3"/>
  <c r="E3" i="3"/>
  <c r="D3" i="3"/>
  <c r="C3" i="3"/>
  <c r="Y27" i="2"/>
  <c r="X27" i="2"/>
  <c r="W27" i="2"/>
  <c r="V27" i="2"/>
  <c r="U27" i="2"/>
  <c r="T27" i="2"/>
  <c r="S27" i="2"/>
  <c r="R27" i="2"/>
  <c r="Q27" i="2"/>
  <c r="P27" i="2"/>
  <c r="O27" i="2"/>
  <c r="N27" i="2"/>
  <c r="M27" i="2"/>
  <c r="L27" i="2"/>
  <c r="K27" i="2"/>
  <c r="J27" i="2"/>
  <c r="I27" i="2"/>
  <c r="H27" i="2"/>
  <c r="G27" i="2"/>
  <c r="F27" i="2"/>
  <c r="E27" i="2"/>
  <c r="D27" i="2"/>
  <c r="C27" i="2"/>
  <c r="Y26" i="2"/>
  <c r="X26" i="2"/>
  <c r="W26" i="2"/>
  <c r="V26" i="2"/>
  <c r="U26" i="2"/>
  <c r="T26" i="2"/>
  <c r="S26" i="2"/>
  <c r="R26" i="2"/>
  <c r="Q26" i="2"/>
  <c r="P26" i="2"/>
  <c r="O26" i="2"/>
  <c r="N26" i="2"/>
  <c r="M26" i="2"/>
  <c r="L26" i="2"/>
  <c r="K26" i="2"/>
  <c r="J26" i="2"/>
  <c r="I26" i="2"/>
  <c r="H26" i="2"/>
  <c r="G26" i="2"/>
  <c r="F26" i="2"/>
  <c r="E26" i="2"/>
  <c r="D26" i="2"/>
  <c r="C26" i="2"/>
  <c r="Y25" i="2"/>
  <c r="X25" i="2"/>
  <c r="W25" i="2"/>
  <c r="V25" i="2"/>
  <c r="U25" i="2"/>
  <c r="T25" i="2"/>
  <c r="S25" i="2"/>
  <c r="R25" i="2"/>
  <c r="Q25" i="2"/>
  <c r="P25" i="2"/>
  <c r="O25" i="2"/>
  <c r="N25" i="2"/>
  <c r="M25" i="2"/>
  <c r="L25" i="2"/>
  <c r="K25" i="2"/>
  <c r="J25" i="2"/>
  <c r="I25" i="2"/>
  <c r="H25" i="2"/>
  <c r="G25" i="2"/>
  <c r="F25" i="2"/>
  <c r="E25" i="2"/>
  <c r="D25" i="2"/>
  <c r="C25" i="2"/>
  <c r="Y24" i="2"/>
  <c r="X24" i="2"/>
  <c r="W24" i="2"/>
  <c r="V24" i="2"/>
  <c r="U24" i="2"/>
  <c r="T24" i="2"/>
  <c r="S24" i="2"/>
  <c r="R24" i="2"/>
  <c r="Q24" i="2"/>
  <c r="P24" i="2"/>
  <c r="O24" i="2"/>
  <c r="N24" i="2"/>
  <c r="M24" i="2"/>
  <c r="L24" i="2"/>
  <c r="K24" i="2"/>
  <c r="J24" i="2"/>
  <c r="I24" i="2"/>
  <c r="H24" i="2"/>
  <c r="G24" i="2"/>
  <c r="F24" i="2"/>
  <c r="E24" i="2"/>
  <c r="D24" i="2"/>
  <c r="C24" i="2"/>
  <c r="Y23" i="2"/>
  <c r="X23" i="2"/>
  <c r="W23" i="2"/>
  <c r="V23" i="2"/>
  <c r="U23" i="2"/>
  <c r="T23" i="2"/>
  <c r="S23" i="2"/>
  <c r="R23" i="2"/>
  <c r="Q23" i="2"/>
  <c r="P23" i="2"/>
  <c r="O23" i="2"/>
  <c r="N23" i="2"/>
  <c r="M23" i="2"/>
  <c r="L23" i="2"/>
  <c r="K23" i="2"/>
  <c r="J23" i="2"/>
  <c r="I23" i="2"/>
  <c r="H23" i="2"/>
  <c r="G23" i="2"/>
  <c r="F23" i="2"/>
  <c r="E23" i="2"/>
  <c r="D23" i="2"/>
  <c r="C23" i="2"/>
  <c r="Y22" i="2"/>
  <c r="X22" i="2"/>
  <c r="W22" i="2"/>
  <c r="V22" i="2"/>
  <c r="U22" i="2"/>
  <c r="T22" i="2"/>
  <c r="S22" i="2"/>
  <c r="R22" i="2"/>
  <c r="Q22" i="2"/>
  <c r="P22" i="2"/>
  <c r="O22" i="2"/>
  <c r="N22" i="2"/>
  <c r="M22" i="2"/>
  <c r="L22" i="2"/>
  <c r="K22" i="2"/>
  <c r="J22" i="2"/>
  <c r="I22" i="2"/>
  <c r="H22" i="2"/>
  <c r="G22" i="2"/>
  <c r="F22" i="2"/>
  <c r="E22" i="2"/>
  <c r="D22" i="2"/>
  <c r="C22" i="2"/>
  <c r="Y21" i="2"/>
  <c r="X21" i="2"/>
  <c r="W21" i="2"/>
  <c r="V21" i="2"/>
  <c r="U21" i="2"/>
  <c r="T21" i="2"/>
  <c r="S21" i="2"/>
  <c r="R21" i="2"/>
  <c r="Q21" i="2"/>
  <c r="P21" i="2"/>
  <c r="O21" i="2"/>
  <c r="N21" i="2"/>
  <c r="M21" i="2"/>
  <c r="L21" i="2"/>
  <c r="K21" i="2"/>
  <c r="J21" i="2"/>
  <c r="I21" i="2"/>
  <c r="H21" i="2"/>
  <c r="G21" i="2"/>
  <c r="F21" i="2"/>
  <c r="E21" i="2"/>
  <c r="D21" i="2"/>
  <c r="C21" i="2"/>
  <c r="Y20" i="2"/>
  <c r="X20" i="2"/>
  <c r="W20" i="2"/>
  <c r="V20" i="2"/>
  <c r="U20" i="2"/>
  <c r="T20" i="2"/>
  <c r="S20" i="2"/>
  <c r="R20" i="2"/>
  <c r="Q20" i="2"/>
  <c r="P20" i="2"/>
  <c r="O20" i="2"/>
  <c r="N20" i="2"/>
  <c r="M20" i="2"/>
  <c r="L20" i="2"/>
  <c r="K20" i="2"/>
  <c r="J20" i="2"/>
  <c r="I20" i="2"/>
  <c r="H20" i="2"/>
  <c r="G20" i="2"/>
  <c r="F20" i="2"/>
  <c r="E20" i="2"/>
  <c r="D20" i="2"/>
  <c r="C20" i="2"/>
  <c r="Y19" i="2"/>
  <c r="X19" i="2"/>
  <c r="W19" i="2"/>
  <c r="V19" i="2"/>
  <c r="U19" i="2"/>
  <c r="T19" i="2"/>
  <c r="S19" i="2"/>
  <c r="R19" i="2"/>
  <c r="Q19" i="2"/>
  <c r="P19" i="2"/>
  <c r="O19" i="2"/>
  <c r="N19" i="2"/>
  <c r="M19" i="2"/>
  <c r="L19" i="2"/>
  <c r="K19" i="2"/>
  <c r="J19" i="2"/>
  <c r="I19" i="2"/>
  <c r="H19" i="2"/>
  <c r="G19" i="2"/>
  <c r="F19" i="2"/>
  <c r="E19" i="2"/>
  <c r="D19" i="2"/>
  <c r="C19" i="2"/>
  <c r="Y18" i="2"/>
  <c r="X18" i="2"/>
  <c r="W18" i="2"/>
  <c r="V18" i="2"/>
  <c r="U18" i="2"/>
  <c r="T18" i="2"/>
  <c r="S18" i="2"/>
  <c r="R18" i="2"/>
  <c r="Q18" i="2"/>
  <c r="P18" i="2"/>
  <c r="O18" i="2"/>
  <c r="N18" i="2"/>
  <c r="M18" i="2"/>
  <c r="L18" i="2"/>
  <c r="K18" i="2"/>
  <c r="J18" i="2"/>
  <c r="I18" i="2"/>
  <c r="H18" i="2"/>
  <c r="G18" i="2"/>
  <c r="F18" i="2"/>
  <c r="E18" i="2"/>
  <c r="D18" i="2"/>
  <c r="C18" i="2"/>
  <c r="Y17" i="2"/>
  <c r="X17" i="2"/>
  <c r="W17" i="2"/>
  <c r="V17" i="2"/>
  <c r="U17" i="2"/>
  <c r="T17" i="2"/>
  <c r="S17" i="2"/>
  <c r="R17" i="2"/>
  <c r="Q17" i="2"/>
  <c r="P17" i="2"/>
  <c r="O17" i="2"/>
  <c r="N17" i="2"/>
  <c r="M17" i="2"/>
  <c r="L17" i="2"/>
  <c r="K17" i="2"/>
  <c r="J17" i="2"/>
  <c r="I17" i="2"/>
  <c r="H17" i="2"/>
  <c r="G17" i="2"/>
  <c r="F17" i="2"/>
  <c r="E17" i="2"/>
  <c r="D17" i="2"/>
  <c r="C17" i="2"/>
  <c r="Y16" i="2"/>
  <c r="X16" i="2"/>
  <c r="W16" i="2"/>
  <c r="V16" i="2"/>
  <c r="U16" i="2"/>
  <c r="T16" i="2"/>
  <c r="S16" i="2"/>
  <c r="R16" i="2"/>
  <c r="Q16" i="2"/>
  <c r="P16" i="2"/>
  <c r="O16" i="2"/>
  <c r="N16" i="2"/>
  <c r="M16" i="2"/>
  <c r="L16" i="2"/>
  <c r="K16" i="2"/>
  <c r="J16" i="2"/>
  <c r="I16" i="2"/>
  <c r="H16" i="2"/>
  <c r="G16" i="2"/>
  <c r="F16" i="2"/>
  <c r="E16" i="2"/>
  <c r="D16" i="2"/>
  <c r="C16" i="2"/>
  <c r="Y15" i="2"/>
  <c r="X15" i="2"/>
  <c r="W15" i="2"/>
  <c r="V15" i="2"/>
  <c r="U15" i="2"/>
  <c r="T15" i="2"/>
  <c r="S15" i="2"/>
  <c r="R15" i="2"/>
  <c r="Q15" i="2"/>
  <c r="P15" i="2"/>
  <c r="O15" i="2"/>
  <c r="N15" i="2"/>
  <c r="M15" i="2"/>
  <c r="L15" i="2"/>
  <c r="K15" i="2"/>
  <c r="J15" i="2"/>
  <c r="I15" i="2"/>
  <c r="H15" i="2"/>
  <c r="G15" i="2"/>
  <c r="F15" i="2"/>
  <c r="E15" i="2"/>
  <c r="D15" i="2"/>
  <c r="C15" i="2"/>
  <c r="Y14" i="2"/>
  <c r="X14" i="2"/>
  <c r="W14" i="2"/>
  <c r="V14" i="2"/>
  <c r="U14" i="2"/>
  <c r="T14" i="2"/>
  <c r="S14" i="2"/>
  <c r="R14" i="2"/>
  <c r="Q14" i="2"/>
  <c r="P14" i="2"/>
  <c r="O14" i="2"/>
  <c r="N14" i="2"/>
  <c r="M14" i="2"/>
  <c r="L14" i="2"/>
  <c r="K14" i="2"/>
  <c r="J14" i="2"/>
  <c r="I14" i="2"/>
  <c r="H14" i="2"/>
  <c r="G14" i="2"/>
  <c r="F14" i="2"/>
  <c r="E14" i="2"/>
  <c r="D14" i="2"/>
  <c r="C14" i="2"/>
  <c r="Y13" i="2"/>
  <c r="X13" i="2"/>
  <c r="W13" i="2"/>
  <c r="V13" i="2"/>
  <c r="U13" i="2"/>
  <c r="T13" i="2"/>
  <c r="S13" i="2"/>
  <c r="R13" i="2"/>
  <c r="Q13" i="2"/>
  <c r="P13" i="2"/>
  <c r="O13" i="2"/>
  <c r="N13" i="2"/>
  <c r="M13" i="2"/>
  <c r="L13" i="2"/>
  <c r="K13" i="2"/>
  <c r="J13" i="2"/>
  <c r="I13" i="2"/>
  <c r="H13" i="2"/>
  <c r="G13" i="2"/>
  <c r="F13" i="2"/>
  <c r="E13" i="2"/>
  <c r="D13" i="2"/>
  <c r="C13" i="2"/>
  <c r="Y12" i="2"/>
  <c r="X12" i="2"/>
  <c r="W12" i="2"/>
  <c r="V12" i="2"/>
  <c r="U12" i="2"/>
  <c r="T12" i="2"/>
  <c r="S12" i="2"/>
  <c r="R12" i="2"/>
  <c r="Q12" i="2"/>
  <c r="P12" i="2"/>
  <c r="O12" i="2"/>
  <c r="N12" i="2"/>
  <c r="M12" i="2"/>
  <c r="L12" i="2"/>
  <c r="K12" i="2"/>
  <c r="J12" i="2"/>
  <c r="I12" i="2"/>
  <c r="H12" i="2"/>
  <c r="G12" i="2"/>
  <c r="F12" i="2"/>
  <c r="E12" i="2"/>
  <c r="D12" i="2"/>
  <c r="C12" i="2"/>
  <c r="Y11" i="2"/>
  <c r="X11" i="2"/>
  <c r="W11" i="2"/>
  <c r="V11" i="2"/>
  <c r="U11" i="2"/>
  <c r="T11" i="2"/>
  <c r="S11" i="2"/>
  <c r="R11" i="2"/>
  <c r="Q11" i="2"/>
  <c r="P11" i="2"/>
  <c r="O11" i="2"/>
  <c r="N11" i="2"/>
  <c r="M11" i="2"/>
  <c r="L11" i="2"/>
  <c r="K11" i="2"/>
  <c r="J11" i="2"/>
  <c r="I11" i="2"/>
  <c r="H11" i="2"/>
  <c r="G11" i="2"/>
  <c r="F11" i="2"/>
  <c r="E11" i="2"/>
  <c r="D11" i="2"/>
  <c r="C11" i="2"/>
  <c r="Y10" i="2"/>
  <c r="X10" i="2"/>
  <c r="W10" i="2"/>
  <c r="V10" i="2"/>
  <c r="U10" i="2"/>
  <c r="T10" i="2"/>
  <c r="S10" i="2"/>
  <c r="R10" i="2"/>
  <c r="Q10" i="2"/>
  <c r="P10" i="2"/>
  <c r="O10" i="2"/>
  <c r="N10" i="2"/>
  <c r="M10" i="2"/>
  <c r="L10" i="2"/>
  <c r="K10" i="2"/>
  <c r="J10" i="2"/>
  <c r="I10" i="2"/>
  <c r="H10" i="2"/>
  <c r="G10" i="2"/>
  <c r="F10" i="2"/>
  <c r="E10" i="2"/>
  <c r="D10" i="2"/>
  <c r="C10" i="2"/>
  <c r="Y9" i="2"/>
  <c r="X9" i="2"/>
  <c r="W9" i="2"/>
  <c r="V9" i="2"/>
  <c r="U9" i="2"/>
  <c r="T9" i="2"/>
  <c r="S9" i="2"/>
  <c r="R9" i="2"/>
  <c r="Q9" i="2"/>
  <c r="P9" i="2"/>
  <c r="O9" i="2"/>
  <c r="N9" i="2"/>
  <c r="M9" i="2"/>
  <c r="L9" i="2"/>
  <c r="K9" i="2"/>
  <c r="J9" i="2"/>
  <c r="I9" i="2"/>
  <c r="H9" i="2"/>
  <c r="G9" i="2"/>
  <c r="F9" i="2"/>
  <c r="E9" i="2"/>
  <c r="D9" i="2"/>
  <c r="C9" i="2"/>
  <c r="Y8" i="2"/>
  <c r="X8" i="2"/>
  <c r="W8" i="2"/>
  <c r="V8" i="2"/>
  <c r="U8" i="2"/>
  <c r="T8" i="2"/>
  <c r="S8" i="2"/>
  <c r="R8" i="2"/>
  <c r="Q8" i="2"/>
  <c r="P8" i="2"/>
  <c r="O8" i="2"/>
  <c r="N8" i="2"/>
  <c r="M8" i="2"/>
  <c r="L8" i="2"/>
  <c r="K8" i="2"/>
  <c r="J8" i="2"/>
  <c r="I8" i="2"/>
  <c r="H8" i="2"/>
  <c r="G8" i="2"/>
  <c r="F8" i="2"/>
  <c r="E8" i="2"/>
  <c r="D8" i="2"/>
  <c r="C8" i="2"/>
  <c r="Y7" i="2"/>
  <c r="X7" i="2"/>
  <c r="W7" i="2"/>
  <c r="V7" i="2"/>
  <c r="U7" i="2"/>
  <c r="T7" i="2"/>
  <c r="S7" i="2"/>
  <c r="R7" i="2"/>
  <c r="Q7" i="2"/>
  <c r="P7" i="2"/>
  <c r="O7" i="2"/>
  <c r="N7" i="2"/>
  <c r="M7" i="2"/>
  <c r="L7" i="2"/>
  <c r="K7" i="2"/>
  <c r="J7" i="2"/>
  <c r="I7" i="2"/>
  <c r="H7" i="2"/>
  <c r="G7" i="2"/>
  <c r="F7" i="2"/>
  <c r="E7" i="2"/>
  <c r="D7" i="2"/>
  <c r="C7" i="2"/>
  <c r="Y6" i="2"/>
  <c r="X6" i="2"/>
  <c r="W6" i="2"/>
  <c r="V6" i="2"/>
  <c r="U6" i="2"/>
  <c r="T6" i="2"/>
  <c r="S6" i="2"/>
  <c r="R6" i="2"/>
  <c r="Q6" i="2"/>
  <c r="P6" i="2"/>
  <c r="O6" i="2"/>
  <c r="N6" i="2"/>
  <c r="M6" i="2"/>
  <c r="L6" i="2"/>
  <c r="K6" i="2"/>
  <c r="J6" i="2"/>
  <c r="I6" i="2"/>
  <c r="H6" i="2"/>
  <c r="G6" i="2"/>
  <c r="F6" i="2"/>
  <c r="E6" i="2"/>
  <c r="D6" i="2"/>
  <c r="C6" i="2"/>
  <c r="Y5" i="2"/>
  <c r="X5" i="2"/>
  <c r="W5" i="2"/>
  <c r="V5" i="2"/>
  <c r="U5" i="2"/>
  <c r="T5" i="2"/>
  <c r="S5" i="2"/>
  <c r="R5" i="2"/>
  <c r="Q5" i="2"/>
  <c r="P5" i="2"/>
  <c r="O5" i="2"/>
  <c r="N5" i="2"/>
  <c r="M5" i="2"/>
  <c r="L5" i="2"/>
  <c r="K5" i="2"/>
  <c r="J5" i="2"/>
  <c r="I5" i="2"/>
  <c r="H5" i="2"/>
  <c r="G5" i="2"/>
  <c r="F5" i="2"/>
  <c r="E5" i="2"/>
  <c r="D5" i="2"/>
  <c r="C5" i="2"/>
  <c r="Y4" i="2"/>
  <c r="X4" i="2"/>
  <c r="W4" i="2"/>
  <c r="V4" i="2"/>
  <c r="U4" i="2"/>
  <c r="T4" i="2"/>
  <c r="S4" i="2"/>
  <c r="R4" i="2"/>
  <c r="Q4" i="2"/>
  <c r="P4" i="2"/>
  <c r="O4" i="2"/>
  <c r="N4" i="2"/>
  <c r="M4" i="2"/>
  <c r="L4" i="2"/>
  <c r="K4" i="2"/>
  <c r="J4" i="2"/>
  <c r="I4" i="2"/>
  <c r="H4" i="2"/>
  <c r="G4" i="2"/>
  <c r="F4" i="2"/>
  <c r="E4" i="2"/>
  <c r="D4" i="2"/>
  <c r="C4" i="2"/>
  <c r="Y3" i="2"/>
  <c r="X3" i="2"/>
  <c r="W3" i="2"/>
  <c r="V3" i="2"/>
  <c r="U3" i="2"/>
  <c r="T3" i="2"/>
  <c r="S3" i="2"/>
  <c r="R3" i="2"/>
  <c r="Q3" i="2"/>
  <c r="P3" i="2"/>
  <c r="O3" i="2"/>
  <c r="N3" i="2"/>
  <c r="M3" i="2"/>
  <c r="L3" i="2"/>
  <c r="K3" i="2"/>
  <c r="J3" i="2"/>
  <c r="I3" i="2"/>
  <c r="H3" i="2"/>
  <c r="G3" i="2"/>
  <c r="F3" i="2"/>
  <c r="E3" i="2"/>
  <c r="D3" i="2"/>
  <c r="C3" i="2"/>
  <c r="M30" i="8" l="1"/>
  <c r="N30" i="8"/>
  <c r="N37" i="8"/>
  <c r="M37" i="8"/>
  <c r="M25" i="10"/>
  <c r="L32" i="10"/>
  <c r="J32" i="10"/>
  <c r="J19" i="10"/>
  <c r="L19" i="10"/>
  <c r="K19" i="10"/>
  <c r="J35" i="6"/>
  <c r="P46" i="8"/>
  <c r="N46" i="8"/>
  <c r="L20" i="10"/>
  <c r="J20" i="10"/>
  <c r="L26" i="10"/>
  <c r="K26" i="10"/>
  <c r="J26" i="10"/>
  <c r="N32" i="10"/>
  <c r="M32" i="10"/>
  <c r="N11" i="13"/>
  <c r="M11" i="13"/>
  <c r="N19" i="13"/>
  <c r="M19" i="13"/>
  <c r="M3" i="6"/>
  <c r="K3" i="6"/>
  <c r="N24" i="6"/>
  <c r="M24" i="6"/>
  <c r="K24" i="6"/>
  <c r="K44" i="6"/>
  <c r="M44" i="6"/>
  <c r="L44" i="6"/>
  <c r="L7" i="10"/>
  <c r="J7" i="10"/>
  <c r="M13" i="10"/>
  <c r="K20" i="10"/>
  <c r="L33" i="10"/>
  <c r="J33" i="10"/>
  <c r="L39" i="10"/>
  <c r="J39" i="10"/>
  <c r="N7" i="13"/>
  <c r="M7" i="13"/>
  <c r="N14" i="18"/>
  <c r="N39" i="6"/>
  <c r="M39" i="6"/>
  <c r="K39" i="6"/>
  <c r="N23" i="8"/>
  <c r="M38" i="8"/>
  <c r="N38" i="8"/>
  <c r="M46" i="8"/>
  <c r="N7" i="10"/>
  <c r="M7" i="10"/>
  <c r="J27" i="10"/>
  <c r="L27" i="10"/>
  <c r="K27" i="10"/>
  <c r="N39" i="10"/>
  <c r="M39" i="10"/>
  <c r="J3" i="6"/>
  <c r="J24" i="6"/>
  <c r="M36" i="6"/>
  <c r="K36" i="6"/>
  <c r="J36" i="6"/>
  <c r="N5" i="8"/>
  <c r="M5" i="8"/>
  <c r="N19" i="8"/>
  <c r="O46" i="8"/>
  <c r="L8" i="10"/>
  <c r="J8" i="10"/>
  <c r="M33" i="10"/>
  <c r="L40" i="10"/>
  <c r="J40" i="10"/>
  <c r="N12" i="13"/>
  <c r="M12" i="13"/>
  <c r="N20" i="13"/>
  <c r="M20" i="13"/>
  <c r="L3" i="6"/>
  <c r="L24" i="6"/>
  <c r="J39" i="6"/>
  <c r="N44" i="6"/>
  <c r="L2" i="10"/>
  <c r="K2" i="10"/>
  <c r="J2" i="10"/>
  <c r="K8" i="10"/>
  <c r="M14" i="10"/>
  <c r="L28" i="10"/>
  <c r="J28" i="10"/>
  <c r="L34" i="10"/>
  <c r="K34" i="10"/>
  <c r="J34" i="10"/>
  <c r="K40" i="10"/>
  <c r="N8" i="13"/>
  <c r="M8" i="13"/>
  <c r="N16" i="13"/>
  <c r="M16" i="13"/>
  <c r="P44" i="8"/>
  <c r="N44" i="8"/>
  <c r="L9" i="10"/>
  <c r="J9" i="10"/>
  <c r="L15" i="10"/>
  <c r="J15" i="10"/>
  <c r="L41" i="10"/>
  <c r="J41" i="10"/>
  <c r="N7" i="6"/>
  <c r="M7" i="6"/>
  <c r="K7" i="6"/>
  <c r="N36" i="6"/>
  <c r="M6" i="8"/>
  <c r="N6" i="8"/>
  <c r="N13" i="8"/>
  <c r="M13" i="8"/>
  <c r="N27" i="8"/>
  <c r="J3" i="10"/>
  <c r="L3" i="10"/>
  <c r="K3" i="10"/>
  <c r="K9" i="10"/>
  <c r="K15" i="10"/>
  <c r="M28" i="10"/>
  <c r="J35" i="10"/>
  <c r="L35" i="10"/>
  <c r="K35" i="10"/>
  <c r="K41" i="10"/>
  <c r="N4" i="13"/>
  <c r="M4" i="13"/>
  <c r="N22" i="18"/>
  <c r="N31" i="10"/>
  <c r="M31" i="10"/>
  <c r="N6" i="13"/>
  <c r="M6" i="13"/>
  <c r="M4" i="6"/>
  <c r="K4" i="6"/>
  <c r="J4" i="6"/>
  <c r="M16" i="6"/>
  <c r="K16" i="6"/>
  <c r="J16" i="6"/>
  <c r="M31" i="6"/>
  <c r="K31" i="6"/>
  <c r="J31" i="6"/>
  <c r="K42" i="6"/>
  <c r="M42" i="6"/>
  <c r="L42" i="6"/>
  <c r="M44" i="8"/>
  <c r="L16" i="10"/>
  <c r="J16" i="10"/>
  <c r="N9" i="13"/>
  <c r="M9" i="13"/>
  <c r="N17" i="13"/>
  <c r="M17" i="13"/>
  <c r="J7" i="6"/>
  <c r="M19" i="6"/>
  <c r="K19" i="6"/>
  <c r="J19" i="6"/>
  <c r="M28" i="6"/>
  <c r="K28" i="6"/>
  <c r="N39" i="8"/>
  <c r="O44" i="8"/>
  <c r="L4" i="10"/>
  <c r="J4" i="10"/>
  <c r="L10" i="10"/>
  <c r="K10" i="10"/>
  <c r="J10" i="10"/>
  <c r="K16" i="10"/>
  <c r="M22" i="10"/>
  <c r="L36" i="10"/>
  <c r="J36" i="10"/>
  <c r="M35" i="6"/>
  <c r="L35" i="6"/>
  <c r="K35" i="6"/>
  <c r="J42" i="6"/>
  <c r="M14" i="8"/>
  <c r="N14" i="8"/>
  <c r="N21" i="8"/>
  <c r="M21" i="8"/>
  <c r="L17" i="10"/>
  <c r="J17" i="10"/>
  <c r="L23" i="10"/>
  <c r="J23" i="10"/>
  <c r="K36" i="10"/>
  <c r="J11" i="10"/>
  <c r="L11" i="10"/>
  <c r="K11" i="10"/>
  <c r="N23" i="10"/>
  <c r="M23" i="10"/>
  <c r="N18" i="18"/>
  <c r="K8" i="6"/>
  <c r="M8" i="6"/>
  <c r="L8" i="6"/>
  <c r="N19" i="6"/>
  <c r="L28" i="6"/>
  <c r="M17" i="10"/>
  <c r="L24" i="10"/>
  <c r="J24" i="10"/>
  <c r="N14" i="13"/>
  <c r="M14" i="13"/>
  <c r="K23" i="6"/>
  <c r="M23" i="6"/>
  <c r="L23" i="6"/>
  <c r="N43" i="6"/>
  <c r="M43" i="6"/>
  <c r="K43" i="6"/>
  <c r="N7" i="8"/>
  <c r="M22" i="8"/>
  <c r="N22" i="8"/>
  <c r="N29" i="8"/>
  <c r="M29" i="8"/>
  <c r="L12" i="10"/>
  <c r="J12" i="10"/>
  <c r="L18" i="10"/>
  <c r="K18" i="10"/>
  <c r="J18" i="10"/>
  <c r="K24" i="10"/>
  <c r="J8" i="6"/>
  <c r="M11" i="6"/>
  <c r="K11" i="6"/>
  <c r="M20" i="6"/>
  <c r="L20" i="6"/>
  <c r="K20" i="6"/>
  <c r="N3" i="8"/>
  <c r="M5" i="10"/>
  <c r="K12" i="10"/>
  <c r="L25" i="10"/>
  <c r="J25" i="10"/>
  <c r="L31" i="10"/>
  <c r="J31" i="10"/>
  <c r="M37" i="10"/>
  <c r="N12" i="6"/>
  <c r="N27" i="6"/>
  <c r="I4" i="15"/>
  <c r="G9" i="15"/>
  <c r="M10" i="15"/>
  <c r="I12" i="15"/>
  <c r="K15" i="15"/>
  <c r="G17" i="15"/>
  <c r="I20" i="15"/>
  <c r="M6" i="18"/>
  <c r="N6" i="18" s="1"/>
  <c r="K9" i="18"/>
  <c r="M14" i="18"/>
  <c r="K17" i="18"/>
  <c r="J6" i="10"/>
  <c r="J14" i="10"/>
  <c r="J22" i="10"/>
  <c r="J30" i="10"/>
  <c r="J38" i="10"/>
  <c r="J12" i="15"/>
  <c r="L15" i="15"/>
  <c r="H17" i="15"/>
  <c r="J20" i="15"/>
  <c r="L9" i="18"/>
  <c r="L17" i="18"/>
  <c r="K4" i="15"/>
  <c r="G6" i="15"/>
  <c r="I9" i="15"/>
  <c r="K12" i="15"/>
  <c r="G14" i="15"/>
  <c r="M15" i="15"/>
  <c r="I17" i="15"/>
  <c r="K20" i="15"/>
  <c r="G22" i="15"/>
  <c r="L2" i="6"/>
  <c r="J13" i="6"/>
  <c r="K15" i="6"/>
  <c r="L17" i="6"/>
  <c r="J30" i="6"/>
  <c r="K32" i="6"/>
  <c r="L34" i="6"/>
  <c r="N45" i="10"/>
  <c r="L4" i="15"/>
  <c r="H6" i="15"/>
  <c r="J9" i="15"/>
  <c r="L12" i="15"/>
  <c r="H14" i="15"/>
  <c r="N15" i="15"/>
  <c r="J17" i="15"/>
  <c r="L20" i="15"/>
  <c r="H22" i="15"/>
  <c r="L4" i="18"/>
  <c r="N4" i="18" s="1"/>
  <c r="L12" i="18"/>
  <c r="N12" i="18" s="1"/>
  <c r="L20" i="18"/>
  <c r="N20" i="18" s="1"/>
  <c r="M26" i="13"/>
  <c r="G3" i="15"/>
  <c r="I6" i="15"/>
  <c r="K9" i="15"/>
  <c r="G11" i="15"/>
  <c r="I14" i="15"/>
  <c r="O15" i="15"/>
  <c r="K17" i="15"/>
  <c r="G19" i="15"/>
  <c r="M20" i="15"/>
  <c r="I22" i="15"/>
  <c r="K7" i="18"/>
  <c r="K15" i="18"/>
  <c r="K23" i="18"/>
  <c r="L13" i="6"/>
  <c r="L30" i="6"/>
  <c r="N26" i="13"/>
  <c r="H3" i="15"/>
  <c r="J6" i="15"/>
  <c r="L9" i="15"/>
  <c r="H11" i="15"/>
  <c r="J14" i="15"/>
  <c r="P15" i="15"/>
  <c r="L17" i="15"/>
  <c r="H19" i="15"/>
  <c r="N20" i="15"/>
  <c r="J22" i="15"/>
  <c r="L7" i="18"/>
  <c r="L15" i="18"/>
  <c r="L23" i="18"/>
  <c r="O26" i="13"/>
  <c r="I3" i="15"/>
  <c r="K6" i="15"/>
  <c r="G8" i="15"/>
  <c r="I11" i="15"/>
  <c r="K14" i="15"/>
  <c r="G16" i="15"/>
  <c r="M17" i="15"/>
  <c r="I19" i="15"/>
  <c r="K22" i="15"/>
  <c r="G25" i="15"/>
  <c r="J5" i="6"/>
  <c r="J22" i="6"/>
  <c r="J37" i="6"/>
  <c r="N24" i="13"/>
  <c r="J3" i="15"/>
  <c r="L6" i="15"/>
  <c r="H8" i="15"/>
  <c r="J11" i="15"/>
  <c r="L14" i="15"/>
  <c r="H16" i="15"/>
  <c r="N17" i="15"/>
  <c r="J19" i="15"/>
  <c r="L22" i="15"/>
  <c r="H25" i="15"/>
  <c r="L2" i="18"/>
  <c r="N2" i="18" s="1"/>
  <c r="L10" i="18"/>
  <c r="N10" i="18" s="1"/>
  <c r="O24" i="13"/>
  <c r="G2" i="15"/>
  <c r="G5" i="15"/>
  <c r="I8" i="15"/>
  <c r="G13" i="15"/>
  <c r="M14" i="15"/>
  <c r="I16" i="15"/>
  <c r="O17" i="15"/>
  <c r="K19" i="15"/>
  <c r="G21" i="15"/>
  <c r="I25" i="15"/>
  <c r="K5" i="18"/>
  <c r="K13" i="18"/>
  <c r="K21" i="18"/>
  <c r="L5" i="6"/>
  <c r="L22" i="6"/>
  <c r="L37" i="6"/>
  <c r="H2" i="15"/>
  <c r="H5" i="15"/>
  <c r="J8" i="15"/>
  <c r="H13" i="15"/>
  <c r="N14" i="15"/>
  <c r="J16" i="15"/>
  <c r="P17" i="15"/>
  <c r="L19" i="15"/>
  <c r="H21" i="15"/>
  <c r="J25" i="15"/>
  <c r="L5" i="18"/>
  <c r="L13" i="18"/>
  <c r="L21" i="18"/>
  <c r="I5" i="15"/>
  <c r="K8" i="15"/>
  <c r="G10" i="15"/>
  <c r="I13" i="15"/>
  <c r="K16" i="15"/>
  <c r="G18" i="15"/>
  <c r="M19" i="15"/>
  <c r="I21" i="15"/>
  <c r="K8" i="18"/>
  <c r="K16" i="18"/>
  <c r="K25" i="18"/>
  <c r="J14" i="6"/>
  <c r="J29" i="6"/>
  <c r="J5" i="10"/>
  <c r="J13" i="10"/>
  <c r="J21" i="10"/>
  <c r="J29" i="10"/>
  <c r="J37" i="10"/>
  <c r="M44" i="10"/>
  <c r="J5" i="15"/>
  <c r="L8" i="15"/>
  <c r="H10" i="15"/>
  <c r="J13" i="15"/>
  <c r="L16" i="15"/>
  <c r="H18" i="15"/>
  <c r="N19" i="15"/>
  <c r="L8" i="18"/>
  <c r="L16" i="18"/>
  <c r="L25" i="18"/>
  <c r="K5" i="15"/>
  <c r="G7" i="15"/>
  <c r="I10" i="15"/>
  <c r="K13" i="15"/>
  <c r="G15" i="15"/>
  <c r="M16" i="15"/>
  <c r="I18" i="15"/>
  <c r="G23" i="15"/>
  <c r="K3" i="18"/>
  <c r="N3" i="18" s="1"/>
  <c r="K11" i="18"/>
  <c r="N11" i="18" s="1"/>
  <c r="K19" i="18"/>
  <c r="N19" i="18" s="1"/>
  <c r="K12" i="6"/>
  <c r="K27" i="6"/>
  <c r="G12" i="15"/>
  <c r="I15" i="15"/>
  <c r="K18" i="15"/>
  <c r="N40" i="10" l="1"/>
  <c r="M40" i="10"/>
  <c r="N41" i="10"/>
  <c r="M41" i="10"/>
  <c r="N35" i="10"/>
  <c r="M35" i="10"/>
  <c r="N34" i="10"/>
  <c r="M34" i="10"/>
  <c r="N19" i="10"/>
  <c r="M19" i="10"/>
  <c r="N16" i="18"/>
  <c r="N15" i="18"/>
  <c r="N11" i="10"/>
  <c r="M11" i="10"/>
  <c r="N27" i="10"/>
  <c r="M27" i="10"/>
  <c r="N7" i="18"/>
  <c r="N12" i="10"/>
  <c r="M12" i="10"/>
  <c r="N24" i="10"/>
  <c r="M24" i="10"/>
  <c r="N15" i="10"/>
  <c r="M15" i="10"/>
  <c r="N36" i="10"/>
  <c r="M36" i="10"/>
  <c r="N9" i="10"/>
  <c r="M9" i="10"/>
  <c r="N8" i="10"/>
  <c r="M8" i="10"/>
  <c r="N25" i="18"/>
  <c r="N18" i="10"/>
  <c r="M18" i="10"/>
  <c r="N16" i="10"/>
  <c r="M16" i="10"/>
  <c r="N3" i="10"/>
  <c r="M3" i="10"/>
  <c r="N20" i="10"/>
  <c r="M20" i="10"/>
  <c r="N17" i="18"/>
  <c r="N2" i="10"/>
  <c r="M2" i="10"/>
  <c r="N5" i="18"/>
  <c r="N8" i="18"/>
  <c r="N23" i="18"/>
  <c r="N21" i="18"/>
  <c r="N10" i="10"/>
  <c r="M10" i="10"/>
  <c r="N13" i="18"/>
  <c r="N9" i="18"/>
  <c r="N26" i="10"/>
  <c r="M26" i="10"/>
</calcChain>
</file>

<file path=xl/sharedStrings.xml><?xml version="1.0" encoding="utf-8"?>
<sst xmlns="http://schemas.openxmlformats.org/spreadsheetml/2006/main" count="1483" uniqueCount="325">
  <si>
    <t>Moves</t>
  </si>
  <si>
    <t>Requirements</t>
  </si>
  <si>
    <t>Description</t>
  </si>
  <si>
    <t>Stamina +/-</t>
  </si>
  <si>
    <t>Other Effects</t>
  </si>
  <si>
    <t>Walk/Run/Sprint</t>
  </si>
  <si>
    <t>Phase 1 or 2 only</t>
  </si>
  <si>
    <t>Walk: MOVE/2
Run: MOVE
Sprint: MOVE*2, Sprinting removes any State cards.</t>
  </si>
  <si>
    <t>+1 if walking
0 if running
-1 if sprinting</t>
  </si>
  <si>
    <t>Guard</t>
  </si>
  <si>
    <t>“State”
+ 3 to your DEF</t>
  </si>
  <si>
    <t>+1</t>
  </si>
  <si>
    <t>Light Strike</t>
  </si>
  <si>
    <t>“Attack”
Roll Weapon Attack, Deal Damage if Hit as normal</t>
  </si>
  <si>
    <t>-1</t>
  </si>
  <si>
    <t>Cannot perform another ”Attack” Maneuver</t>
  </si>
  <si>
    <t>Flourish</t>
  </si>
  <si>
    <t>“State”
Readies a Heavy Attack or Parry
Removes any other State Cards</t>
  </si>
  <si>
    <t>Your next move cannot gain you Stamina
Any Maneuver other then then stalling or walking will remove this state.</t>
  </si>
  <si>
    <t>Heavy Strike</t>
  </si>
  <si>
    <t>Must be in Floursh State</t>
  </si>
  <si>
    <t>“Attack” “Follow Through”
Roll Weapon attack with +1, Double the weapons damage dice.
If you miss and opponent did not Dodge then opponent loses 1d4 stamina</t>
  </si>
  <si>
    <t>-2</t>
  </si>
  <si>
    <t>Follow Through: Cannot Perform any other maneuvers for the round.</t>
  </si>
  <si>
    <t>Parry</t>
  </si>
  <si>
    <t>Weapon</t>
  </si>
  <si>
    <t>Power Points</t>
  </si>
  <si>
    <t>Guard mDEF</t>
  </si>
  <si>
    <t>to hit bonus</t>
  </si>
  <si>
    <t>sunder</t>
  </si>
  <si>
    <t># Dice</t>
  </si>
  <si>
    <t>Size</t>
  </si>
  <si>
    <t>Ave</t>
  </si>
  <si>
    <t>Max</t>
  </si>
  <si>
    <t>Attacks till 50 dam</t>
  </si>
  <si>
    <t>With 15 durability</t>
  </si>
  <si>
    <t>Attacks till 100 dam</t>
  </si>
  <si>
    <t>With 30 durability</t>
  </si>
  <si>
    <t>Weapon Size</t>
  </si>
  <si>
    <t>Traits</t>
  </si>
  <si>
    <t>Counter</t>
  </si>
  <si>
    <t>Unarmed</t>
  </si>
  <si>
    <t>light</t>
  </si>
  <si>
    <t>Ineffective on weapons medium or larger 
Light Attack or Grab</t>
  </si>
  <si>
    <t>Dagger</t>
  </si>
  <si>
    <t>Small</t>
  </si>
  <si>
    <t>light, thrown</t>
  </si>
  <si>
    <t>Light Attackwith other hand or Grab</t>
  </si>
  <si>
    <t>Shortsword/Rapier</t>
  </si>
  <si>
    <t>Medium</t>
  </si>
  <si>
    <t>Advantage
Light Attack with other hand or Grab</t>
  </si>
  <si>
    <t>Hammer</t>
  </si>
  <si>
    <t>Light Attack with other hand or Grab</t>
  </si>
  <si>
    <t>Axe</t>
  </si>
  <si>
    <t xml:space="preserve">Light Attack with other hand or Grab </t>
  </si>
  <si>
    <t>Longsword (onehand)</t>
  </si>
  <si>
    <t>Large</t>
  </si>
  <si>
    <t>Versitile</t>
  </si>
  <si>
    <t xml:space="preserve">
Advantage
Light Attack or Grab</t>
  </si>
  <si>
    <t>Longsword (twohand)</t>
  </si>
  <si>
    <t>Mace/Warhammer (onehand)</t>
  </si>
  <si>
    <t>Light Attack or Grab</t>
  </si>
  <si>
    <t>Mace/Warhammer (twohand)</t>
  </si>
  <si>
    <t>Battle Axe (onehand)</t>
  </si>
  <si>
    <t xml:space="preserve">Light Attack or Grab </t>
  </si>
  <si>
    <t>Battle Axe (twohand)</t>
  </si>
  <si>
    <t>Greatsword</t>
  </si>
  <si>
    <t>Huge</t>
  </si>
  <si>
    <t>Stressing Heavy, Strength Based Skill, DB, Reach</t>
  </si>
  <si>
    <t>Light Attack</t>
  </si>
  <si>
    <t>Maul</t>
  </si>
  <si>
    <t>Stressing Heavy, Strength Based Skill, DB</t>
  </si>
  <si>
    <t>Great Axe</t>
  </si>
  <si>
    <t>Spear (onehand)</t>
  </si>
  <si>
    <t>Versitile, thrown, reach (Two Hand)</t>
  </si>
  <si>
    <t>(One hand) Light Attack with any hand
(Two hand) Light attack or force 5 back</t>
  </si>
  <si>
    <t>Spear (twohand)</t>
  </si>
  <si>
    <t>Poleaxe (twohand)</t>
  </si>
  <si>
    <t>Reach</t>
  </si>
  <si>
    <t>Light attack or force 5 back</t>
  </si>
  <si>
    <t>Staff (onehand)</t>
  </si>
  <si>
    <t>(One hand) Light Attack
(Two hand) Light attack or force 5 back</t>
  </si>
  <si>
    <t>Staff (twohand)</t>
  </si>
  <si>
    <t>Small Shield (Small Buckler, etc…)</t>
  </si>
  <si>
    <t xml:space="preserve">Offhand Only, Pushback 5ft (Str vs Fort) </t>
  </si>
  <si>
    <t>Medium Shield (Heater, etc..)</t>
  </si>
  <si>
    <t>Large Shield (Kite, Targe, etc…)</t>
  </si>
  <si>
    <t>Name</t>
  </si>
  <si>
    <t>Durability</t>
  </si>
  <si>
    <t>Def Bonus</t>
  </si>
  <si>
    <t>Reflex Cap</t>
  </si>
  <si>
    <t>Armor Type</t>
  </si>
  <si>
    <t>Max Stress Reduction</t>
  </si>
  <si>
    <t>Stealth</t>
  </si>
  <si>
    <t>Starting Item</t>
  </si>
  <si>
    <t>Light Padding</t>
  </si>
  <si>
    <t>-</t>
  </si>
  <si>
    <t>Light</t>
  </si>
  <si>
    <t>yes</t>
  </si>
  <si>
    <t>Leather</t>
  </si>
  <si>
    <t>Studded Leather</t>
  </si>
  <si>
    <t>no</t>
  </si>
  <si>
    <t>Hide</t>
  </si>
  <si>
    <t>Disadvantage</t>
  </si>
  <si>
    <t>Gambeson</t>
  </si>
  <si>
    <t>Chain Shirt</t>
  </si>
  <si>
    <t>Scale Mail</t>
  </si>
  <si>
    <t>Breast Plate</t>
  </si>
  <si>
    <t>Ring Mail</t>
  </si>
  <si>
    <t>Heavy</t>
  </si>
  <si>
    <t>Chain Mail</t>
  </si>
  <si>
    <t>Splint Mail</t>
  </si>
  <si>
    <t>Full Plate</t>
  </si>
  <si>
    <t>Type</t>
  </si>
  <si>
    <t>Damage Bonus</t>
  </si>
  <si>
    <t>With Chacter DB</t>
  </si>
  <si>
    <t>Armor Percing</t>
  </si>
  <si>
    <t>Min</t>
  </si>
  <si>
    <t>NA</t>
  </si>
  <si>
    <t>Character DB</t>
  </si>
  <si>
    <t>Small Club/Improvised weapon</t>
  </si>
  <si>
    <t>Versitile, Thrown, Optional Reach (Two Hand)</t>
  </si>
  <si>
    <t>Optional Reach (Two Hand), Versitile</t>
  </si>
  <si>
    <t>Protection 
(Max reduction)</t>
  </si>
  <si>
    <t>Dodge Roll reduction</t>
  </si>
  <si>
    <t>Block</t>
  </si>
  <si>
    <t>Protection 
(Increase Wound Threshold)</t>
  </si>
  <si>
    <t>Armor Points</t>
  </si>
  <si>
    <t>Stealth 
(While Moving)</t>
  </si>
  <si>
    <t>Clothing Placement</t>
  </si>
  <si>
    <t>Under</t>
  </si>
  <si>
    <t>Over</t>
  </si>
  <si>
    <t>Light Chain Shirt</t>
  </si>
  <si>
    <t>Brigantine</t>
  </si>
  <si>
    <t>Main</t>
  </si>
  <si>
    <t>Chain Mail Hauberk</t>
  </si>
  <si>
    <t>Over or Main</t>
  </si>
  <si>
    <t>Full Plate Mail</t>
  </si>
  <si>
    <t>Total Points</t>
  </si>
  <si>
    <t>Stealth While Moving</t>
  </si>
  <si>
    <t>Protection</t>
  </si>
  <si>
    <t>Armor Class</t>
  </si>
  <si>
    <t>Hide Coat</t>
  </si>
  <si>
    <t>Leather Chestpiece</t>
  </si>
  <si>
    <t>Full Leather Armor</t>
  </si>
  <si>
    <t>Scale Mail Hauberk</t>
  </si>
  <si>
    <t>Brigantine Chestpiece</t>
  </si>
  <si>
    <t>Chain Mail   Hauberk</t>
  </si>
  <si>
    <t>Full Scale Mail Set</t>
  </si>
  <si>
    <t>Full Brigantine Set</t>
  </si>
  <si>
    <t>Full Chain Mail Set</t>
  </si>
  <si>
    <t>Full Plate Mail Set</t>
  </si>
  <si>
    <t>Guard Bonus</t>
  </si>
  <si>
    <t>To Hit Bonus</t>
  </si>
  <si>
    <t>Dice Numb</t>
  </si>
  <si>
    <t>Dice Value</t>
  </si>
  <si>
    <t>1 Pain</t>
  </si>
  <si>
    <t>1 Lethal</t>
  </si>
  <si>
    <t>2 Pain</t>
  </si>
  <si>
    <t>2 Lethal</t>
  </si>
  <si>
    <t>3 Pain</t>
  </si>
  <si>
    <t>3 Lethal</t>
  </si>
  <si>
    <t>4 Pain</t>
  </si>
  <si>
    <t>4 Lethal</t>
  </si>
  <si>
    <t>5 Pain</t>
  </si>
  <si>
    <t>5 Lethal</t>
  </si>
  <si>
    <t>Traits and Notes</t>
  </si>
  <si>
    <t>Pain Threshold</t>
  </si>
  <si>
    <t>Lethal Threshold</t>
  </si>
  <si>
    <t>Punch</t>
  </si>
  <si>
    <t>Light, Cannot use Guard to against weapons Medium or Larger</t>
  </si>
  <si>
    <t>Club/Improvised Weapon</t>
  </si>
  <si>
    <t>Weak Versatile (Substitute 1 dice for 1d12 when using in two hands)</t>
  </si>
  <si>
    <t>Concealable , Throw, Light</t>
  </si>
  <si>
    <t>Parring Dagger</t>
  </si>
  <si>
    <t>Short Sword</t>
  </si>
  <si>
    <t>Throw, Light</t>
  </si>
  <si>
    <t>Hand Axe</t>
  </si>
  <si>
    <t>Longsword (One Hand)</t>
  </si>
  <si>
    <t>Versatile (Add 1d12 when using in two hands)</t>
  </si>
  <si>
    <t>Longsword (Two Hand)</t>
  </si>
  <si>
    <t>WarHammer (One Hand)</t>
  </si>
  <si>
    <t>WarHammer (Two Hand)</t>
  </si>
  <si>
    <t>Battle Axe (One Hand)</t>
  </si>
  <si>
    <t>Battle Axe (Two Hand)</t>
  </si>
  <si>
    <t>Great Sword</t>
  </si>
  <si>
    <t>Two Hand (Substitute 1 dice for 1d12)</t>
  </si>
  <si>
    <t>Great Hammer</t>
  </si>
  <si>
    <t>Spear (One hand)</t>
  </si>
  <si>
    <t>Optional Reach, Versitile, Throw</t>
  </si>
  <si>
    <t>Spear (Two Hand)</t>
  </si>
  <si>
    <t>Pole Axe</t>
  </si>
  <si>
    <t>Reach, Two Hand (Substitute 1 dice for 1d12)</t>
  </si>
  <si>
    <t>Staff (one Hand)</t>
  </si>
  <si>
    <t>Optional Reach, Versitile</t>
  </si>
  <si>
    <t>Staff (Two Hand)</t>
  </si>
  <si>
    <t>1d12 (Two Hand Bonus)</t>
  </si>
  <si>
    <t>Small Shields (Buckler, etc…)</t>
  </si>
  <si>
    <t>Can attack for Shove or Damage</t>
  </si>
  <si>
    <t>Medium Shields (Heater, Etc…)</t>
  </si>
  <si>
    <t>Shove Attack</t>
  </si>
  <si>
    <t>Large Shield (Kite, Targe, Etc…)</t>
  </si>
  <si>
    <t>Dis. Adv.</t>
  </si>
  <si>
    <t>1d4</t>
  </si>
  <si>
    <t>2d4</t>
  </si>
  <si>
    <t>3d4</t>
  </si>
  <si>
    <t>4d4</t>
  </si>
  <si>
    <t>5d4</t>
  </si>
  <si>
    <t>6d4</t>
  </si>
  <si>
    <t>7d4</t>
  </si>
  <si>
    <t>8d4</t>
  </si>
  <si>
    <t>Concentration cap</t>
  </si>
  <si>
    <t>Note</t>
  </si>
  <si>
    <t xml:space="preserve"> -</t>
  </si>
  <si>
    <t>Concealable</t>
  </si>
  <si>
    <t>Hide Overcoat</t>
  </si>
  <si>
    <t>Chain Mail  Hauberk</t>
  </si>
  <si>
    <t>no*</t>
  </si>
  <si>
    <t>* Certain Backgrounds may allow starting with this.</t>
  </si>
  <si>
    <t>Base Damage</t>
  </si>
  <si>
    <t>Armor Pen</t>
  </si>
  <si>
    <t>Skill</t>
  </si>
  <si>
    <t>Brawling</t>
  </si>
  <si>
    <t>Concealable, Throw, Light</t>
  </si>
  <si>
    <t>Blades/Brawling</t>
  </si>
  <si>
    <t>Concealable, Light</t>
  </si>
  <si>
    <t>Short Sword / Rapier</t>
  </si>
  <si>
    <t>Blades</t>
  </si>
  <si>
    <t>Blunt Weapons</t>
  </si>
  <si>
    <t>Axes</t>
  </si>
  <si>
    <t xml:space="preserve">Longsword </t>
  </si>
  <si>
    <t>Versatile (Double DB, +1 Guard, and +1 Min Damage when using in two hands)</t>
  </si>
  <si>
    <t>WarHammer / Mace</t>
  </si>
  <si>
    <t xml:space="preserve">Battle Axe </t>
  </si>
  <si>
    <t>Two Hand (Double DB)</t>
  </si>
  <si>
    <t xml:space="preserve">Spear </t>
  </si>
  <si>
    <t>Reach (Can Hit at 10ft), Throw, Versatile (Double DB, +1 Guard, and +1 Min Damage when using in two hands)</t>
  </si>
  <si>
    <t>Pole Arms</t>
  </si>
  <si>
    <t xml:space="preserve">Reach (Can hit at 10ft, Two Hand (Double DB), Leverage (+3 damage and +3 AP when the opponent is farther then 5ft) </t>
  </si>
  <si>
    <t xml:space="preserve">Staff </t>
  </si>
  <si>
    <t>Reach (Can Hit at 10ft), Versatile (Double DB, +1 Guard, and +1 Min Damage when using in two hands)</t>
  </si>
  <si>
    <t>Shield</t>
  </si>
  <si>
    <t>Shove Attack (push 5ft back instead of doing damage)</t>
  </si>
  <si>
    <t>Shove Attack  (push 5ft back instead of doing damage)</t>
  </si>
  <si>
    <t>Damage Per Die (DPD)</t>
  </si>
  <si>
    <t xml:space="preserve">Armor Penetration (AP) </t>
  </si>
  <si>
    <t>To Hit Probability</t>
  </si>
  <si>
    <t>NTB Damage</t>
  </si>
  <si>
    <t>Chance for atleast 1 instance of damage</t>
  </si>
  <si>
    <t>Chance for atleast 2 instances of damage</t>
  </si>
  <si>
    <t>Chance for 3 instances of damage</t>
  </si>
  <si>
    <t>Average Damage</t>
  </si>
  <si>
    <t>Dexteritiy</t>
  </si>
  <si>
    <t>Skill Die</t>
  </si>
  <si>
    <t>AP</t>
  </si>
  <si>
    <t>Opp Guard</t>
  </si>
  <si>
    <t>Opp Protection</t>
  </si>
  <si>
    <t>Short Reach (Disadvantage when attacking an opponent with a weapon size medium or larger who is guarding against you,while not grappled, advantage against opponents while grappling).</t>
  </si>
  <si>
    <t>Concealable, Throw, Light, Short Reach (Disadvantage when attacking an opponent with a weapon size medium or larger who is guarding against you,while not grappled, advantage against opponents while grappling).</t>
  </si>
  <si>
    <t>Versatile (+1 DPD, AP and Guard when using in two hands)</t>
  </si>
  <si>
    <t>Longsword  (Two Hands)</t>
  </si>
  <si>
    <t>WarHammer / Mace  (Two Hands)</t>
  </si>
  <si>
    <t>Battle Axe (Two Hands)</t>
  </si>
  <si>
    <t>Two Hand</t>
  </si>
  <si>
    <t xml:space="preserve">Two Hand </t>
  </si>
  <si>
    <t>Reach (When using two hands, can hit at 10ft, and while guarding melee attacks against you have disadvantage when the attacker start their turn outside of 5ft and they do not have reach.), Throw, Versatile (+1 DPD, AP and Guard when using in two hands)</t>
  </si>
  <si>
    <t>Spear (Two Hands)</t>
  </si>
  <si>
    <t xml:space="preserve">Reach, Two Hand, Leverage (+2 DPD and +1 SB when the opponent is farther then 5ft) </t>
  </si>
  <si>
    <t>Pole Axe (Leverage)</t>
  </si>
  <si>
    <t>Staff</t>
  </si>
  <si>
    <t>Reach, Versatile (+1 DPD, AP and Guard when using in two hands)</t>
  </si>
  <si>
    <t>Staff (Two Hands)</t>
  </si>
  <si>
    <t>Shove Attack (push 5ft back)</t>
  </si>
  <si>
    <t>Shove Attack (push 5ft back) (Disadvantage), Disadvantage on Precision strike with all weapons</t>
  </si>
  <si>
    <t>Coverage</t>
  </si>
  <si>
    <t>Aim Bonus Cap</t>
  </si>
  <si>
    <t>Mana Cap</t>
  </si>
  <si>
    <t>Clothing</t>
  </si>
  <si>
    <t>None</t>
  </si>
  <si>
    <t>Hide/Leather Overcoat</t>
  </si>
  <si>
    <t>Brigantine Chest-piece</t>
  </si>
  <si>
    <t>Head</t>
  </si>
  <si>
    <t>Mental Skill 
Reduction
Applies to Focus</t>
  </si>
  <si>
    <t>Leather/Padded Cowl</t>
  </si>
  <si>
    <t>Yes</t>
  </si>
  <si>
    <t>Chain Mail Cowl</t>
  </si>
  <si>
    <t xml:space="preserve"> - </t>
  </si>
  <si>
    <t>No</t>
  </si>
  <si>
    <t>Open Face Helmet (Sallet, Viking Helm, Etc…)</t>
  </si>
  <si>
    <t>Partially Closed Face Helm (Roman Legionnaire, Barbute,etc…)</t>
  </si>
  <si>
    <t>Full Enclosed Helm (Frog mouth, Armet Etc…)</t>
  </si>
  <si>
    <t>Cost</t>
  </si>
  <si>
    <t>Movement</t>
  </si>
  <si>
    <t>Defensive</t>
  </si>
  <si>
    <t>Counter Strike</t>
  </si>
  <si>
    <t>2 Stamina</t>
  </si>
  <si>
    <t>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</si>
  <si>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Cannot Move</t>
  </si>
  <si>
    <t>Guard Stance</t>
  </si>
  <si>
    <t>Dodge</t>
  </si>
  <si>
    <t>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</si>
  <si>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Must move atleast 5ft in an empty 5ft area. If not available then this action automatically fails. Can move up to Base move, but all moved through spaces must be empty.</t>
  </si>
  <si>
    <t>Offensive</t>
  </si>
  <si>
    <t>Attack</t>
  </si>
  <si>
    <t>Precision Attack</t>
  </si>
  <si>
    <t>Dual Strike</t>
  </si>
  <si>
    <t>Can move your Base move if it is a Melee Attack, but it must be towards the target. Cannot move while performing a Range Attack.</t>
  </si>
  <si>
    <r>
      <t xml:space="preserve">Perform a basic attack. Roll your Weapon Skill against a targets Defense (Usually 14 if they are not in Guard Stance). If your roll is </t>
    </r>
    <r>
      <rPr>
        <i/>
        <u/>
        <sz val="10"/>
        <rFont val="Arial"/>
        <family val="2"/>
      </rPr>
      <t>Greater</t>
    </r>
    <r>
      <rPr>
        <sz val="10"/>
        <rFont val="Arial"/>
        <family val="2"/>
      </rPr>
      <t xml:space="preserve"> then the targets Defense, you deal damage equal to your weapons DPD multiplied by that number of dice that are greater then the targets protection minus your AP (12s always count and 1s never do).</t>
    </r>
  </si>
  <si>
    <t>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</si>
  <si>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Removes Guard?</t>
  </si>
  <si>
    <t>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</si>
  <si>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Utility</t>
  </si>
  <si>
    <t>Aim</t>
  </si>
  <si>
    <t>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</si>
  <si>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 move your Base move, but it must be towards the target. </t>
  </si>
  <si>
    <t>Grapple</t>
  </si>
  <si>
    <t>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</si>
  <si>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</si>
  <si>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Interact</t>
  </si>
  <si>
    <t>Interact with an item in your backback or with a complex device (Items on your body any within reach can be interacted with as a free action).</t>
  </si>
  <si>
    <t>Sprint</t>
  </si>
  <si>
    <t>Move freely up to your sprint speed. If you are prone you may get up but only move your base speed.</t>
  </si>
  <si>
    <t>Base move in any direction or get up from prone.</t>
  </si>
  <si>
    <t>Sprint move in any direction or get up from prone and move base speed.</t>
  </si>
  <si>
    <t>1 Stamina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</si>
</sst>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sz val="10"/>
      <name val="Arial"/>
    </font>
    <font>
      <b/>
      <sz val="10"/>
      <name val="Arial"/>
      <family val="2"/>
    </font>
    <font>
      <b/>
      <sz val="10"/>
      <color rgb="FFFFFFFF"/>
      <name val="Arial"/>
      <family val="2"/>
    </font>
    <font>
      <sz val="10"/>
      <color rgb="FFFFFFFF"/>
      <name val="Arial"/>
      <family val="2"/>
    </font>
    <font>
      <sz val="10"/>
      <name val="Arial"/>
      <family val="2"/>
    </font>
    <font>
      <i/>
      <u/>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left/>
      <right/>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style="medium">
        <color auto="1"/>
      </right>
      <top style="medium">
        <color auto="1"/>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top style="medium">
        <color auto="1"/>
      </top>
      <bottom style="thin">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thin">
        <color rgb="FFBFBFBF"/>
      </left>
      <right/>
      <top style="medium">
        <color auto="1"/>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BFBFBF"/>
      </left>
      <right style="medium">
        <color auto="1"/>
      </right>
      <top style="thin">
        <color rgb="FFBFBFBF"/>
      </top>
      <bottom/>
      <diagonal/>
    </border>
    <border>
      <left style="medium">
        <color auto="1"/>
      </left>
      <right/>
      <top/>
      <bottom/>
      <diagonal/>
    </border>
    <border>
      <left/>
      <right style="medium">
        <color auto="1"/>
      </right>
      <top/>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style="medium">
        <color auto="1"/>
      </right>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right/>
      <top/>
      <bottom style="thin">
        <color rgb="FFD9D9D9"/>
      </bottom>
      <diagonal/>
    </border>
  </borders>
  <cellStyleXfs count="3">
    <xf numFmtId="0" fontId="0" fillId="0" borderId="0"/>
    <xf numFmtId="9" fontId="1" fillId="0" borderId="0" applyBorder="0" applyProtection="0"/>
    <xf numFmtId="0" fontId="5" fillId="0" borderId="0"/>
  </cellStyleXfs>
  <cellXfs count="161">
    <xf numFmtId="0" fontId="0" fillId="0" borderId="0" xfId="0"/>
    <xf numFmtId="0" fontId="0" fillId="8" borderId="26" xfId="0" applyFont="1" applyFill="1" applyBorder="1" applyAlignment="1">
      <alignment horizontal="left" vertical="center"/>
    </xf>
    <xf numFmtId="0" fontId="0" fillId="8" borderId="26" xfId="0" applyFont="1" applyFill="1" applyBorder="1" applyAlignment="1">
      <alignment horizontal="left" vertical="center" wrapText="1"/>
    </xf>
    <xf numFmtId="0" fontId="0" fillId="2" borderId="1" xfId="0" applyFont="1" applyFill="1" applyBorder="1" applyAlignment="1">
      <alignment horizontal="center" wrapText="1"/>
    </xf>
    <xf numFmtId="0" fontId="0" fillId="0" borderId="1" xfId="0" applyFont="1" applyBorder="1" applyAlignment="1">
      <alignment horizontal="center" wrapText="1"/>
    </xf>
    <xf numFmtId="0" fontId="0" fillId="2" borderId="8" xfId="0" applyFill="1" applyBorder="1" applyAlignment="1">
      <alignment horizontal="center" vertical="center"/>
    </xf>
    <xf numFmtId="0" fontId="0" fillId="0" borderId="20" xfId="0" applyBorder="1" applyAlignment="1">
      <alignment horizontal="center" vertical="center"/>
    </xf>
    <xf numFmtId="0" fontId="0" fillId="3" borderId="2" xfId="0" applyFont="1" applyFill="1" applyBorder="1" applyAlignment="1">
      <alignment horizontal="center" wrapText="1"/>
    </xf>
    <xf numFmtId="0" fontId="0" fillId="0" borderId="2" xfId="0" applyFont="1" applyBorder="1" applyAlignment="1">
      <alignment horizontal="center" wrapText="1"/>
    </xf>
    <xf numFmtId="0" fontId="0" fillId="0" borderId="5" xfId="0" applyBorder="1" applyAlignment="1">
      <alignment horizontal="center" vertical="center"/>
    </xf>
    <xf numFmtId="0" fontId="0" fillId="3" borderId="5" xfId="0" applyFill="1" applyBorder="1" applyAlignment="1">
      <alignment horizontal="center" vertical="center"/>
    </xf>
    <xf numFmtId="0" fontId="0" fillId="0" borderId="4" xfId="0" applyFont="1" applyBorder="1" applyAlignment="1">
      <alignment horizontal="center" vertical="center"/>
    </xf>
    <xf numFmtId="0" fontId="0" fillId="2" borderId="2" xfId="0" applyFont="1" applyFill="1" applyBorder="1" applyAlignment="1">
      <alignment horizontal="center" wrapText="1"/>
    </xf>
    <xf numFmtId="0" fontId="0" fillId="2" borderId="5" xfId="0" applyFill="1" applyBorder="1" applyAlignment="1">
      <alignment horizontal="center" vertical="center"/>
    </xf>
    <xf numFmtId="0" fontId="0" fillId="2" borderId="4" xfId="0" applyFont="1" applyFill="1" applyBorder="1" applyAlignment="1">
      <alignment horizontal="center" vertical="center"/>
    </xf>
    <xf numFmtId="49" fontId="0" fillId="0" borderId="0" xfId="0" applyNumberFormat="1"/>
    <xf numFmtId="0" fontId="0" fillId="0" borderId="0" xfId="0" applyFont="1" applyAlignment="1">
      <alignment wrapText="1"/>
    </xf>
    <xf numFmtId="49" fontId="0" fillId="0" borderId="0" xfId="0" applyNumberFormat="1" applyFont="1" applyAlignment="1">
      <alignment wrapText="1"/>
    </xf>
    <xf numFmtId="0" fontId="2" fillId="0" borderId="0" xfId="0" applyFont="1"/>
    <xf numFmtId="9" fontId="0" fillId="0" borderId="0" xfId="0" applyNumberFormat="1"/>
    <xf numFmtId="9" fontId="0" fillId="0" borderId="0" xfId="0" applyNumberFormat="1" applyBorder="1"/>
    <xf numFmtId="9" fontId="0" fillId="0" borderId="1" xfId="0" applyNumberFormat="1" applyBorder="1"/>
    <xf numFmtId="9" fontId="0" fillId="0" borderId="2" xfId="0" applyNumberFormat="1" applyBorder="1"/>
    <xf numFmtId="0" fontId="0" fillId="0" borderId="0" xfId="0" applyAlignment="1">
      <alignment horizontal="right"/>
    </xf>
    <xf numFmtId="0" fontId="0" fillId="0" borderId="0" xfId="0" applyFont="1" applyAlignment="1">
      <alignment horizontal="left" wrapText="1"/>
    </xf>
    <xf numFmtId="0" fontId="0" fillId="0" borderId="3" xfId="0" applyFont="1" applyBorder="1" applyAlignment="1">
      <alignment wrapText="1"/>
    </xf>
    <xf numFmtId="0" fontId="0" fillId="2" borderId="4"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right" vertical="center"/>
    </xf>
    <xf numFmtId="0" fontId="0" fillId="2" borderId="6" xfId="0" applyFill="1" applyBorder="1"/>
    <xf numFmtId="0" fontId="0" fillId="2" borderId="7" xfId="0" applyFill="1" applyBorder="1"/>
    <xf numFmtId="0" fontId="0" fillId="2" borderId="2" xfId="0" applyFont="1" applyFill="1" applyBorder="1" applyAlignment="1">
      <alignment horizontal="center" wrapText="1"/>
    </xf>
    <xf numFmtId="0" fontId="0" fillId="2" borderId="8" xfId="0" applyFill="1" applyBorder="1" applyAlignment="1">
      <alignment horizontal="right"/>
    </xf>
    <xf numFmtId="0" fontId="0" fillId="2" borderId="8" xfId="0" applyFill="1" applyBorder="1"/>
    <xf numFmtId="0" fontId="0" fillId="0" borderId="4" xfId="0" applyFont="1" applyBorder="1" applyAlignment="1">
      <alignment horizontal="center" vertical="center"/>
    </xf>
    <xf numFmtId="0" fontId="0" fillId="3" borderId="5"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right" vertical="center"/>
    </xf>
    <xf numFmtId="0" fontId="0" fillId="0" borderId="6" xfId="0" applyBorder="1"/>
    <xf numFmtId="0" fontId="0" fillId="0" borderId="2" xfId="0" applyFont="1" applyBorder="1" applyAlignment="1">
      <alignment horizontal="center" wrapText="1"/>
    </xf>
    <xf numFmtId="0" fontId="0" fillId="0" borderId="8" xfId="0" applyBorder="1" applyAlignment="1">
      <alignment horizontal="right"/>
    </xf>
    <xf numFmtId="0" fontId="0" fillId="0" borderId="8" xfId="0" applyBorder="1"/>
    <xf numFmtId="0" fontId="0" fillId="2" borderId="6" xfId="0" applyFill="1" applyBorder="1" applyAlignment="1">
      <alignment horizontal="center" vertical="center"/>
    </xf>
    <xf numFmtId="0" fontId="0" fillId="2" borderId="6" xfId="0" applyFill="1" applyBorder="1" applyAlignment="1">
      <alignment horizontal="center" vertical="center" wrapText="1"/>
    </xf>
    <xf numFmtId="0" fontId="0" fillId="2" borderId="7" xfId="0" applyFill="1" applyBorder="1" applyAlignment="1">
      <alignment horizontal="center" vertical="center"/>
    </xf>
    <xf numFmtId="0" fontId="0" fillId="2" borderId="9" xfId="0" applyFont="1" applyFill="1" applyBorder="1" applyAlignment="1">
      <alignment horizontal="center" wrapText="1"/>
    </xf>
    <xf numFmtId="0" fontId="0" fillId="0" borderId="6" xfId="0" applyBorder="1" applyAlignment="1">
      <alignment horizontal="center" vertical="center"/>
    </xf>
    <xf numFmtId="0" fontId="0" fillId="0" borderId="6" xfId="0" applyBorder="1" applyAlignment="1">
      <alignment horizontal="center"/>
    </xf>
    <xf numFmtId="0" fontId="0" fillId="0" borderId="9" xfId="0" applyFont="1" applyBorder="1" applyAlignment="1">
      <alignment horizontal="center" wrapText="1"/>
    </xf>
    <xf numFmtId="0" fontId="0" fillId="3" borderId="9" xfId="0" applyFont="1" applyFill="1" applyBorder="1" applyAlignment="1">
      <alignment horizontal="center" wrapText="1"/>
    </xf>
    <xf numFmtId="0" fontId="0" fillId="2" borderId="5" xfId="0" applyFill="1" applyBorder="1" applyAlignment="1">
      <alignment horizontal="center"/>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wrapText="1"/>
    </xf>
    <xf numFmtId="0" fontId="3" fillId="4" borderId="10" xfId="0" applyFont="1" applyFill="1" applyBorder="1" applyAlignment="1">
      <alignment wrapText="1"/>
    </xf>
    <xf numFmtId="0" fontId="0" fillId="0" borderId="13" xfId="0" applyFont="1" applyBorder="1"/>
    <xf numFmtId="0" fontId="0" fillId="0" borderId="1" xfId="0" applyFont="1" applyBorder="1"/>
    <xf numFmtId="0" fontId="0" fillId="0" borderId="14" xfId="0" applyFont="1" applyBorder="1"/>
    <xf numFmtId="0" fontId="0" fillId="0" borderId="15" xfId="0" applyFont="1" applyBorder="1"/>
    <xf numFmtId="0" fontId="0" fillId="0" borderId="0" xfId="0" applyFont="1"/>
    <xf numFmtId="0" fontId="0" fillId="5" borderId="13" xfId="0" applyFont="1" applyFill="1" applyBorder="1"/>
    <xf numFmtId="0" fontId="0" fillId="5" borderId="1" xfId="0" applyFill="1" applyBorder="1"/>
    <xf numFmtId="0" fontId="0" fillId="5" borderId="14" xfId="0" applyFont="1" applyFill="1" applyBorder="1"/>
    <xf numFmtId="0" fontId="0" fillId="5" borderId="15" xfId="0" applyFont="1" applyFill="1" applyBorder="1"/>
    <xf numFmtId="0" fontId="0" fillId="0" borderId="1" xfId="0" applyBorder="1"/>
    <xf numFmtId="0" fontId="0" fillId="5" borderId="16" xfId="0" applyFont="1" applyFill="1" applyBorder="1"/>
    <xf numFmtId="0" fontId="0" fillId="5" borderId="17" xfId="0" applyFill="1" applyBorder="1"/>
    <xf numFmtId="0" fontId="0" fillId="5" borderId="18" xfId="0" applyFont="1" applyFill="1" applyBorder="1"/>
    <xf numFmtId="0" fontId="0" fillId="5" borderId="19" xfId="0" applyFont="1" applyFill="1" applyBorder="1"/>
    <xf numFmtId="0" fontId="0" fillId="0" borderId="8" xfId="0" applyFont="1" applyBorder="1" applyAlignment="1">
      <alignment wrapText="1"/>
    </xf>
    <xf numFmtId="0" fontId="0" fillId="0" borderId="0" xfId="0" applyFont="1" applyBorder="1" applyAlignment="1">
      <alignment wrapText="1"/>
    </xf>
    <xf numFmtId="0" fontId="0" fillId="0" borderId="8" xfId="0" applyFont="1" applyBorder="1" applyAlignment="1">
      <alignment horizontal="center" vertical="center"/>
    </xf>
    <xf numFmtId="0" fontId="0" fillId="2" borderId="8" xfId="0" applyFont="1" applyFill="1" applyBorder="1" applyAlignment="1">
      <alignment horizontal="center" vertical="center"/>
    </xf>
    <xf numFmtId="0" fontId="0" fillId="0" borderId="0" xfId="0" applyFont="1" applyBorder="1" applyAlignment="1">
      <alignment horizontal="center" vertical="center"/>
    </xf>
    <xf numFmtId="0" fontId="0" fillId="2" borderId="0"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left"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right" vertical="center"/>
    </xf>
    <xf numFmtId="0" fontId="0" fillId="0" borderId="1" xfId="0" applyFont="1" applyBorder="1" applyAlignment="1">
      <alignment horizontal="center" wrapText="1"/>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right" vertical="center"/>
    </xf>
    <xf numFmtId="0" fontId="0" fillId="2" borderId="1" xfId="0" applyFill="1" applyBorder="1"/>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2" fillId="6" borderId="0" xfId="0" applyFont="1" applyFill="1" applyAlignment="1">
      <alignment wrapText="1"/>
    </xf>
    <xf numFmtId="9" fontId="2" fillId="6" borderId="0" xfId="0" applyNumberFormat="1" applyFont="1" applyFill="1" applyAlignment="1">
      <alignment wrapText="1"/>
    </xf>
    <xf numFmtId="0" fontId="0" fillId="0" borderId="0" xfId="0" applyAlignment="1">
      <alignment wrapText="1"/>
    </xf>
    <xf numFmtId="0" fontId="0" fillId="7" borderId="0" xfId="0" applyFill="1"/>
    <xf numFmtId="0" fontId="0" fillId="7" borderId="0" xfId="0" applyFill="1" applyAlignment="1">
      <alignment wrapText="1"/>
    </xf>
    <xf numFmtId="9" fontId="1" fillId="0" borderId="0" xfId="1" applyBorder="1" applyAlignment="1" applyProtection="1"/>
    <xf numFmtId="2" fontId="1" fillId="0" borderId="0" xfId="1" applyNumberFormat="1" applyBorder="1" applyAlignment="1" applyProtection="1"/>
    <xf numFmtId="9" fontId="1" fillId="7" borderId="0" xfId="1" applyFill="1" applyBorder="1" applyAlignment="1" applyProtection="1"/>
    <xf numFmtId="0" fontId="3" fillId="7" borderId="21" xfId="0" applyFont="1" applyFill="1" applyBorder="1" applyAlignment="1">
      <alignment wrapText="1"/>
    </xf>
    <xf numFmtId="0" fontId="3" fillId="7" borderId="22" xfId="0" applyFont="1" applyFill="1" applyBorder="1" applyAlignment="1">
      <alignment wrapText="1"/>
    </xf>
    <xf numFmtId="9" fontId="3" fillId="7" borderId="22" xfId="0" applyNumberFormat="1" applyFont="1" applyFill="1" applyBorder="1" applyAlignment="1">
      <alignment wrapText="1"/>
    </xf>
    <xf numFmtId="9" fontId="3" fillId="7" borderId="22" xfId="1" applyFont="1" applyFill="1" applyBorder="1" applyAlignment="1" applyProtection="1">
      <alignment wrapText="1"/>
    </xf>
    <xf numFmtId="2" fontId="3" fillId="7" borderId="23" xfId="1" applyNumberFormat="1" applyFont="1" applyFill="1" applyBorder="1" applyAlignment="1" applyProtection="1">
      <alignment wrapText="1"/>
    </xf>
    <xf numFmtId="9" fontId="3" fillId="7" borderId="6" xfId="1" applyFont="1" applyFill="1" applyBorder="1" applyAlignment="1" applyProtection="1">
      <alignment wrapText="1"/>
    </xf>
    <xf numFmtId="0" fontId="3" fillId="7" borderId="24" xfId="0" applyFont="1" applyFill="1" applyBorder="1" applyAlignment="1">
      <alignment wrapText="1"/>
    </xf>
    <xf numFmtId="0" fontId="3" fillId="7" borderId="0" xfId="0" applyFont="1" applyFill="1" applyAlignment="1">
      <alignment wrapText="1"/>
    </xf>
    <xf numFmtId="0" fontId="4" fillId="7" borderId="0" xfId="0" applyFont="1" applyFill="1"/>
    <xf numFmtId="0" fontId="0" fillId="0" borderId="25" xfId="0" applyFont="1" applyBorder="1"/>
    <xf numFmtId="0" fontId="0" fillId="0" borderId="26" xfId="0" applyBorder="1"/>
    <xf numFmtId="0" fontId="0" fillId="0" borderId="26" xfId="0" applyFont="1" applyBorder="1" applyAlignment="1">
      <alignment wrapText="1"/>
    </xf>
    <xf numFmtId="9" fontId="0" fillId="0" borderId="26" xfId="0" applyNumberFormat="1" applyBorder="1"/>
    <xf numFmtId="9" fontId="1" fillId="0" borderId="26" xfId="1" applyBorder="1" applyAlignment="1" applyProtection="1"/>
    <xf numFmtId="2" fontId="1" fillId="0" borderId="27" xfId="1" applyNumberFormat="1" applyBorder="1" applyAlignment="1" applyProtection="1"/>
    <xf numFmtId="0" fontId="0" fillId="0" borderId="28" xfId="0" applyBorder="1"/>
    <xf numFmtId="0" fontId="0" fillId="8" borderId="25" xfId="0" applyFont="1" applyFill="1" applyBorder="1"/>
    <xf numFmtId="0" fontId="0" fillId="8" borderId="26" xfId="0" applyFill="1" applyBorder="1"/>
    <xf numFmtId="0" fontId="0" fillId="8" borderId="26" xfId="0" applyFill="1" applyBorder="1" applyAlignment="1">
      <alignment wrapText="1"/>
    </xf>
    <xf numFmtId="0" fontId="0" fillId="8" borderId="26" xfId="0" applyFont="1" applyFill="1" applyBorder="1"/>
    <xf numFmtId="9" fontId="0" fillId="8" borderId="26" xfId="0" applyNumberFormat="1" applyFill="1" applyBorder="1" applyAlignment="1">
      <alignment horizontal="right"/>
    </xf>
    <xf numFmtId="9" fontId="1" fillId="8" borderId="26" xfId="1" applyFill="1" applyBorder="1" applyAlignment="1" applyProtection="1"/>
    <xf numFmtId="2" fontId="1" fillId="8" borderId="27" xfId="1" applyNumberFormat="1" applyFill="1" applyBorder="1" applyAlignment="1" applyProtection="1"/>
    <xf numFmtId="0" fontId="0" fillId="8" borderId="28" xfId="0" applyFill="1" applyBorder="1"/>
    <xf numFmtId="0" fontId="0" fillId="8" borderId="0" xfId="0" applyFill="1"/>
    <xf numFmtId="9" fontId="0" fillId="0" borderId="26" xfId="0" applyNumberFormat="1" applyBorder="1" applyAlignment="1">
      <alignment horizontal="right"/>
    </xf>
    <xf numFmtId="0" fontId="0" fillId="8" borderId="26" xfId="0" applyFont="1" applyFill="1" applyBorder="1" applyAlignment="1">
      <alignment wrapText="1"/>
    </xf>
    <xf numFmtId="9" fontId="0" fillId="8" borderId="26" xfId="0" applyNumberFormat="1" applyFill="1" applyBorder="1" applyAlignment="1">
      <alignment horizontal="right" vertical="center"/>
    </xf>
    <xf numFmtId="9" fontId="0" fillId="0" borderId="26" xfId="0" applyNumberFormat="1" applyBorder="1" applyAlignment="1">
      <alignment horizontal="right" vertical="center"/>
    </xf>
    <xf numFmtId="0" fontId="0" fillId="8" borderId="29" xfId="0" applyFont="1" applyFill="1" applyBorder="1"/>
    <xf numFmtId="0" fontId="0" fillId="8" borderId="30" xfId="0" applyFill="1" applyBorder="1"/>
    <xf numFmtId="9" fontId="0" fillId="8" borderId="30" xfId="0" applyNumberFormat="1" applyFill="1" applyBorder="1" applyAlignment="1">
      <alignment horizontal="right" vertical="center"/>
    </xf>
    <xf numFmtId="9" fontId="1" fillId="8" borderId="30" xfId="1" applyFill="1" applyBorder="1" applyAlignment="1" applyProtection="1"/>
    <xf numFmtId="2" fontId="1" fillId="8" borderId="31" xfId="1" applyNumberFormat="1" applyFill="1" applyBorder="1" applyAlignment="1" applyProtection="1"/>
    <xf numFmtId="0" fontId="0" fillId="8" borderId="32" xfId="0" applyFill="1" applyBorder="1"/>
    <xf numFmtId="0" fontId="0" fillId="7" borderId="33" xfId="0" applyFill="1" applyBorder="1"/>
    <xf numFmtId="0" fontId="0" fillId="7" borderId="0" xfId="0" applyFill="1" applyBorder="1"/>
    <xf numFmtId="0" fontId="0" fillId="7" borderId="0" xfId="0" applyFill="1" applyBorder="1" applyAlignment="1">
      <alignment wrapText="1"/>
    </xf>
    <xf numFmtId="9" fontId="0" fillId="7" borderId="0" xfId="0" applyNumberFormat="1" applyFill="1" applyBorder="1"/>
    <xf numFmtId="2" fontId="1" fillId="7" borderId="0" xfId="1" applyNumberFormat="1" applyFill="1" applyBorder="1" applyAlignment="1" applyProtection="1"/>
    <xf numFmtId="0" fontId="0" fillId="7" borderId="34" xfId="0" applyFill="1" applyBorder="1"/>
    <xf numFmtId="0" fontId="0" fillId="0" borderId="35" xfId="0" applyFont="1" applyBorder="1"/>
    <xf numFmtId="0" fontId="0" fillId="0" borderId="36" xfId="0" applyBorder="1"/>
    <xf numFmtId="0" fontId="0" fillId="0" borderId="36" xfId="0" applyFont="1" applyBorder="1" applyAlignment="1">
      <alignment wrapText="1"/>
    </xf>
    <xf numFmtId="9" fontId="1" fillId="0" borderId="36" xfId="1" applyBorder="1" applyAlignment="1" applyProtection="1"/>
    <xf numFmtId="2" fontId="1" fillId="0" borderId="37" xfId="1" applyNumberFormat="1" applyBorder="1" applyAlignment="1" applyProtection="1"/>
    <xf numFmtId="0" fontId="0" fillId="0" borderId="38" xfId="0" applyBorder="1"/>
    <xf numFmtId="9" fontId="0" fillId="8" borderId="26" xfId="0" applyNumberFormat="1" applyFill="1" applyBorder="1"/>
    <xf numFmtId="0" fontId="0" fillId="0" borderId="39" xfId="0" applyFont="1" applyBorder="1"/>
    <xf numFmtId="0" fontId="0" fillId="0" borderId="40" xfId="0" applyBorder="1"/>
    <xf numFmtId="0" fontId="0" fillId="0" borderId="40" xfId="0" applyFont="1" applyBorder="1" applyAlignment="1">
      <alignment wrapText="1"/>
    </xf>
    <xf numFmtId="9" fontId="0" fillId="0" borderId="40" xfId="0" applyNumberFormat="1" applyBorder="1"/>
    <xf numFmtId="0" fontId="0" fillId="3" borderId="40" xfId="0" applyFont="1" applyFill="1" applyBorder="1"/>
    <xf numFmtId="9" fontId="0" fillId="3" borderId="40" xfId="0" applyNumberFormat="1" applyFont="1" applyFill="1" applyBorder="1"/>
    <xf numFmtId="9" fontId="1" fillId="7" borderId="8" xfId="1" applyFill="1" applyBorder="1" applyAlignment="1" applyProtection="1"/>
    <xf numFmtId="0" fontId="0" fillId="0" borderId="41" xfId="0" applyBorder="1"/>
    <xf numFmtId="0" fontId="0" fillId="0" borderId="42" xfId="0" applyBorder="1" applyAlignment="1">
      <alignment wrapText="1"/>
    </xf>
    <xf numFmtId="0" fontId="0" fillId="0" borderId="2" xfId="0" applyBorder="1"/>
    <xf numFmtId="0" fontId="0" fillId="0" borderId="42" xfId="0" applyBorder="1"/>
    <xf numFmtId="0" fontId="0" fillId="0" borderId="26" xfId="0" applyFont="1" applyBorder="1" applyAlignment="1">
      <alignment horizontal="left" vertical="center" wrapText="1"/>
    </xf>
    <xf numFmtId="0" fontId="0" fillId="0" borderId="26" xfId="0"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horizontal="left" vertical="center"/>
    </xf>
    <xf numFmtId="0" fontId="0" fillId="0" borderId="0" xfId="0" applyAlignment="1">
      <alignment horizontal="left" vertical="center"/>
    </xf>
  </cellXfs>
  <cellStyles count="3">
    <cellStyle name="Normal" xfId="0" builtinId="0"/>
    <cellStyle name="Normal 2" xfId="2"/>
    <cellStyle name="Percent" xfId="1" builtinId="5"/>
  </cellStyles>
  <dxfs count="3">
    <dxf>
      <font>
        <name val="Arial"/>
      </font>
      <numFmt numFmtId="30" formatCode="@"/>
      <fill>
        <patternFill>
          <bgColor rgb="FFC00000"/>
        </patternFill>
      </fill>
    </dxf>
    <dxf>
      <font>
        <name val="Arial"/>
      </font>
      <numFmt numFmtId="30" formatCode="@"/>
      <fill>
        <patternFill>
          <bgColor rgb="FFC00000"/>
        </patternFill>
      </fill>
    </dxf>
    <dxf>
      <font>
        <name val="Arial"/>
      </font>
      <numFmt numFmtId="30" formatCode="@"/>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 name="Table1" displayName="Table1" ref="A1:G13"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StyleInfo showFirstColumn="0" showLastColumn="0" showRowStripes="1" showColumnStripes="0"/>
</table>
</file>

<file path=xl/tables/table2.xml><?xml version="1.0" encoding="utf-8"?>
<table xmlns="http://schemas.openxmlformats.org/spreadsheetml/2006/main" id="3" name="Table2" displayName="Table2" ref="H1:H13" totalsRowShown="0">
  <autoFilter ref="H1:H13"/>
  <tableColumns count="1">
    <tableColumn id="1" name="Starting Item"/>
  </tableColumns>
  <tableStyleInfo showFirstColumn="0" showLastColumn="0" showRowStripes="1" showColumnStripes="0"/>
</table>
</file>

<file path=xl/tables/table3.xml><?xml version="1.0" encoding="utf-8"?>
<table xmlns="http://schemas.openxmlformats.org/spreadsheetml/2006/main" id="2" name="Table14" displayName="Table14" ref="A1:H13" totalsRowShown="0">
  <autoFilter ref="A1:H13"/>
  <tableColumns count="8">
    <tableColumn id="1" name="Name"/>
    <tableColumn id="2" name="Durability"/>
    <tableColumn id="3" name="Protection _x000a_(Max reduction)"/>
    <tableColumn id="4" name="Reflex Cap"/>
    <tableColumn id="5" name="Armor Type"/>
    <tableColumn id="6" name="Dodge Roll reduction"/>
    <tableColumn id="7" name="Stealth"/>
    <tableColumn id="8" name="Starting Item"/>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Normal="100" workbookViewId="0">
      <selection activeCell="B6" sqref="B6"/>
    </sheetView>
  </sheetViews>
  <sheetFormatPr defaultColWidth="8.7109375" defaultRowHeight="12.75" x14ac:dyDescent="0.2"/>
  <cols>
    <col min="1" max="1" width="22" customWidth="1"/>
    <col min="2" max="2" width="54.28515625" customWidth="1"/>
    <col min="3" max="3" width="59" customWidth="1"/>
    <col min="4" max="4" width="12.28515625" style="15" customWidth="1"/>
    <col min="5" max="5" width="58.42578125" customWidth="1"/>
  </cols>
  <sheetData>
    <row r="1" spans="1:5" x14ac:dyDescent="0.2">
      <c r="A1" t="s">
        <v>0</v>
      </c>
      <c r="B1" t="s">
        <v>1</v>
      </c>
      <c r="C1" t="s">
        <v>2</v>
      </c>
      <c r="D1" s="15" t="s">
        <v>3</v>
      </c>
      <c r="E1" t="s">
        <v>4</v>
      </c>
    </row>
    <row r="2" spans="1:5" ht="38.25" x14ac:dyDescent="0.2">
      <c r="A2" t="s">
        <v>5</v>
      </c>
      <c r="B2" t="s">
        <v>6</v>
      </c>
      <c r="C2" s="16" t="s">
        <v>7</v>
      </c>
      <c r="D2" s="17" t="s">
        <v>8</v>
      </c>
    </row>
    <row r="3" spans="1:5" ht="25.5" x14ac:dyDescent="0.2">
      <c r="A3" t="s">
        <v>9</v>
      </c>
      <c r="C3" s="16" t="s">
        <v>10</v>
      </c>
      <c r="D3" s="15" t="s">
        <v>11</v>
      </c>
    </row>
    <row r="4" spans="1:5" ht="25.5" x14ac:dyDescent="0.2">
      <c r="A4" t="s">
        <v>12</v>
      </c>
      <c r="B4" t="s">
        <v>6</v>
      </c>
      <c r="C4" s="16" t="s">
        <v>13</v>
      </c>
      <c r="D4" s="15" t="s">
        <v>14</v>
      </c>
      <c r="E4" t="s">
        <v>15</v>
      </c>
    </row>
    <row r="5" spans="1:5" ht="38.25" x14ac:dyDescent="0.2">
      <c r="A5" t="s">
        <v>16</v>
      </c>
      <c r="C5" s="16" t="s">
        <v>17</v>
      </c>
      <c r="D5" s="15" t="s">
        <v>14</v>
      </c>
      <c r="E5" s="16" t="s">
        <v>18</v>
      </c>
    </row>
    <row r="6" spans="1:5" ht="51" x14ac:dyDescent="0.2">
      <c r="A6" t="s">
        <v>19</v>
      </c>
      <c r="B6" t="s">
        <v>20</v>
      </c>
      <c r="C6" s="16" t="s">
        <v>21</v>
      </c>
      <c r="D6" s="15" t="s">
        <v>22</v>
      </c>
      <c r="E6" t="s">
        <v>23</v>
      </c>
    </row>
    <row r="7" spans="1:5" x14ac:dyDescent="0.2">
      <c r="A7" t="s">
        <v>24</v>
      </c>
      <c r="B7" t="s">
        <v>20</v>
      </c>
    </row>
  </sheetData>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zoomScaleNormal="100" workbookViewId="0">
      <selection activeCell="I6" sqref="I6"/>
    </sheetView>
  </sheetViews>
  <sheetFormatPr defaultColWidth="8.7109375" defaultRowHeight="12.75" x14ac:dyDescent="0.2"/>
  <cols>
    <col min="1" max="1" width="32" customWidth="1"/>
    <col min="4" max="5" width="9.140625" style="23" customWidth="1"/>
    <col min="14" max="15" width="11.85546875" customWidth="1"/>
    <col min="16" max="16" width="11.7109375" customWidth="1"/>
    <col min="17" max="17" width="11.7109375" style="16" customWidth="1"/>
    <col min="18" max="18" width="40.7109375" style="16" customWidth="1"/>
    <col min="19" max="19" width="40.28515625" style="16" hidden="1" customWidth="1"/>
  </cols>
  <sheetData>
    <row r="1" spans="1:23" s="16" customFormat="1" ht="38.25" x14ac:dyDescent="0.2">
      <c r="A1" s="16" t="s">
        <v>25</v>
      </c>
      <c r="B1" s="16" t="s">
        <v>27</v>
      </c>
      <c r="C1" s="16" t="s">
        <v>113</v>
      </c>
      <c r="D1" s="24" t="s">
        <v>28</v>
      </c>
      <c r="E1" s="24" t="s">
        <v>114</v>
      </c>
      <c r="F1" s="69" t="s">
        <v>115</v>
      </c>
      <c r="G1" s="70" t="s">
        <v>116</v>
      </c>
      <c r="H1" s="16" t="s">
        <v>30</v>
      </c>
      <c r="I1" s="16" t="s">
        <v>31</v>
      </c>
      <c r="J1" s="16" t="s">
        <v>117</v>
      </c>
      <c r="K1" s="16" t="s">
        <v>32</v>
      </c>
      <c r="L1" s="16" t="s">
        <v>33</v>
      </c>
      <c r="M1" s="16" t="s">
        <v>34</v>
      </c>
      <c r="N1" s="16" t="s">
        <v>36</v>
      </c>
      <c r="O1" s="16" t="s">
        <v>118</v>
      </c>
      <c r="P1" s="16" t="s">
        <v>118</v>
      </c>
      <c r="Q1" s="25" t="s">
        <v>38</v>
      </c>
      <c r="R1" s="25" t="s">
        <v>39</v>
      </c>
      <c r="S1" s="25" t="s">
        <v>40</v>
      </c>
      <c r="W1" s="16" t="s">
        <v>119</v>
      </c>
    </row>
    <row r="2" spans="1:23" ht="12.75" customHeight="1" x14ac:dyDescent="0.2">
      <c r="A2" s="11" t="s">
        <v>41</v>
      </c>
      <c r="B2" s="9">
        <v>0</v>
      </c>
      <c r="C2" s="46" t="s">
        <v>97</v>
      </c>
      <c r="D2" s="37">
        <v>0</v>
      </c>
      <c r="E2" s="37">
        <v>0</v>
      </c>
      <c r="F2" s="37">
        <f t="shared" ref="F2:F41" si="0">IF(C2="Light",E2,E2+$W$2)</f>
        <v>0</v>
      </c>
      <c r="G2" s="37">
        <v>0</v>
      </c>
      <c r="H2" s="38">
        <v>1</v>
      </c>
      <c r="I2" s="38">
        <v>5</v>
      </c>
      <c r="J2" s="38">
        <f t="shared" ref="J2:J41" si="1">H2+F2</f>
        <v>1</v>
      </c>
      <c r="K2" s="38">
        <f t="shared" ref="K2:K41" si="2">H2*(I2/2)+F2</f>
        <v>2.5</v>
      </c>
      <c r="L2" s="38">
        <f t="shared" ref="L2:L41" si="3">H2*I2+F2</f>
        <v>5</v>
      </c>
      <c r="M2" s="38">
        <f t="shared" ref="M2:M41" si="4">ROUNDUP(50/K2,0)</f>
        <v>20</v>
      </c>
      <c r="N2" s="38">
        <f t="shared" ref="N2:N41" si="5">ROUNDUP(100/K2,0)</f>
        <v>40</v>
      </c>
      <c r="O2" s="38"/>
      <c r="P2" s="38"/>
      <c r="Q2" s="8" t="s">
        <v>45</v>
      </c>
      <c r="R2" s="8" t="s">
        <v>46</v>
      </c>
      <c r="S2" s="8" t="s">
        <v>47</v>
      </c>
      <c r="W2">
        <v>3</v>
      </c>
    </row>
    <row r="3" spans="1:23" x14ac:dyDescent="0.2">
      <c r="A3" s="11"/>
      <c r="B3" s="9"/>
      <c r="C3" s="71" t="s">
        <v>109</v>
      </c>
      <c r="D3" s="40">
        <v>10</v>
      </c>
      <c r="E3" s="40">
        <v>0</v>
      </c>
      <c r="F3" s="40">
        <f t="shared" si="0"/>
        <v>3</v>
      </c>
      <c r="G3" s="40">
        <v>1</v>
      </c>
      <c r="H3" s="41">
        <v>1</v>
      </c>
      <c r="I3" s="41">
        <v>5</v>
      </c>
      <c r="J3" s="41">
        <f t="shared" si="1"/>
        <v>4</v>
      </c>
      <c r="K3" s="41">
        <f t="shared" si="2"/>
        <v>5.5</v>
      </c>
      <c r="L3" s="41">
        <f t="shared" si="3"/>
        <v>8</v>
      </c>
      <c r="M3" s="41">
        <f t="shared" si="4"/>
        <v>10</v>
      </c>
      <c r="N3" s="41">
        <f t="shared" si="5"/>
        <v>19</v>
      </c>
      <c r="O3" s="41"/>
      <c r="P3" s="41"/>
      <c r="Q3" s="8"/>
      <c r="R3" s="8"/>
      <c r="S3" s="8"/>
    </row>
    <row r="4" spans="1:23" ht="13.5" customHeight="1" x14ac:dyDescent="0.2">
      <c r="A4" s="14" t="s">
        <v>120</v>
      </c>
      <c r="B4" s="13">
        <v>5</v>
      </c>
      <c r="C4" s="42" t="s">
        <v>97</v>
      </c>
      <c r="D4" s="28">
        <v>0</v>
      </c>
      <c r="E4" s="28">
        <v>0</v>
      </c>
      <c r="F4" s="28">
        <f t="shared" si="0"/>
        <v>0</v>
      </c>
      <c r="G4" s="28">
        <v>0</v>
      </c>
      <c r="H4" s="29">
        <v>1</v>
      </c>
      <c r="I4" s="29">
        <v>10</v>
      </c>
      <c r="J4" s="29">
        <f t="shared" si="1"/>
        <v>1</v>
      </c>
      <c r="K4" s="29">
        <f t="shared" si="2"/>
        <v>5</v>
      </c>
      <c r="L4" s="29">
        <f t="shared" si="3"/>
        <v>10</v>
      </c>
      <c r="M4" s="29">
        <f t="shared" si="4"/>
        <v>10</v>
      </c>
      <c r="N4" s="29">
        <f t="shared" si="5"/>
        <v>20</v>
      </c>
      <c r="O4" s="29"/>
      <c r="P4" s="29"/>
      <c r="Q4" s="12" t="s">
        <v>45</v>
      </c>
      <c r="R4" s="12" t="s">
        <v>42</v>
      </c>
      <c r="S4" s="12" t="s">
        <v>50</v>
      </c>
    </row>
    <row r="5" spans="1:23" x14ac:dyDescent="0.2">
      <c r="A5" s="14"/>
      <c r="B5" s="13"/>
      <c r="C5" s="72" t="s">
        <v>109</v>
      </c>
      <c r="D5" s="32">
        <v>10</v>
      </c>
      <c r="E5" s="32">
        <v>0</v>
      </c>
      <c r="F5" s="32">
        <f t="shared" si="0"/>
        <v>3</v>
      </c>
      <c r="G5" s="32">
        <v>2</v>
      </c>
      <c r="H5" s="33">
        <v>1</v>
      </c>
      <c r="I5" s="33">
        <v>10</v>
      </c>
      <c r="J5" s="33">
        <f t="shared" si="1"/>
        <v>4</v>
      </c>
      <c r="K5" s="33">
        <f t="shared" si="2"/>
        <v>8</v>
      </c>
      <c r="L5" s="33">
        <f t="shared" si="3"/>
        <v>13</v>
      </c>
      <c r="M5" s="33">
        <f t="shared" si="4"/>
        <v>7</v>
      </c>
      <c r="N5" s="33">
        <f t="shared" si="5"/>
        <v>13</v>
      </c>
      <c r="O5" s="33"/>
      <c r="P5" s="33"/>
      <c r="Q5" s="12"/>
      <c r="R5" s="12"/>
      <c r="S5" s="12"/>
    </row>
    <row r="6" spans="1:23" ht="12.75" customHeight="1" x14ac:dyDescent="0.2">
      <c r="A6" s="11" t="s">
        <v>44</v>
      </c>
      <c r="B6" s="9">
        <v>5</v>
      </c>
      <c r="C6" s="46" t="s">
        <v>97</v>
      </c>
      <c r="D6" s="37">
        <v>0</v>
      </c>
      <c r="E6" s="37">
        <v>1</v>
      </c>
      <c r="F6" s="37">
        <f t="shared" si="0"/>
        <v>1</v>
      </c>
      <c r="G6" s="37">
        <v>0</v>
      </c>
      <c r="H6" s="38">
        <v>1</v>
      </c>
      <c r="I6" s="38">
        <v>10</v>
      </c>
      <c r="J6" s="38">
        <f t="shared" si="1"/>
        <v>2</v>
      </c>
      <c r="K6" s="38">
        <f t="shared" si="2"/>
        <v>6</v>
      </c>
      <c r="L6" s="38">
        <f t="shared" si="3"/>
        <v>11</v>
      </c>
      <c r="M6" s="38">
        <f t="shared" si="4"/>
        <v>9</v>
      </c>
      <c r="N6" s="38">
        <f t="shared" si="5"/>
        <v>17</v>
      </c>
      <c r="O6" s="38"/>
      <c r="P6" s="38"/>
      <c r="Q6" s="8" t="s">
        <v>45</v>
      </c>
      <c r="R6" s="8" t="s">
        <v>46</v>
      </c>
      <c r="S6" s="8" t="s">
        <v>47</v>
      </c>
    </row>
    <row r="7" spans="1:23" x14ac:dyDescent="0.2">
      <c r="A7" s="11"/>
      <c r="B7" s="9"/>
      <c r="C7" s="71" t="s">
        <v>109</v>
      </c>
      <c r="D7" s="40">
        <v>10</v>
      </c>
      <c r="E7" s="40">
        <v>4</v>
      </c>
      <c r="F7" s="40">
        <f t="shared" si="0"/>
        <v>7</v>
      </c>
      <c r="G7" s="40">
        <v>4</v>
      </c>
      <c r="H7" s="41">
        <v>1</v>
      </c>
      <c r="I7" s="41">
        <v>10</v>
      </c>
      <c r="J7" s="41">
        <f t="shared" si="1"/>
        <v>8</v>
      </c>
      <c r="K7" s="41">
        <f t="shared" si="2"/>
        <v>12</v>
      </c>
      <c r="L7" s="41">
        <f t="shared" si="3"/>
        <v>17</v>
      </c>
      <c r="M7" s="41">
        <f t="shared" si="4"/>
        <v>5</v>
      </c>
      <c r="N7" s="41">
        <f t="shared" si="5"/>
        <v>9</v>
      </c>
      <c r="O7" s="41"/>
      <c r="P7" s="41"/>
      <c r="Q7" s="8"/>
      <c r="R7" s="8"/>
      <c r="S7" s="8"/>
    </row>
    <row r="8" spans="1:23" ht="13.5" customHeight="1" x14ac:dyDescent="0.2">
      <c r="A8" s="14" t="s">
        <v>48</v>
      </c>
      <c r="B8" s="13">
        <v>10</v>
      </c>
      <c r="C8" s="42" t="s">
        <v>97</v>
      </c>
      <c r="D8" s="28">
        <v>5</v>
      </c>
      <c r="E8" s="28">
        <v>1</v>
      </c>
      <c r="F8" s="28">
        <f t="shared" si="0"/>
        <v>1</v>
      </c>
      <c r="G8" s="28">
        <v>0</v>
      </c>
      <c r="H8" s="29">
        <v>1</v>
      </c>
      <c r="I8" s="29">
        <v>10</v>
      </c>
      <c r="J8" s="29">
        <f t="shared" si="1"/>
        <v>2</v>
      </c>
      <c r="K8" s="29">
        <f t="shared" si="2"/>
        <v>6</v>
      </c>
      <c r="L8" s="29">
        <f t="shared" si="3"/>
        <v>11</v>
      </c>
      <c r="M8" s="29">
        <f t="shared" si="4"/>
        <v>9</v>
      </c>
      <c r="N8" s="29">
        <f t="shared" si="5"/>
        <v>17</v>
      </c>
      <c r="O8" s="29"/>
      <c r="P8" s="29"/>
      <c r="Q8" s="12" t="s">
        <v>49</v>
      </c>
      <c r="R8" s="12" t="s">
        <v>42</v>
      </c>
      <c r="S8" s="12" t="s">
        <v>50</v>
      </c>
    </row>
    <row r="9" spans="1:23" x14ac:dyDescent="0.2">
      <c r="A9" s="14"/>
      <c r="B9" s="13"/>
      <c r="C9" s="72" t="s">
        <v>109</v>
      </c>
      <c r="D9" s="32">
        <v>15</v>
      </c>
      <c r="E9" s="32">
        <v>4</v>
      </c>
      <c r="F9" s="32">
        <f t="shared" si="0"/>
        <v>7</v>
      </c>
      <c r="G9" s="32">
        <v>3</v>
      </c>
      <c r="H9" s="33">
        <v>1</v>
      </c>
      <c r="I9" s="33">
        <v>10</v>
      </c>
      <c r="J9" s="33">
        <f t="shared" si="1"/>
        <v>8</v>
      </c>
      <c r="K9" s="33">
        <f t="shared" si="2"/>
        <v>12</v>
      </c>
      <c r="L9" s="33">
        <f t="shared" si="3"/>
        <v>17</v>
      </c>
      <c r="M9" s="33">
        <f t="shared" si="4"/>
        <v>5</v>
      </c>
      <c r="N9" s="33">
        <f t="shared" si="5"/>
        <v>9</v>
      </c>
      <c r="O9" s="33"/>
      <c r="P9" s="33"/>
      <c r="Q9" s="12"/>
      <c r="R9" s="12"/>
      <c r="S9" s="12"/>
    </row>
    <row r="10" spans="1:23" ht="13.5" customHeight="1" x14ac:dyDescent="0.2">
      <c r="A10" s="11" t="s">
        <v>51</v>
      </c>
      <c r="B10" s="9">
        <v>5</v>
      </c>
      <c r="C10" s="46" t="s">
        <v>97</v>
      </c>
      <c r="D10" s="37">
        <v>0</v>
      </c>
      <c r="E10" s="37">
        <v>1</v>
      </c>
      <c r="F10" s="37">
        <f t="shared" si="0"/>
        <v>1</v>
      </c>
      <c r="G10" s="37">
        <v>1</v>
      </c>
      <c r="H10" s="38">
        <v>1</v>
      </c>
      <c r="I10" s="38">
        <v>10</v>
      </c>
      <c r="J10" s="38">
        <f t="shared" si="1"/>
        <v>2</v>
      </c>
      <c r="K10" s="38">
        <f t="shared" si="2"/>
        <v>6</v>
      </c>
      <c r="L10" s="38">
        <f t="shared" si="3"/>
        <v>11</v>
      </c>
      <c r="M10" s="38">
        <f t="shared" si="4"/>
        <v>9</v>
      </c>
      <c r="N10" s="38">
        <f t="shared" si="5"/>
        <v>17</v>
      </c>
      <c r="O10" s="38"/>
      <c r="P10" s="38"/>
      <c r="Q10" s="8" t="s">
        <v>49</v>
      </c>
      <c r="R10" s="8" t="s">
        <v>46</v>
      </c>
      <c r="S10" s="8" t="s">
        <v>52</v>
      </c>
    </row>
    <row r="11" spans="1:23" x14ac:dyDescent="0.2">
      <c r="A11" s="11"/>
      <c r="B11" s="9"/>
      <c r="C11" s="71" t="s">
        <v>109</v>
      </c>
      <c r="D11" s="40">
        <v>10</v>
      </c>
      <c r="E11" s="40">
        <v>4</v>
      </c>
      <c r="F11" s="40">
        <f t="shared" si="0"/>
        <v>7</v>
      </c>
      <c r="G11" s="40">
        <v>5</v>
      </c>
      <c r="H11" s="41">
        <v>1</v>
      </c>
      <c r="I11" s="41">
        <v>10</v>
      </c>
      <c r="J11" s="41">
        <f t="shared" si="1"/>
        <v>8</v>
      </c>
      <c r="K11" s="41">
        <f t="shared" si="2"/>
        <v>12</v>
      </c>
      <c r="L11" s="41">
        <f t="shared" si="3"/>
        <v>17</v>
      </c>
      <c r="M11" s="41">
        <f t="shared" si="4"/>
        <v>5</v>
      </c>
      <c r="N11" s="41">
        <f t="shared" si="5"/>
        <v>9</v>
      </c>
      <c r="O11" s="41"/>
      <c r="P11" s="41"/>
      <c r="Q11" s="8"/>
      <c r="R11" s="8"/>
      <c r="S11" s="8"/>
    </row>
    <row r="12" spans="1:23" ht="13.5" customHeight="1" x14ac:dyDescent="0.2">
      <c r="A12" s="14" t="s">
        <v>53</v>
      </c>
      <c r="B12" s="13">
        <v>5</v>
      </c>
      <c r="C12" s="42" t="s">
        <v>97</v>
      </c>
      <c r="D12" s="28">
        <v>0</v>
      </c>
      <c r="E12" s="28">
        <v>2</v>
      </c>
      <c r="F12" s="28">
        <f t="shared" si="0"/>
        <v>2</v>
      </c>
      <c r="G12" s="28">
        <v>0</v>
      </c>
      <c r="H12" s="29">
        <v>1</v>
      </c>
      <c r="I12" s="29">
        <v>10</v>
      </c>
      <c r="J12" s="29">
        <f t="shared" si="1"/>
        <v>3</v>
      </c>
      <c r="K12" s="29">
        <f t="shared" si="2"/>
        <v>7</v>
      </c>
      <c r="L12" s="29">
        <f t="shared" si="3"/>
        <v>12</v>
      </c>
      <c r="M12" s="29">
        <f t="shared" si="4"/>
        <v>8</v>
      </c>
      <c r="N12" s="29">
        <f t="shared" si="5"/>
        <v>15</v>
      </c>
      <c r="O12" s="29"/>
      <c r="P12" s="29"/>
      <c r="Q12" s="12" t="s">
        <v>49</v>
      </c>
      <c r="R12" s="12" t="s">
        <v>46</v>
      </c>
      <c r="S12" s="12" t="s">
        <v>54</v>
      </c>
    </row>
    <row r="13" spans="1:23" x14ac:dyDescent="0.2">
      <c r="A13" s="14"/>
      <c r="B13" s="13"/>
      <c r="C13" s="72" t="s">
        <v>109</v>
      </c>
      <c r="D13" s="32">
        <v>10</v>
      </c>
      <c r="E13" s="32">
        <v>5</v>
      </c>
      <c r="F13" s="32">
        <f t="shared" si="0"/>
        <v>8</v>
      </c>
      <c r="G13" s="32">
        <v>4</v>
      </c>
      <c r="H13" s="33">
        <v>1</v>
      </c>
      <c r="I13" s="33">
        <v>10</v>
      </c>
      <c r="J13" s="33">
        <f t="shared" si="1"/>
        <v>9</v>
      </c>
      <c r="K13" s="33">
        <f t="shared" si="2"/>
        <v>13</v>
      </c>
      <c r="L13" s="33">
        <f t="shared" si="3"/>
        <v>18</v>
      </c>
      <c r="M13" s="33">
        <f t="shared" si="4"/>
        <v>4</v>
      </c>
      <c r="N13" s="33">
        <f t="shared" si="5"/>
        <v>8</v>
      </c>
      <c r="O13" s="33"/>
      <c r="P13" s="33"/>
      <c r="Q13" s="12"/>
      <c r="R13" s="12"/>
      <c r="S13" s="12"/>
    </row>
    <row r="14" spans="1:23" ht="13.5" customHeight="1" x14ac:dyDescent="0.2">
      <c r="A14" s="11" t="s">
        <v>55</v>
      </c>
      <c r="B14" s="9">
        <v>10</v>
      </c>
      <c r="C14" s="46" t="s">
        <v>97</v>
      </c>
      <c r="D14" s="37">
        <v>5</v>
      </c>
      <c r="E14" s="37">
        <v>1</v>
      </c>
      <c r="F14" s="37">
        <f t="shared" si="0"/>
        <v>1</v>
      </c>
      <c r="G14" s="37">
        <v>0</v>
      </c>
      <c r="H14" s="38">
        <v>1</v>
      </c>
      <c r="I14" s="38">
        <v>10</v>
      </c>
      <c r="J14" s="38">
        <f t="shared" si="1"/>
        <v>2</v>
      </c>
      <c r="K14" s="38">
        <f t="shared" si="2"/>
        <v>6</v>
      </c>
      <c r="L14" s="38">
        <f t="shared" si="3"/>
        <v>11</v>
      </c>
      <c r="M14" s="38">
        <f t="shared" si="4"/>
        <v>9</v>
      </c>
      <c r="N14" s="38">
        <f t="shared" si="5"/>
        <v>17</v>
      </c>
      <c r="O14" s="38"/>
      <c r="P14" s="38"/>
      <c r="Q14" s="8" t="s">
        <v>56</v>
      </c>
      <c r="R14" s="8" t="s">
        <v>57</v>
      </c>
      <c r="S14" s="8" t="s">
        <v>58</v>
      </c>
    </row>
    <row r="15" spans="1:23" x14ac:dyDescent="0.2">
      <c r="A15" s="11"/>
      <c r="B15" s="9"/>
      <c r="C15" s="71" t="s">
        <v>109</v>
      </c>
      <c r="D15" s="40">
        <v>15</v>
      </c>
      <c r="E15" s="40">
        <v>4</v>
      </c>
      <c r="F15" s="40">
        <f t="shared" si="0"/>
        <v>7</v>
      </c>
      <c r="G15" s="40">
        <v>3</v>
      </c>
      <c r="H15" s="41">
        <v>1</v>
      </c>
      <c r="I15" s="41">
        <v>10</v>
      </c>
      <c r="J15" s="41">
        <f t="shared" si="1"/>
        <v>8</v>
      </c>
      <c r="K15" s="41">
        <f t="shared" si="2"/>
        <v>12</v>
      </c>
      <c r="L15" s="41">
        <f t="shared" si="3"/>
        <v>17</v>
      </c>
      <c r="M15" s="41">
        <f t="shared" si="4"/>
        <v>5</v>
      </c>
      <c r="N15" s="41">
        <f t="shared" si="5"/>
        <v>9</v>
      </c>
      <c r="O15" s="41"/>
      <c r="P15" s="41"/>
      <c r="Q15" s="8"/>
      <c r="R15" s="8"/>
      <c r="S15" s="8"/>
    </row>
    <row r="16" spans="1:23" x14ac:dyDescent="0.2">
      <c r="A16" s="11" t="s">
        <v>59</v>
      </c>
      <c r="B16" s="9">
        <v>20</v>
      </c>
      <c r="C16" s="46" t="s">
        <v>97</v>
      </c>
      <c r="D16" s="37">
        <v>5</v>
      </c>
      <c r="E16" s="37">
        <v>3</v>
      </c>
      <c r="F16" s="37">
        <f t="shared" si="0"/>
        <v>3</v>
      </c>
      <c r="G16" s="37">
        <v>0</v>
      </c>
      <c r="H16" s="38">
        <v>1</v>
      </c>
      <c r="I16" s="38">
        <v>10</v>
      </c>
      <c r="J16" s="38">
        <f t="shared" si="1"/>
        <v>4</v>
      </c>
      <c r="K16" s="38">
        <f t="shared" si="2"/>
        <v>8</v>
      </c>
      <c r="L16" s="38">
        <f t="shared" si="3"/>
        <v>13</v>
      </c>
      <c r="M16" s="38">
        <f t="shared" si="4"/>
        <v>7</v>
      </c>
      <c r="N16" s="38">
        <f t="shared" si="5"/>
        <v>13</v>
      </c>
      <c r="O16" s="38"/>
      <c r="P16" s="38"/>
      <c r="Q16" s="8"/>
      <c r="R16" s="8"/>
      <c r="S16" s="8"/>
    </row>
    <row r="17" spans="1:19" x14ac:dyDescent="0.2">
      <c r="A17" s="11"/>
      <c r="B17" s="9"/>
      <c r="C17" s="71" t="s">
        <v>109</v>
      </c>
      <c r="D17" s="40">
        <v>15</v>
      </c>
      <c r="E17" s="40">
        <v>6</v>
      </c>
      <c r="F17" s="40">
        <f t="shared" si="0"/>
        <v>9</v>
      </c>
      <c r="G17" s="40">
        <v>5</v>
      </c>
      <c r="H17" s="41">
        <v>1</v>
      </c>
      <c r="I17" s="41">
        <v>10</v>
      </c>
      <c r="J17" s="41">
        <f t="shared" si="1"/>
        <v>10</v>
      </c>
      <c r="K17" s="41">
        <f t="shared" si="2"/>
        <v>14</v>
      </c>
      <c r="L17" s="41">
        <f t="shared" si="3"/>
        <v>19</v>
      </c>
      <c r="M17" s="41">
        <f t="shared" si="4"/>
        <v>4</v>
      </c>
      <c r="N17" s="41">
        <f t="shared" si="5"/>
        <v>8</v>
      </c>
      <c r="O17" s="41"/>
      <c r="P17" s="41"/>
      <c r="Q17" s="8"/>
      <c r="R17" s="8"/>
      <c r="S17" s="8"/>
    </row>
    <row r="18" spans="1:19" ht="12.75" customHeight="1" x14ac:dyDescent="0.2">
      <c r="A18" s="14" t="s">
        <v>60</v>
      </c>
      <c r="B18" s="13">
        <v>5</v>
      </c>
      <c r="C18" s="42" t="s">
        <v>97</v>
      </c>
      <c r="D18" s="28">
        <v>0</v>
      </c>
      <c r="E18" s="28">
        <v>1</v>
      </c>
      <c r="F18" s="28">
        <f t="shared" si="0"/>
        <v>1</v>
      </c>
      <c r="G18" s="28">
        <v>1</v>
      </c>
      <c r="H18" s="29">
        <v>1</v>
      </c>
      <c r="I18" s="29">
        <v>10</v>
      </c>
      <c r="J18" s="29">
        <f t="shared" si="1"/>
        <v>2</v>
      </c>
      <c r="K18" s="29">
        <f t="shared" si="2"/>
        <v>6</v>
      </c>
      <c r="L18" s="29">
        <f t="shared" si="3"/>
        <v>11</v>
      </c>
      <c r="M18" s="29">
        <f t="shared" si="4"/>
        <v>9</v>
      </c>
      <c r="N18" s="29">
        <f t="shared" si="5"/>
        <v>17</v>
      </c>
      <c r="O18" s="29"/>
      <c r="P18" s="29"/>
      <c r="Q18" s="12" t="s">
        <v>56</v>
      </c>
      <c r="R18" s="12" t="s">
        <v>57</v>
      </c>
      <c r="S18" s="12" t="s">
        <v>61</v>
      </c>
    </row>
    <row r="19" spans="1:19" x14ac:dyDescent="0.2">
      <c r="A19" s="14"/>
      <c r="B19" s="13"/>
      <c r="C19" s="72" t="s">
        <v>109</v>
      </c>
      <c r="D19" s="32">
        <v>10</v>
      </c>
      <c r="E19" s="32">
        <v>4</v>
      </c>
      <c r="F19" s="32">
        <f t="shared" si="0"/>
        <v>7</v>
      </c>
      <c r="G19" s="32">
        <v>5</v>
      </c>
      <c r="H19" s="33">
        <v>1</v>
      </c>
      <c r="I19" s="33">
        <v>10</v>
      </c>
      <c r="J19" s="33">
        <f t="shared" si="1"/>
        <v>8</v>
      </c>
      <c r="K19" s="33">
        <f t="shared" si="2"/>
        <v>12</v>
      </c>
      <c r="L19" s="33">
        <f t="shared" si="3"/>
        <v>17</v>
      </c>
      <c r="M19" s="33">
        <f t="shared" si="4"/>
        <v>5</v>
      </c>
      <c r="N19" s="33">
        <f t="shared" si="5"/>
        <v>9</v>
      </c>
      <c r="O19" s="33"/>
      <c r="P19" s="33"/>
      <c r="Q19" s="12"/>
      <c r="R19" s="12"/>
      <c r="S19" s="12"/>
    </row>
    <row r="20" spans="1:19" x14ac:dyDescent="0.2">
      <c r="A20" s="14" t="s">
        <v>62</v>
      </c>
      <c r="B20" s="13">
        <v>10</v>
      </c>
      <c r="C20" s="42" t="s">
        <v>97</v>
      </c>
      <c r="D20" s="28">
        <v>0</v>
      </c>
      <c r="E20" s="28">
        <v>3</v>
      </c>
      <c r="F20" s="28">
        <f t="shared" si="0"/>
        <v>3</v>
      </c>
      <c r="G20" s="28">
        <v>2</v>
      </c>
      <c r="H20" s="29">
        <v>1</v>
      </c>
      <c r="I20" s="29">
        <v>10</v>
      </c>
      <c r="J20" s="29">
        <f t="shared" si="1"/>
        <v>4</v>
      </c>
      <c r="K20" s="29">
        <f t="shared" si="2"/>
        <v>8</v>
      </c>
      <c r="L20" s="29">
        <f t="shared" si="3"/>
        <v>13</v>
      </c>
      <c r="M20" s="29">
        <f t="shared" si="4"/>
        <v>7</v>
      </c>
      <c r="N20" s="29">
        <f t="shared" si="5"/>
        <v>13</v>
      </c>
      <c r="O20" s="29"/>
      <c r="P20" s="29"/>
      <c r="Q20" s="12"/>
      <c r="R20" s="12"/>
      <c r="S20" s="12"/>
    </row>
    <row r="21" spans="1:19" x14ac:dyDescent="0.2">
      <c r="A21" s="14"/>
      <c r="B21" s="13"/>
      <c r="C21" s="72" t="s">
        <v>109</v>
      </c>
      <c r="D21" s="32">
        <v>10</v>
      </c>
      <c r="E21" s="32">
        <v>6</v>
      </c>
      <c r="F21" s="32">
        <f t="shared" si="0"/>
        <v>9</v>
      </c>
      <c r="G21" s="32">
        <v>7</v>
      </c>
      <c r="H21" s="33">
        <v>1</v>
      </c>
      <c r="I21" s="33">
        <v>10</v>
      </c>
      <c r="J21" s="33">
        <f t="shared" si="1"/>
        <v>10</v>
      </c>
      <c r="K21" s="33">
        <f t="shared" si="2"/>
        <v>14</v>
      </c>
      <c r="L21" s="33">
        <f t="shared" si="3"/>
        <v>19</v>
      </c>
      <c r="M21" s="33">
        <f t="shared" si="4"/>
        <v>4</v>
      </c>
      <c r="N21" s="33">
        <f t="shared" si="5"/>
        <v>8</v>
      </c>
      <c r="O21" s="33"/>
      <c r="P21" s="33"/>
      <c r="Q21" s="12"/>
      <c r="R21" s="12"/>
      <c r="S21" s="12"/>
    </row>
    <row r="22" spans="1:19" ht="13.5" customHeight="1" x14ac:dyDescent="0.2">
      <c r="A22" s="11" t="s">
        <v>63</v>
      </c>
      <c r="B22" s="9">
        <v>5</v>
      </c>
      <c r="C22" s="46" t="s">
        <v>97</v>
      </c>
      <c r="D22" s="37">
        <v>0</v>
      </c>
      <c r="E22" s="37">
        <v>2</v>
      </c>
      <c r="F22" s="37">
        <f t="shared" si="0"/>
        <v>2</v>
      </c>
      <c r="G22" s="37">
        <v>0</v>
      </c>
      <c r="H22" s="38">
        <v>1</v>
      </c>
      <c r="I22" s="38">
        <v>10</v>
      </c>
      <c r="J22" s="38">
        <f t="shared" si="1"/>
        <v>3</v>
      </c>
      <c r="K22" s="38">
        <f t="shared" si="2"/>
        <v>7</v>
      </c>
      <c r="L22" s="38">
        <f t="shared" si="3"/>
        <v>12</v>
      </c>
      <c r="M22" s="38">
        <f t="shared" si="4"/>
        <v>8</v>
      </c>
      <c r="N22" s="38">
        <f t="shared" si="5"/>
        <v>15</v>
      </c>
      <c r="O22" s="38"/>
      <c r="P22" s="38"/>
      <c r="Q22" s="8" t="s">
        <v>56</v>
      </c>
      <c r="R22" s="8" t="s">
        <v>57</v>
      </c>
      <c r="S22" s="8" t="s">
        <v>64</v>
      </c>
    </row>
    <row r="23" spans="1:19" x14ac:dyDescent="0.2">
      <c r="A23" s="11"/>
      <c r="B23" s="9"/>
      <c r="C23" s="71" t="s">
        <v>109</v>
      </c>
      <c r="D23" s="40">
        <v>10</v>
      </c>
      <c r="E23" s="40">
        <v>5</v>
      </c>
      <c r="F23" s="40">
        <f t="shared" si="0"/>
        <v>8</v>
      </c>
      <c r="G23" s="40">
        <v>4</v>
      </c>
      <c r="H23" s="41">
        <v>1</v>
      </c>
      <c r="I23" s="41">
        <v>10</v>
      </c>
      <c r="J23" s="41">
        <f t="shared" si="1"/>
        <v>9</v>
      </c>
      <c r="K23" s="41">
        <f t="shared" si="2"/>
        <v>13</v>
      </c>
      <c r="L23" s="41">
        <f t="shared" si="3"/>
        <v>18</v>
      </c>
      <c r="M23" s="41">
        <f t="shared" si="4"/>
        <v>4</v>
      </c>
      <c r="N23" s="41">
        <f t="shared" si="5"/>
        <v>8</v>
      </c>
      <c r="O23" s="41"/>
      <c r="P23" s="41"/>
      <c r="Q23" s="8"/>
      <c r="R23" s="8"/>
      <c r="S23" s="8"/>
    </row>
    <row r="24" spans="1:19" x14ac:dyDescent="0.2">
      <c r="A24" s="11" t="s">
        <v>65</v>
      </c>
      <c r="B24" s="6">
        <v>10</v>
      </c>
      <c r="C24" s="46" t="s">
        <v>97</v>
      </c>
      <c r="D24" s="37">
        <v>0</v>
      </c>
      <c r="E24" s="37">
        <v>4</v>
      </c>
      <c r="F24" s="37">
        <f t="shared" si="0"/>
        <v>4</v>
      </c>
      <c r="G24" s="37">
        <v>0</v>
      </c>
      <c r="H24" s="38">
        <v>1</v>
      </c>
      <c r="I24" s="38">
        <v>10</v>
      </c>
      <c r="J24" s="38">
        <f t="shared" si="1"/>
        <v>5</v>
      </c>
      <c r="K24" s="38">
        <f t="shared" si="2"/>
        <v>9</v>
      </c>
      <c r="L24" s="38">
        <f t="shared" si="3"/>
        <v>14</v>
      </c>
      <c r="M24" s="38">
        <f t="shared" si="4"/>
        <v>6</v>
      </c>
      <c r="N24" s="38">
        <f t="shared" si="5"/>
        <v>12</v>
      </c>
      <c r="O24" s="38"/>
      <c r="P24" s="38"/>
      <c r="Q24" s="8"/>
      <c r="R24" s="8"/>
      <c r="S24" s="8"/>
    </row>
    <row r="25" spans="1:19" x14ac:dyDescent="0.2">
      <c r="A25" s="11"/>
      <c r="B25" s="6"/>
      <c r="C25" s="73" t="s">
        <v>109</v>
      </c>
      <c r="D25" s="40">
        <v>10</v>
      </c>
      <c r="E25" s="40">
        <v>7</v>
      </c>
      <c r="F25" s="40">
        <f t="shared" si="0"/>
        <v>10</v>
      </c>
      <c r="G25" s="40">
        <v>6</v>
      </c>
      <c r="H25" s="41">
        <v>1</v>
      </c>
      <c r="I25" s="41">
        <v>10</v>
      </c>
      <c r="J25" s="41">
        <f t="shared" si="1"/>
        <v>11</v>
      </c>
      <c r="K25" s="41">
        <f t="shared" si="2"/>
        <v>15</v>
      </c>
      <c r="L25" s="41">
        <f t="shared" si="3"/>
        <v>20</v>
      </c>
      <c r="M25" s="41">
        <f t="shared" si="4"/>
        <v>4</v>
      </c>
      <c r="N25" s="41">
        <f t="shared" si="5"/>
        <v>7</v>
      </c>
      <c r="O25" s="41"/>
      <c r="P25" s="41"/>
      <c r="Q25" s="8"/>
      <c r="R25" s="8"/>
      <c r="S25" s="8"/>
    </row>
    <row r="26" spans="1:19" ht="12.75" customHeight="1" x14ac:dyDescent="0.2">
      <c r="A26" s="14" t="s">
        <v>66</v>
      </c>
      <c r="B26" s="5">
        <v>15</v>
      </c>
      <c r="C26" s="74" t="s">
        <v>97</v>
      </c>
      <c r="D26" s="28">
        <v>5</v>
      </c>
      <c r="E26" s="28">
        <v>3</v>
      </c>
      <c r="F26" s="28">
        <f t="shared" si="0"/>
        <v>3</v>
      </c>
      <c r="G26" s="28">
        <v>0</v>
      </c>
      <c r="H26" s="29">
        <v>1</v>
      </c>
      <c r="I26" s="29">
        <v>10</v>
      </c>
      <c r="J26" s="29">
        <f t="shared" si="1"/>
        <v>4</v>
      </c>
      <c r="K26" s="29">
        <f t="shared" si="2"/>
        <v>8</v>
      </c>
      <c r="L26" s="29">
        <f t="shared" si="3"/>
        <v>13</v>
      </c>
      <c r="M26" s="29">
        <f t="shared" si="4"/>
        <v>7</v>
      </c>
      <c r="N26" s="29">
        <f t="shared" si="5"/>
        <v>13</v>
      </c>
      <c r="O26" s="29"/>
      <c r="P26" s="29"/>
      <c r="Q26" s="12" t="s">
        <v>67</v>
      </c>
      <c r="R26" s="12" t="s">
        <v>68</v>
      </c>
      <c r="S26" s="12" t="s">
        <v>69</v>
      </c>
    </row>
    <row r="27" spans="1:19" x14ac:dyDescent="0.2">
      <c r="A27" s="14"/>
      <c r="B27" s="5"/>
      <c r="C27" s="72" t="s">
        <v>109</v>
      </c>
      <c r="D27" s="32">
        <v>15</v>
      </c>
      <c r="E27" s="32">
        <v>8</v>
      </c>
      <c r="F27" s="32">
        <f t="shared" si="0"/>
        <v>11</v>
      </c>
      <c r="G27" s="32">
        <v>6</v>
      </c>
      <c r="H27" s="33">
        <v>1</v>
      </c>
      <c r="I27" s="33">
        <v>10</v>
      </c>
      <c r="J27" s="33">
        <f t="shared" si="1"/>
        <v>12</v>
      </c>
      <c r="K27" s="33">
        <f t="shared" si="2"/>
        <v>16</v>
      </c>
      <c r="L27" s="33">
        <f t="shared" si="3"/>
        <v>21</v>
      </c>
      <c r="M27" s="33">
        <f t="shared" si="4"/>
        <v>4</v>
      </c>
      <c r="N27" s="33">
        <f t="shared" si="5"/>
        <v>7</v>
      </c>
      <c r="O27" s="33"/>
      <c r="P27" s="33"/>
      <c r="Q27" s="12"/>
      <c r="R27" s="12"/>
      <c r="S27" s="12"/>
    </row>
    <row r="28" spans="1:19" ht="12.75" customHeight="1" x14ac:dyDescent="0.2">
      <c r="A28" s="11" t="s">
        <v>70</v>
      </c>
      <c r="B28" s="9">
        <v>5</v>
      </c>
      <c r="C28" s="46" t="s">
        <v>97</v>
      </c>
      <c r="D28" s="37">
        <v>0</v>
      </c>
      <c r="E28" s="37">
        <v>3</v>
      </c>
      <c r="F28" s="37">
        <f t="shared" si="0"/>
        <v>3</v>
      </c>
      <c r="G28" s="37">
        <v>2</v>
      </c>
      <c r="H28" s="38">
        <v>1</v>
      </c>
      <c r="I28" s="38">
        <v>10</v>
      </c>
      <c r="J28" s="38">
        <f t="shared" si="1"/>
        <v>4</v>
      </c>
      <c r="K28" s="38">
        <f t="shared" si="2"/>
        <v>8</v>
      </c>
      <c r="L28" s="38">
        <f t="shared" si="3"/>
        <v>13</v>
      </c>
      <c r="M28" s="38">
        <f t="shared" si="4"/>
        <v>7</v>
      </c>
      <c r="N28" s="38">
        <f t="shared" si="5"/>
        <v>13</v>
      </c>
      <c r="O28" s="38"/>
      <c r="P28" s="38"/>
      <c r="Q28" s="8" t="s">
        <v>67</v>
      </c>
      <c r="R28" s="7" t="s">
        <v>71</v>
      </c>
      <c r="S28" s="8" t="s">
        <v>69</v>
      </c>
    </row>
    <row r="29" spans="1:19" x14ac:dyDescent="0.2">
      <c r="A29" s="11"/>
      <c r="B29" s="9"/>
      <c r="C29" s="71" t="s">
        <v>109</v>
      </c>
      <c r="D29" s="40">
        <v>10</v>
      </c>
      <c r="E29" s="40">
        <v>8</v>
      </c>
      <c r="F29" s="40">
        <f t="shared" si="0"/>
        <v>11</v>
      </c>
      <c r="G29" s="40">
        <v>8</v>
      </c>
      <c r="H29" s="41">
        <v>1</v>
      </c>
      <c r="I29" s="41">
        <v>10</v>
      </c>
      <c r="J29" s="41">
        <f t="shared" si="1"/>
        <v>12</v>
      </c>
      <c r="K29" s="41">
        <f t="shared" si="2"/>
        <v>16</v>
      </c>
      <c r="L29" s="41">
        <f t="shared" si="3"/>
        <v>21</v>
      </c>
      <c r="M29" s="41">
        <f t="shared" si="4"/>
        <v>4</v>
      </c>
      <c r="N29" s="41">
        <f t="shared" si="5"/>
        <v>7</v>
      </c>
      <c r="O29" s="41"/>
      <c r="P29" s="41"/>
      <c r="Q29" s="8"/>
      <c r="R29" s="7"/>
      <c r="S29" s="8"/>
    </row>
    <row r="30" spans="1:19" ht="12.75" customHeight="1" x14ac:dyDescent="0.2">
      <c r="A30" s="14" t="s">
        <v>72</v>
      </c>
      <c r="B30" s="13">
        <v>5</v>
      </c>
      <c r="C30" s="42" t="s">
        <v>97</v>
      </c>
      <c r="D30" s="28">
        <v>0</v>
      </c>
      <c r="E30" s="28">
        <v>4</v>
      </c>
      <c r="F30" s="28">
        <f t="shared" si="0"/>
        <v>4</v>
      </c>
      <c r="G30" s="28">
        <v>0</v>
      </c>
      <c r="H30" s="29">
        <v>1</v>
      </c>
      <c r="I30" s="29">
        <v>10</v>
      </c>
      <c r="J30" s="29">
        <f t="shared" si="1"/>
        <v>5</v>
      </c>
      <c r="K30" s="29">
        <f t="shared" si="2"/>
        <v>9</v>
      </c>
      <c r="L30" s="29">
        <f t="shared" si="3"/>
        <v>14</v>
      </c>
      <c r="M30" s="29">
        <f t="shared" si="4"/>
        <v>6</v>
      </c>
      <c r="N30" s="29">
        <f t="shared" si="5"/>
        <v>12</v>
      </c>
      <c r="O30" s="29"/>
      <c r="P30" s="29"/>
      <c r="Q30" s="12" t="s">
        <v>67</v>
      </c>
      <c r="R30" s="12" t="s">
        <v>71</v>
      </c>
      <c r="S30" s="12" t="s">
        <v>69</v>
      </c>
    </row>
    <row r="31" spans="1:19" x14ac:dyDescent="0.2">
      <c r="A31" s="14"/>
      <c r="B31" s="13"/>
      <c r="C31" s="72" t="s">
        <v>109</v>
      </c>
      <c r="D31" s="32">
        <v>10</v>
      </c>
      <c r="E31" s="32">
        <v>9</v>
      </c>
      <c r="F31" s="32">
        <f t="shared" si="0"/>
        <v>12</v>
      </c>
      <c r="G31" s="32">
        <v>7</v>
      </c>
      <c r="H31" s="33">
        <v>1</v>
      </c>
      <c r="I31" s="33">
        <v>10</v>
      </c>
      <c r="J31" s="33">
        <f t="shared" si="1"/>
        <v>13</v>
      </c>
      <c r="K31" s="33">
        <f t="shared" si="2"/>
        <v>17</v>
      </c>
      <c r="L31" s="33">
        <f t="shared" si="3"/>
        <v>22</v>
      </c>
      <c r="M31" s="33">
        <f t="shared" si="4"/>
        <v>3</v>
      </c>
      <c r="N31" s="33">
        <f t="shared" si="5"/>
        <v>6</v>
      </c>
      <c r="O31" s="33"/>
      <c r="P31" s="33"/>
      <c r="Q31" s="12"/>
      <c r="R31" s="12"/>
      <c r="S31" s="12"/>
    </row>
    <row r="32" spans="1:19" ht="12.75" customHeight="1" x14ac:dyDescent="0.2">
      <c r="A32" s="11" t="s">
        <v>73</v>
      </c>
      <c r="B32" s="9">
        <v>5</v>
      </c>
      <c r="C32" s="46" t="s">
        <v>97</v>
      </c>
      <c r="D32" s="37">
        <v>0</v>
      </c>
      <c r="E32" s="37">
        <v>1</v>
      </c>
      <c r="F32" s="37">
        <f t="shared" si="0"/>
        <v>1</v>
      </c>
      <c r="G32" s="37">
        <v>0</v>
      </c>
      <c r="H32" s="38">
        <v>1</v>
      </c>
      <c r="I32" s="38">
        <v>10</v>
      </c>
      <c r="J32" s="38">
        <f t="shared" si="1"/>
        <v>2</v>
      </c>
      <c r="K32" s="38">
        <f t="shared" si="2"/>
        <v>6</v>
      </c>
      <c r="L32" s="38">
        <f t="shared" si="3"/>
        <v>11</v>
      </c>
      <c r="M32" s="38">
        <f t="shared" si="4"/>
        <v>9</v>
      </c>
      <c r="N32" s="38">
        <f t="shared" si="5"/>
        <v>17</v>
      </c>
      <c r="O32" s="38"/>
      <c r="P32" s="38"/>
      <c r="Q32" s="8" t="s">
        <v>56</v>
      </c>
      <c r="R32" s="8" t="s">
        <v>121</v>
      </c>
      <c r="S32" s="8" t="s">
        <v>75</v>
      </c>
    </row>
    <row r="33" spans="1:19" x14ac:dyDescent="0.2">
      <c r="A33" s="11"/>
      <c r="B33" s="9"/>
      <c r="C33" s="71" t="s">
        <v>109</v>
      </c>
      <c r="D33" s="40">
        <v>10</v>
      </c>
      <c r="E33" s="40">
        <v>4</v>
      </c>
      <c r="F33" s="40">
        <f t="shared" si="0"/>
        <v>7</v>
      </c>
      <c r="G33" s="40">
        <v>4</v>
      </c>
      <c r="H33" s="41">
        <v>1</v>
      </c>
      <c r="I33" s="41">
        <v>10</v>
      </c>
      <c r="J33" s="41">
        <f t="shared" si="1"/>
        <v>8</v>
      </c>
      <c r="K33" s="41">
        <f t="shared" si="2"/>
        <v>12</v>
      </c>
      <c r="L33" s="41">
        <f t="shared" si="3"/>
        <v>17</v>
      </c>
      <c r="M33" s="41">
        <f t="shared" si="4"/>
        <v>5</v>
      </c>
      <c r="N33" s="41">
        <f t="shared" si="5"/>
        <v>9</v>
      </c>
      <c r="O33" s="41"/>
      <c r="P33" s="41"/>
      <c r="Q33" s="8"/>
      <c r="R33" s="8"/>
      <c r="S33" s="8"/>
    </row>
    <row r="34" spans="1:19" x14ac:dyDescent="0.2">
      <c r="A34" s="11" t="s">
        <v>76</v>
      </c>
      <c r="B34" s="9">
        <v>20</v>
      </c>
      <c r="C34" s="46" t="s">
        <v>97</v>
      </c>
      <c r="D34" s="37">
        <v>0</v>
      </c>
      <c r="E34" s="37">
        <v>3</v>
      </c>
      <c r="F34" s="37">
        <f t="shared" si="0"/>
        <v>3</v>
      </c>
      <c r="G34" s="37">
        <v>0</v>
      </c>
      <c r="H34" s="38">
        <v>1</v>
      </c>
      <c r="I34" s="38">
        <v>10</v>
      </c>
      <c r="J34" s="38">
        <f t="shared" si="1"/>
        <v>4</v>
      </c>
      <c r="K34" s="38">
        <f t="shared" si="2"/>
        <v>8</v>
      </c>
      <c r="L34" s="38">
        <f t="shared" si="3"/>
        <v>13</v>
      </c>
      <c r="M34" s="38">
        <f t="shared" si="4"/>
        <v>7</v>
      </c>
      <c r="N34" s="38">
        <f t="shared" si="5"/>
        <v>13</v>
      </c>
      <c r="O34" s="38"/>
      <c r="P34" s="38"/>
      <c r="Q34" s="8"/>
      <c r="R34" s="8"/>
      <c r="S34" s="8"/>
    </row>
    <row r="35" spans="1:19" x14ac:dyDescent="0.2">
      <c r="A35" s="11"/>
      <c r="B35" s="9"/>
      <c r="C35" s="71" t="s">
        <v>109</v>
      </c>
      <c r="D35" s="40">
        <v>2</v>
      </c>
      <c r="E35" s="40">
        <v>6</v>
      </c>
      <c r="F35" s="40">
        <f t="shared" si="0"/>
        <v>9</v>
      </c>
      <c r="G35" s="40">
        <v>6</v>
      </c>
      <c r="H35" s="41">
        <v>1</v>
      </c>
      <c r="I35" s="41">
        <v>10</v>
      </c>
      <c r="J35" s="41">
        <f t="shared" si="1"/>
        <v>10</v>
      </c>
      <c r="K35" s="41">
        <f t="shared" si="2"/>
        <v>14</v>
      </c>
      <c r="L35" s="41">
        <f t="shared" si="3"/>
        <v>19</v>
      </c>
      <c r="M35" s="41">
        <f t="shared" si="4"/>
        <v>4</v>
      </c>
      <c r="N35" s="41">
        <f t="shared" si="5"/>
        <v>8</v>
      </c>
      <c r="O35" s="41"/>
      <c r="P35" s="41"/>
      <c r="Q35" s="8"/>
      <c r="R35" s="8"/>
      <c r="S35" s="8"/>
    </row>
    <row r="36" spans="1:19" ht="13.5" customHeight="1" x14ac:dyDescent="0.2">
      <c r="A36" s="14" t="s">
        <v>77</v>
      </c>
      <c r="B36" s="13">
        <v>15</v>
      </c>
      <c r="C36" s="42" t="s">
        <v>97</v>
      </c>
      <c r="D36" s="28">
        <v>0</v>
      </c>
      <c r="E36" s="28">
        <v>4</v>
      </c>
      <c r="F36" s="28">
        <f t="shared" si="0"/>
        <v>4</v>
      </c>
      <c r="G36" s="28">
        <v>0</v>
      </c>
      <c r="H36" s="29">
        <v>1</v>
      </c>
      <c r="I36" s="29">
        <v>10</v>
      </c>
      <c r="J36" s="29">
        <f t="shared" si="1"/>
        <v>5</v>
      </c>
      <c r="K36" s="29">
        <f t="shared" si="2"/>
        <v>9</v>
      </c>
      <c r="L36" s="29">
        <f t="shared" si="3"/>
        <v>14</v>
      </c>
      <c r="M36" s="29">
        <f t="shared" si="4"/>
        <v>6</v>
      </c>
      <c r="N36" s="29">
        <f t="shared" si="5"/>
        <v>12</v>
      </c>
      <c r="O36" s="29"/>
      <c r="P36" s="29"/>
      <c r="Q36" s="12" t="s">
        <v>67</v>
      </c>
      <c r="R36" s="12" t="s">
        <v>78</v>
      </c>
      <c r="S36" s="12" t="s">
        <v>79</v>
      </c>
    </row>
    <row r="37" spans="1:19" x14ac:dyDescent="0.2">
      <c r="A37" s="14"/>
      <c r="B37" s="13"/>
      <c r="C37" s="72" t="s">
        <v>109</v>
      </c>
      <c r="D37" s="32">
        <v>10</v>
      </c>
      <c r="E37" s="32">
        <v>9</v>
      </c>
      <c r="F37" s="32">
        <f t="shared" si="0"/>
        <v>12</v>
      </c>
      <c r="G37" s="32">
        <v>8</v>
      </c>
      <c r="H37" s="33">
        <v>1</v>
      </c>
      <c r="I37" s="33">
        <v>10</v>
      </c>
      <c r="J37" s="33">
        <f t="shared" si="1"/>
        <v>13</v>
      </c>
      <c r="K37" s="33">
        <f t="shared" si="2"/>
        <v>17</v>
      </c>
      <c r="L37" s="33">
        <f t="shared" si="3"/>
        <v>22</v>
      </c>
      <c r="M37" s="33">
        <f t="shared" si="4"/>
        <v>3</v>
      </c>
      <c r="N37" s="33">
        <f t="shared" si="5"/>
        <v>6</v>
      </c>
      <c r="O37" s="33"/>
      <c r="P37" s="33"/>
      <c r="Q37" s="12"/>
      <c r="R37" s="12"/>
      <c r="S37" s="12"/>
    </row>
    <row r="38" spans="1:19" ht="13.5" customHeight="1" x14ac:dyDescent="0.2">
      <c r="A38" s="11" t="s">
        <v>80</v>
      </c>
      <c r="B38" s="9">
        <v>5</v>
      </c>
      <c r="C38" s="46" t="s">
        <v>97</v>
      </c>
      <c r="D38" s="37">
        <v>0</v>
      </c>
      <c r="E38" s="37">
        <v>0</v>
      </c>
      <c r="F38" s="37">
        <f t="shared" si="0"/>
        <v>0</v>
      </c>
      <c r="G38" s="37">
        <v>0</v>
      </c>
      <c r="H38" s="38">
        <v>1</v>
      </c>
      <c r="I38" s="38">
        <v>10</v>
      </c>
      <c r="J38" s="38">
        <f t="shared" si="1"/>
        <v>1</v>
      </c>
      <c r="K38" s="38">
        <f t="shared" si="2"/>
        <v>5</v>
      </c>
      <c r="L38" s="38">
        <f t="shared" si="3"/>
        <v>10</v>
      </c>
      <c r="M38" s="38">
        <f t="shared" si="4"/>
        <v>10</v>
      </c>
      <c r="N38" s="38">
        <f t="shared" si="5"/>
        <v>20</v>
      </c>
      <c r="O38" s="38"/>
      <c r="P38" s="38"/>
      <c r="Q38" s="8" t="s">
        <v>49</v>
      </c>
      <c r="R38" s="8" t="s">
        <v>122</v>
      </c>
      <c r="S38" s="8" t="s">
        <v>81</v>
      </c>
    </row>
    <row r="39" spans="1:19" x14ac:dyDescent="0.2">
      <c r="A39" s="11"/>
      <c r="B39" s="9"/>
      <c r="C39" s="71" t="s">
        <v>109</v>
      </c>
      <c r="D39" s="40">
        <v>10</v>
      </c>
      <c r="E39" s="40">
        <v>5</v>
      </c>
      <c r="F39" s="40">
        <f t="shared" si="0"/>
        <v>8</v>
      </c>
      <c r="G39" s="40">
        <v>3</v>
      </c>
      <c r="H39" s="41">
        <v>1</v>
      </c>
      <c r="I39" s="41">
        <v>10</v>
      </c>
      <c r="J39" s="41">
        <f t="shared" si="1"/>
        <v>9</v>
      </c>
      <c r="K39" s="41">
        <f t="shared" si="2"/>
        <v>13</v>
      </c>
      <c r="L39" s="41">
        <f t="shared" si="3"/>
        <v>18</v>
      </c>
      <c r="M39" s="41">
        <f t="shared" si="4"/>
        <v>4</v>
      </c>
      <c r="N39" s="41">
        <f t="shared" si="5"/>
        <v>8</v>
      </c>
      <c r="O39" s="41"/>
      <c r="P39" s="41"/>
      <c r="Q39" s="8"/>
      <c r="R39" s="8"/>
      <c r="S39" s="8"/>
    </row>
    <row r="40" spans="1:19" x14ac:dyDescent="0.2">
      <c r="A40" s="11" t="s">
        <v>82</v>
      </c>
      <c r="B40" s="9">
        <v>20</v>
      </c>
      <c r="C40" s="46" t="s">
        <v>97</v>
      </c>
      <c r="D40" s="37">
        <v>0</v>
      </c>
      <c r="E40" s="37">
        <v>2</v>
      </c>
      <c r="F40" s="37">
        <f t="shared" si="0"/>
        <v>2</v>
      </c>
      <c r="G40" s="37">
        <v>0</v>
      </c>
      <c r="H40" s="38">
        <v>1</v>
      </c>
      <c r="I40" s="38">
        <v>10</v>
      </c>
      <c r="J40" s="38">
        <f t="shared" si="1"/>
        <v>3</v>
      </c>
      <c r="K40" s="38">
        <f t="shared" si="2"/>
        <v>7</v>
      </c>
      <c r="L40" s="38">
        <f t="shared" si="3"/>
        <v>12</v>
      </c>
      <c r="M40" s="38">
        <f t="shared" si="4"/>
        <v>8</v>
      </c>
      <c r="N40" s="38">
        <f t="shared" si="5"/>
        <v>15</v>
      </c>
      <c r="O40" s="38"/>
      <c r="P40" s="38"/>
      <c r="Q40" s="8"/>
      <c r="R40" s="8"/>
      <c r="S40" s="8"/>
    </row>
    <row r="41" spans="1:19" x14ac:dyDescent="0.2">
      <c r="A41" s="11"/>
      <c r="B41" s="9"/>
      <c r="C41" s="71" t="s">
        <v>109</v>
      </c>
      <c r="D41" s="40">
        <v>10</v>
      </c>
      <c r="E41" s="40">
        <v>7</v>
      </c>
      <c r="F41" s="40">
        <f t="shared" si="0"/>
        <v>10</v>
      </c>
      <c r="G41" s="40">
        <v>5</v>
      </c>
      <c r="H41" s="41">
        <v>1</v>
      </c>
      <c r="I41" s="41">
        <v>10</v>
      </c>
      <c r="J41" s="41">
        <f t="shared" si="1"/>
        <v>11</v>
      </c>
      <c r="K41" s="41">
        <f t="shared" si="2"/>
        <v>15</v>
      </c>
      <c r="L41" s="41">
        <f t="shared" si="3"/>
        <v>20</v>
      </c>
      <c r="M41" s="41">
        <f t="shared" si="4"/>
        <v>4</v>
      </c>
      <c r="N41" s="41">
        <f t="shared" si="5"/>
        <v>7</v>
      </c>
      <c r="O41" s="41"/>
      <c r="P41" s="41"/>
      <c r="Q41" s="8"/>
      <c r="R41" s="8"/>
      <c r="S41" s="8"/>
    </row>
    <row r="44" spans="1:19" x14ac:dyDescent="0.2">
      <c r="A44" s="26" t="s">
        <v>83</v>
      </c>
      <c r="B44" s="27">
        <v>10</v>
      </c>
      <c r="C44" s="42">
        <v>0</v>
      </c>
      <c r="D44" s="42">
        <v>0</v>
      </c>
      <c r="E44" s="42">
        <v>0</v>
      </c>
      <c r="F44" s="42">
        <v>0</v>
      </c>
      <c r="G44" s="42"/>
      <c r="H44" s="43">
        <v>1</v>
      </c>
      <c r="I44" s="42">
        <v>10</v>
      </c>
      <c r="J44" s="42">
        <f>H44+F44</f>
        <v>1</v>
      </c>
      <c r="K44" s="42">
        <f>ROUNDUP(H44*(I44/2+0.5),0)</f>
        <v>6</v>
      </c>
      <c r="L44" s="42">
        <f>H44*I44</f>
        <v>10</v>
      </c>
      <c r="M44" s="42">
        <f>ROUNDUP(50/K44,0)</f>
        <v>9</v>
      </c>
      <c r="N44" s="42">
        <f>ROUNDUP(100/K44,0)</f>
        <v>17</v>
      </c>
      <c r="O44" s="42">
        <f>IF($F44=0, ROUNDUP(100/($K44/2),0), ROUNDUP((100-ROUNDUP(15/$F44,0)*$K44/2)/$K44,0)+ROUNDUP(15/$F44,0))</f>
        <v>34</v>
      </c>
      <c r="P44" s="44">
        <f>IF($F44=0, ROUNDUP(100/($K44/2),0), ROUNDUP((100-ROUNDUP(30/$F44,0)*$K44/2)/$K44,0)+ROUNDUP(30/$F44,0))</f>
        <v>34</v>
      </c>
      <c r="Q44" s="45" t="s">
        <v>45</v>
      </c>
      <c r="R44" s="45" t="s">
        <v>84</v>
      </c>
      <c r="S44" s="45" t="s">
        <v>52</v>
      </c>
    </row>
    <row r="45" spans="1:19" x14ac:dyDescent="0.2">
      <c r="A45" s="34" t="s">
        <v>85</v>
      </c>
      <c r="B45" s="36">
        <v>15</v>
      </c>
      <c r="C45" s="46">
        <v>5</v>
      </c>
      <c r="D45" s="46">
        <v>0</v>
      </c>
      <c r="E45" s="46">
        <v>0</v>
      </c>
      <c r="F45" s="46">
        <v>0</v>
      </c>
      <c r="G45" s="46"/>
      <c r="H45" s="47">
        <v>0</v>
      </c>
      <c r="I45" s="47">
        <v>0</v>
      </c>
      <c r="J45" s="47">
        <f>H45+F45</f>
        <v>0</v>
      </c>
      <c r="K45" s="47">
        <f>ROUNDUP(H45*(I45/2+0.5),0)</f>
        <v>0</v>
      </c>
      <c r="L45" s="47">
        <f>H45*I45</f>
        <v>0</v>
      </c>
      <c r="M45" s="47" t="e">
        <f>ROUNDUP(50/K45,0)</f>
        <v>#DIV/0!</v>
      </c>
      <c r="N45" s="47" t="e">
        <f>ROUNDUP(100/K45,0)</f>
        <v>#DIV/0!</v>
      </c>
      <c r="O45" s="47" t="e">
        <f>IF($F45=0, ROUNDUP(100/($K45/2),0), ROUNDUP((100-ROUNDUP(15/$F45,0)*$K45/2)/$K45,0)+ROUNDUP(15/$F45,0))</f>
        <v>#DIV/0!</v>
      </c>
      <c r="P45" s="47" t="e">
        <f>IF($F45=0, ROUNDUP(100/($K45/2),0), ROUNDUP((100-ROUNDUP(30/$F45,0)*$K45/2)/$K45,0)+ROUNDUP(30/$F45,0))</f>
        <v>#DIV/0!</v>
      </c>
      <c r="Q45" s="48" t="s">
        <v>49</v>
      </c>
      <c r="R45" s="49" t="s">
        <v>84</v>
      </c>
      <c r="S45" s="48" t="s">
        <v>52</v>
      </c>
    </row>
    <row r="46" spans="1:19" x14ac:dyDescent="0.2">
      <c r="A46" s="26" t="s">
        <v>86</v>
      </c>
      <c r="B46" s="27">
        <v>20</v>
      </c>
      <c r="C46" s="27">
        <v>10</v>
      </c>
      <c r="D46" s="27">
        <v>-10</v>
      </c>
      <c r="E46" s="27">
        <v>0</v>
      </c>
      <c r="F46" s="27">
        <v>0</v>
      </c>
      <c r="G46" s="27"/>
      <c r="H46" s="50">
        <v>0</v>
      </c>
      <c r="I46" s="50">
        <v>0</v>
      </c>
      <c r="J46" s="50">
        <f>H46+F46</f>
        <v>0</v>
      </c>
      <c r="K46" s="50">
        <f>ROUNDUP(H46*(I46/2+0.5),0)</f>
        <v>0</v>
      </c>
      <c r="L46" s="50">
        <f>H46*I46</f>
        <v>0</v>
      </c>
      <c r="M46" s="50" t="e">
        <f>ROUNDUP(50/K46,0)</f>
        <v>#DIV/0!</v>
      </c>
      <c r="N46" s="50" t="e">
        <f>ROUNDUP(100/K46,0)</f>
        <v>#DIV/0!</v>
      </c>
      <c r="O46" s="50" t="e">
        <f>IF($F46=0, ROUNDUP(100/($K46/2),0), ROUNDUP((100-ROUNDUP(15/$F46,0)*$K46/2)/$K46,0)+ROUNDUP(15/$F46,0))</f>
        <v>#DIV/0!</v>
      </c>
      <c r="P46" s="50" t="e">
        <f>IF($F46=0, ROUNDUP(100/($K46/2),0), ROUNDUP((100-ROUNDUP(30/$F46,0)*$K46/2)/$K46,0)+ROUNDUP(30/$F46,0))</f>
        <v>#DIV/0!</v>
      </c>
      <c r="Q46" s="31" t="s">
        <v>56</v>
      </c>
      <c r="R46" s="31" t="s">
        <v>84</v>
      </c>
      <c r="S46" s="31" t="s">
        <v>52</v>
      </c>
    </row>
  </sheetData>
  <mergeCells count="85">
    <mergeCell ref="A38:A39"/>
    <mergeCell ref="B38:B39"/>
    <mergeCell ref="Q38:Q41"/>
    <mergeCell ref="R38:R41"/>
    <mergeCell ref="S38:S41"/>
    <mergeCell ref="A40:A41"/>
    <mergeCell ref="B40:B41"/>
    <mergeCell ref="A36:A37"/>
    <mergeCell ref="B36:B37"/>
    <mergeCell ref="Q36:Q37"/>
    <mergeCell ref="R36:R37"/>
    <mergeCell ref="S36:S37"/>
    <mergeCell ref="A32:A33"/>
    <mergeCell ref="B32:B33"/>
    <mergeCell ref="Q32:Q35"/>
    <mergeCell ref="R32:R35"/>
    <mergeCell ref="S32:S35"/>
    <mergeCell ref="A34:A35"/>
    <mergeCell ref="B34:B35"/>
    <mergeCell ref="A30:A31"/>
    <mergeCell ref="B30:B31"/>
    <mergeCell ref="Q30:Q31"/>
    <mergeCell ref="R30:R31"/>
    <mergeCell ref="S30:S31"/>
    <mergeCell ref="A28:A29"/>
    <mergeCell ref="B28:B29"/>
    <mergeCell ref="Q28:Q29"/>
    <mergeCell ref="R28:R29"/>
    <mergeCell ref="S28:S29"/>
    <mergeCell ref="A26:A27"/>
    <mergeCell ref="B26:B27"/>
    <mergeCell ref="Q26:Q27"/>
    <mergeCell ref="R26:R27"/>
    <mergeCell ref="S26:S27"/>
    <mergeCell ref="A22:A23"/>
    <mergeCell ref="B22:B23"/>
    <mergeCell ref="Q22:Q25"/>
    <mergeCell ref="R22:R25"/>
    <mergeCell ref="S22:S25"/>
    <mergeCell ref="A24:A25"/>
    <mergeCell ref="B24:B25"/>
    <mergeCell ref="A18:A19"/>
    <mergeCell ref="B18:B19"/>
    <mergeCell ref="Q18:Q21"/>
    <mergeCell ref="R18:R21"/>
    <mergeCell ref="S18:S21"/>
    <mergeCell ref="A20:A21"/>
    <mergeCell ref="B20:B21"/>
    <mergeCell ref="A14:A15"/>
    <mergeCell ref="B14:B15"/>
    <mergeCell ref="Q14:Q17"/>
    <mergeCell ref="R14:R17"/>
    <mergeCell ref="S14:S17"/>
    <mergeCell ref="A16:A17"/>
    <mergeCell ref="B16:B17"/>
    <mergeCell ref="A12:A13"/>
    <mergeCell ref="B12:B13"/>
    <mergeCell ref="Q12:Q13"/>
    <mergeCell ref="R12:R13"/>
    <mergeCell ref="S12:S13"/>
    <mergeCell ref="A10:A11"/>
    <mergeCell ref="B10:B11"/>
    <mergeCell ref="Q10:Q11"/>
    <mergeCell ref="R10:R11"/>
    <mergeCell ref="S10:S11"/>
    <mergeCell ref="A8:A9"/>
    <mergeCell ref="B8:B9"/>
    <mergeCell ref="Q8:Q9"/>
    <mergeCell ref="R8:R9"/>
    <mergeCell ref="S8:S9"/>
    <mergeCell ref="A6:A7"/>
    <mergeCell ref="B6:B7"/>
    <mergeCell ref="Q6:Q7"/>
    <mergeCell ref="R6:R7"/>
    <mergeCell ref="S6:S7"/>
    <mergeCell ref="A4:A5"/>
    <mergeCell ref="B4:B5"/>
    <mergeCell ref="Q4:Q5"/>
    <mergeCell ref="R4:R5"/>
    <mergeCell ref="S4:S5"/>
    <mergeCell ref="A2:A3"/>
    <mergeCell ref="B2:B3"/>
    <mergeCell ref="Q2:Q3"/>
    <mergeCell ref="R2:R3"/>
    <mergeCell ref="S2:S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zoomScaleNormal="100" workbookViewId="0">
      <selection activeCell="E14" sqref="E14"/>
    </sheetView>
  </sheetViews>
  <sheetFormatPr defaultColWidth="8.7109375" defaultRowHeight="12.75" x14ac:dyDescent="0.2"/>
  <cols>
    <col min="1" max="1" width="19" customWidth="1"/>
    <col min="2" max="2" width="12" customWidth="1"/>
    <col min="3" max="3" width="17.5703125" customWidth="1"/>
    <col min="4" max="4" width="13.7109375" customWidth="1"/>
    <col min="5" max="5" width="13.5703125" customWidth="1"/>
    <col min="6" max="6" width="12" customWidth="1"/>
    <col min="7" max="7" width="17" customWidth="1"/>
    <col min="1023" max="1024" width="11.5703125" customWidth="1"/>
  </cols>
  <sheetData>
    <row r="1" spans="1:1024" ht="26.25" customHeight="1" x14ac:dyDescent="0.2">
      <c r="A1" s="59" t="s">
        <v>87</v>
      </c>
      <c r="B1" s="59" t="s">
        <v>125</v>
      </c>
      <c r="C1" s="16" t="s">
        <v>126</v>
      </c>
      <c r="D1" s="59" t="s">
        <v>127</v>
      </c>
      <c r="E1" s="16" t="s">
        <v>128</v>
      </c>
      <c r="F1" s="59" t="s">
        <v>94</v>
      </c>
      <c r="G1" t="s">
        <v>129</v>
      </c>
      <c r="AMI1" s="59"/>
      <c r="AMJ1" s="59"/>
    </row>
    <row r="2" spans="1:1024" s="59" customFormat="1" x14ac:dyDescent="0.2">
      <c r="A2" s="59" t="s">
        <v>95</v>
      </c>
      <c r="B2" s="59">
        <v>0</v>
      </c>
      <c r="C2" s="59">
        <v>1</v>
      </c>
      <c r="D2" s="59">
        <v>1</v>
      </c>
      <c r="E2" s="59" t="s">
        <v>96</v>
      </c>
      <c r="F2" s="59" t="s">
        <v>98</v>
      </c>
      <c r="G2" s="59" t="s">
        <v>130</v>
      </c>
    </row>
    <row r="3" spans="1:1024" x14ac:dyDescent="0.2">
      <c r="A3" t="s">
        <v>102</v>
      </c>
      <c r="B3">
        <v>1</v>
      </c>
      <c r="C3">
        <v>2</v>
      </c>
      <c r="D3">
        <v>1</v>
      </c>
      <c r="E3" t="s">
        <v>103</v>
      </c>
      <c r="F3" t="s">
        <v>98</v>
      </c>
      <c r="G3" t="s">
        <v>131</v>
      </c>
    </row>
    <row r="4" spans="1:1024" x14ac:dyDescent="0.2">
      <c r="A4" t="s">
        <v>99</v>
      </c>
      <c r="B4">
        <v>1</v>
      </c>
      <c r="C4">
        <v>1</v>
      </c>
      <c r="D4">
        <v>1</v>
      </c>
      <c r="E4" t="s">
        <v>96</v>
      </c>
      <c r="F4" t="s">
        <v>98</v>
      </c>
      <c r="G4" t="s">
        <v>131</v>
      </c>
    </row>
    <row r="5" spans="1:1024" x14ac:dyDescent="0.2">
      <c r="A5" t="s">
        <v>132</v>
      </c>
      <c r="B5">
        <v>2</v>
      </c>
      <c r="C5">
        <v>0</v>
      </c>
      <c r="D5">
        <v>2</v>
      </c>
      <c r="E5" t="s">
        <v>103</v>
      </c>
      <c r="F5" t="s">
        <v>101</v>
      </c>
      <c r="G5" t="s">
        <v>130</v>
      </c>
    </row>
    <row r="6" spans="1:1024" x14ac:dyDescent="0.2">
      <c r="A6" t="s">
        <v>133</v>
      </c>
      <c r="B6">
        <v>2</v>
      </c>
      <c r="C6">
        <v>2</v>
      </c>
      <c r="D6">
        <v>3</v>
      </c>
      <c r="F6" t="s">
        <v>98</v>
      </c>
      <c r="G6" t="s">
        <v>131</v>
      </c>
    </row>
    <row r="7" spans="1:1024" x14ac:dyDescent="0.2">
      <c r="A7" t="s">
        <v>106</v>
      </c>
      <c r="B7">
        <v>3</v>
      </c>
      <c r="C7">
        <v>2</v>
      </c>
      <c r="D7">
        <v>3</v>
      </c>
      <c r="E7" t="s">
        <v>103</v>
      </c>
      <c r="F7" t="s">
        <v>98</v>
      </c>
      <c r="G7" t="s">
        <v>131</v>
      </c>
    </row>
    <row r="8" spans="1:1024" x14ac:dyDescent="0.2">
      <c r="A8" t="s">
        <v>104</v>
      </c>
      <c r="B8">
        <v>1</v>
      </c>
      <c r="C8">
        <v>3</v>
      </c>
      <c r="D8">
        <v>3</v>
      </c>
      <c r="F8" t="s">
        <v>101</v>
      </c>
      <c r="G8" t="s">
        <v>134</v>
      </c>
    </row>
    <row r="9" spans="1:1024" x14ac:dyDescent="0.2">
      <c r="A9" t="s">
        <v>107</v>
      </c>
      <c r="B9">
        <v>4</v>
      </c>
      <c r="C9">
        <v>0</v>
      </c>
      <c r="D9">
        <v>3</v>
      </c>
      <c r="E9" t="s">
        <v>96</v>
      </c>
      <c r="F9" t="s">
        <v>101</v>
      </c>
      <c r="G9" t="s">
        <v>131</v>
      </c>
    </row>
    <row r="10" spans="1:1024" x14ac:dyDescent="0.2">
      <c r="A10" t="s">
        <v>135</v>
      </c>
      <c r="B10">
        <v>4</v>
      </c>
      <c r="C10">
        <v>1</v>
      </c>
      <c r="D10">
        <v>4</v>
      </c>
      <c r="E10" t="s">
        <v>103</v>
      </c>
      <c r="F10" t="s">
        <v>98</v>
      </c>
      <c r="G10" t="s">
        <v>136</v>
      </c>
    </row>
    <row r="11" spans="1:1024" x14ac:dyDescent="0.2">
      <c r="A11" t="s">
        <v>137</v>
      </c>
      <c r="B11">
        <v>5</v>
      </c>
      <c r="C11">
        <v>2</v>
      </c>
      <c r="D11">
        <v>6</v>
      </c>
      <c r="E11" t="s">
        <v>103</v>
      </c>
      <c r="F11" t="s">
        <v>101</v>
      </c>
      <c r="G11" t="s">
        <v>131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topLeftCell="A17" zoomScaleNormal="100" workbookViewId="0">
      <selection activeCell="E55" sqref="E55"/>
    </sheetView>
  </sheetViews>
  <sheetFormatPr defaultColWidth="8.7109375" defaultRowHeight="12.75" x14ac:dyDescent="0.2"/>
  <cols>
    <col min="1" max="1" width="16" customWidth="1"/>
    <col min="2" max="2" width="17.28515625" customWidth="1"/>
    <col min="3" max="3" width="16" customWidth="1"/>
    <col min="4" max="4" width="12" customWidth="1"/>
    <col min="5" max="5" width="17.5703125" customWidth="1"/>
    <col min="6" max="6" width="13.140625" customWidth="1"/>
    <col min="7" max="7" width="13.7109375" customWidth="1"/>
    <col min="8" max="8" width="22.7109375" customWidth="1"/>
    <col min="9" max="9" width="18.7109375" customWidth="1"/>
  </cols>
  <sheetData>
    <row r="1" spans="1:9" ht="26.25" customHeight="1" x14ac:dyDescent="0.2">
      <c r="A1" t="s">
        <v>130</v>
      </c>
      <c r="B1" t="s">
        <v>134</v>
      </c>
      <c r="C1" t="s">
        <v>131</v>
      </c>
      <c r="D1" t="s">
        <v>125</v>
      </c>
      <c r="E1" s="16" t="s">
        <v>126</v>
      </c>
      <c r="F1" t="s">
        <v>138</v>
      </c>
      <c r="G1" t="s">
        <v>90</v>
      </c>
      <c r="H1" t="s">
        <v>124</v>
      </c>
      <c r="I1" t="s">
        <v>139</v>
      </c>
    </row>
    <row r="2" spans="1:9" s="59" customFormat="1" x14ac:dyDescent="0.2">
      <c r="A2" s="59" t="s">
        <v>96</v>
      </c>
      <c r="B2" s="59" t="s">
        <v>104</v>
      </c>
      <c r="C2" s="59" t="s">
        <v>102</v>
      </c>
      <c r="D2" s="59">
        <f>SUMIF('Armor 3.0'!$A:$A,$A2,'Armor 3.0'!$B:$B)+SUMIF('Armor 3.0'!$A:$A,$B2,'Armor 3.0'!$B:$B)+SUMIF('Armor 3.0'!$A:$A,$C2,'Armor 3.0'!$B:$B)</f>
        <v>2</v>
      </c>
      <c r="E2" s="59">
        <f>SUMIF('Armor 3.0'!$A:$A,$A2,'Armor 3.0'!$C:$C)+SUMIF('Armor 3.0'!$A:$A,$B2,'Armor 3.0'!$C:$C)+SUMIF('Armor 3.0'!$A:$A,$C2,'Armor 3.0'!$C:$C)</f>
        <v>5</v>
      </c>
      <c r="F2" s="59">
        <f>SUMIF('Armor 3.0'!$A:$A,$A2,'Armor 3.0'!$D:$D)+SUMIF('Armor 3.0'!$A:$A,$B2,'Armor 3.0'!$D:$D)+SUMIF('Armor 3.0'!$A:$A,$C2,'Armor 3.0'!$D:$D)</f>
        <v>4</v>
      </c>
      <c r="G2" s="59">
        <f t="shared" ref="G2:G33" si="0">IF(F2&lt;3, "-",IF(F2&gt;5,0,15))</f>
        <v>15</v>
      </c>
      <c r="H2" s="59">
        <f>IF((COUNTIFS('Armor 3.0'!$A:$A,A2,'Armor 3.0'!$E:$E,"Disadvantage"))&lt;3, 0,IF(F2&gt;5,25,10))</f>
        <v>0</v>
      </c>
      <c r="I2" s="59" t="str">
        <f>IF((COUNTIFS('Armor 3.0'!$A:$A,A2,'Armor 3.0'!$E:$E,"Disadvantage")+COUNTIFS('Armor 3.0'!$A:$A,B2,'Armor 3.0'!$E:$E,"Disadvantage")+COUNTIFS('Armor 3.0'!$A:$A,C2,'Armor 3.0'!$E:$E,"Disadvantage"))&gt;0,"Disadvantage", "-")</f>
        <v>Disadvantage</v>
      </c>
    </row>
    <row r="3" spans="1:9" x14ac:dyDescent="0.2">
      <c r="A3" t="s">
        <v>96</v>
      </c>
      <c r="B3" t="s">
        <v>104</v>
      </c>
      <c r="C3" t="s">
        <v>99</v>
      </c>
      <c r="D3">
        <f>SUMIF('Armor 3.0'!$A:$A,$A3,'Armor 3.0'!$B:$B)+SUMIF('Armor 3.0'!$A:$A,$B3,'Armor 3.0'!$B:$B)+SUMIF('Armor 3.0'!$A:$A,$C3,'Armor 3.0'!$B:$B)</f>
        <v>2</v>
      </c>
      <c r="E3">
        <f>SUMIF('Armor 3.0'!$A:$A,$A3,'Armor 3.0'!$C:$C)+SUMIF('Armor 3.0'!$A:$A,$B3,'Armor 3.0'!$C:$C)+SUMIF('Armor 3.0'!$A:$A,$C3,'Armor 3.0'!$C:$C)</f>
        <v>4</v>
      </c>
      <c r="F3">
        <f>SUMIF('Armor 3.0'!$A:$A,$A3,'Armor 3.0'!$D:$D)+SUMIF('Armor 3.0'!$A:$A,$B3,'Armor 3.0'!$D:$D)+SUMIF('Armor 3.0'!$A:$A,$C3,'Armor 3.0'!$D:$D)</f>
        <v>4</v>
      </c>
      <c r="G3">
        <f t="shared" si="0"/>
        <v>15</v>
      </c>
      <c r="H3">
        <f t="shared" ref="H3:H34" si="1">IF(F3&lt;3, 0,IF(F3&gt;5,25,10))</f>
        <v>10</v>
      </c>
      <c r="I3" t="str">
        <f>IF((COUNTIFS('Armor 3.0'!$A:$A,A3,'Armor 3.0'!$E:$E,"Disadvantage")+COUNTIFS('Armor 3.0'!$A:$A,B3,'Armor 3.0'!$E:$E,"Disadvantage")+COUNTIFS('Armor 3.0'!$A:$A,C3,'Armor 3.0'!$E:$E,"Disadvantage"))&gt;0,"Disadvantage", "-")</f>
        <v>-</v>
      </c>
    </row>
    <row r="4" spans="1:9" x14ac:dyDescent="0.2">
      <c r="A4" t="s">
        <v>96</v>
      </c>
      <c r="B4" t="s">
        <v>104</v>
      </c>
      <c r="C4" t="s">
        <v>133</v>
      </c>
      <c r="D4">
        <f>SUMIF('Armor 3.0'!$A:$A,$A4,'Armor 3.0'!$B:$B)+SUMIF('Armor 3.0'!$A:$A,$B4,'Armor 3.0'!$B:$B)+SUMIF('Armor 3.0'!$A:$A,$C4,'Armor 3.0'!$B:$B)</f>
        <v>3</v>
      </c>
      <c r="E4">
        <f>SUMIF('Armor 3.0'!$A:$A,$A4,'Armor 3.0'!$C:$C)+SUMIF('Armor 3.0'!$A:$A,$B4,'Armor 3.0'!$C:$C)+SUMIF('Armor 3.0'!$A:$A,$C4,'Armor 3.0'!$C:$C)</f>
        <v>5</v>
      </c>
      <c r="F4">
        <f>SUMIF('Armor 3.0'!$A:$A,$A4,'Armor 3.0'!$D:$D)+SUMIF('Armor 3.0'!$A:$A,$B4,'Armor 3.0'!$D:$D)+SUMIF('Armor 3.0'!$A:$A,$C4,'Armor 3.0'!$D:$D)</f>
        <v>6</v>
      </c>
      <c r="G4">
        <f t="shared" si="0"/>
        <v>0</v>
      </c>
      <c r="H4">
        <f t="shared" si="1"/>
        <v>25</v>
      </c>
      <c r="I4" t="str">
        <f>IF((COUNTIFS('Armor 3.0'!$A:$A,A4,'Armor 3.0'!$E:$E,"Disadvantage")+COUNTIFS('Armor 3.0'!$A:$A,B4,'Armor 3.0'!$E:$E,"Disadvantage")+COUNTIFS('Armor 3.0'!$A:$A,C4,'Armor 3.0'!$E:$E,"Disadvantage"))&gt;0,"Disadvantage", "-")</f>
        <v>-</v>
      </c>
    </row>
    <row r="5" spans="1:9" x14ac:dyDescent="0.2">
      <c r="A5" t="s">
        <v>96</v>
      </c>
      <c r="B5" t="s">
        <v>104</v>
      </c>
      <c r="C5" t="s">
        <v>106</v>
      </c>
      <c r="D5">
        <f>SUMIF('Armor 3.0'!$A:$A,$A5,'Armor 3.0'!$B:$B)+SUMIF('Armor 3.0'!$A:$A,$B5,'Armor 3.0'!$B:$B)+SUMIF('Armor 3.0'!$A:$A,$C5,'Armor 3.0'!$B:$B)</f>
        <v>4</v>
      </c>
      <c r="E5">
        <f>SUMIF('Armor 3.0'!$A:$A,$A5,'Armor 3.0'!$C:$C)+SUMIF('Armor 3.0'!$A:$A,$B5,'Armor 3.0'!$C:$C)+SUMIF('Armor 3.0'!$A:$A,$C5,'Armor 3.0'!$C:$C)</f>
        <v>5</v>
      </c>
      <c r="F5">
        <f>SUMIF('Armor 3.0'!$A:$A,$A5,'Armor 3.0'!$D:$D)+SUMIF('Armor 3.0'!$A:$A,$B5,'Armor 3.0'!$D:$D)+SUMIF('Armor 3.0'!$A:$A,$C5,'Armor 3.0'!$D:$D)</f>
        <v>6</v>
      </c>
      <c r="G5">
        <f t="shared" si="0"/>
        <v>0</v>
      </c>
      <c r="H5">
        <f t="shared" si="1"/>
        <v>25</v>
      </c>
      <c r="I5" t="str">
        <f>IF((COUNTIFS('Armor 3.0'!$A:$A,A5,'Armor 3.0'!$E:$E,"Disadvantage")+COUNTIFS('Armor 3.0'!$A:$A,B5,'Armor 3.0'!$E:$E,"Disadvantage")+COUNTIFS('Armor 3.0'!$A:$A,C5,'Armor 3.0'!$E:$E,"Disadvantage"))&gt;0,"Disadvantage", "-")</f>
        <v>Disadvantage</v>
      </c>
    </row>
    <row r="6" spans="1:9" x14ac:dyDescent="0.2">
      <c r="A6" t="s">
        <v>96</v>
      </c>
      <c r="B6" t="s">
        <v>104</v>
      </c>
      <c r="C6" t="s">
        <v>107</v>
      </c>
      <c r="D6">
        <f>SUMIF('Armor 3.0'!$A:$A,$A6,'Armor 3.0'!$B:$B)+SUMIF('Armor 3.0'!$A:$A,$B6,'Armor 3.0'!$B:$B)+SUMIF('Armor 3.0'!$A:$A,$C6,'Armor 3.0'!$B:$B)</f>
        <v>5</v>
      </c>
      <c r="E6">
        <f>SUMIF('Armor 3.0'!$A:$A,$A6,'Armor 3.0'!$C:$C)+SUMIF('Armor 3.0'!$A:$A,$B6,'Armor 3.0'!$C:$C)+SUMIF('Armor 3.0'!$A:$A,$C6,'Armor 3.0'!$C:$C)</f>
        <v>3</v>
      </c>
      <c r="F6">
        <f>SUMIF('Armor 3.0'!$A:$A,$A6,'Armor 3.0'!$D:$D)+SUMIF('Armor 3.0'!$A:$A,$B6,'Armor 3.0'!$D:$D)+SUMIF('Armor 3.0'!$A:$A,$C6,'Armor 3.0'!$D:$D)</f>
        <v>6</v>
      </c>
      <c r="G6">
        <f t="shared" si="0"/>
        <v>0</v>
      </c>
      <c r="H6">
        <f t="shared" si="1"/>
        <v>25</v>
      </c>
      <c r="I6" t="str">
        <f>IF((COUNTIFS('Armor 3.0'!$A:$A,A6,'Armor 3.0'!$E:$E,"Disadvantage")+COUNTIFS('Armor 3.0'!$A:$A,B6,'Armor 3.0'!$E:$E,"Disadvantage")+COUNTIFS('Armor 3.0'!$A:$A,C6,'Armor 3.0'!$E:$E,"Disadvantage"))&gt;0,"Disadvantage", "-")</f>
        <v>-</v>
      </c>
    </row>
    <row r="7" spans="1:9" x14ac:dyDescent="0.2">
      <c r="A7" t="s">
        <v>96</v>
      </c>
      <c r="B7" t="s">
        <v>104</v>
      </c>
      <c r="C7" t="s">
        <v>135</v>
      </c>
      <c r="D7">
        <f>SUMIF('Armor 3.0'!$A:$A,$A7,'Armor 3.0'!$B:$B)+SUMIF('Armor 3.0'!$A:$A,$B7,'Armor 3.0'!$B:$B)+SUMIF('Armor 3.0'!$A:$A,$C7,'Armor 3.0'!$B:$B)</f>
        <v>5</v>
      </c>
      <c r="E7">
        <f>SUMIF('Armor 3.0'!$A:$A,$A7,'Armor 3.0'!$C:$C)+SUMIF('Armor 3.0'!$A:$A,$B7,'Armor 3.0'!$C:$C)+SUMIF('Armor 3.0'!$A:$A,$C7,'Armor 3.0'!$C:$C)</f>
        <v>4</v>
      </c>
      <c r="F7">
        <f>SUMIF('Armor 3.0'!$A:$A,$A7,'Armor 3.0'!$D:$D)+SUMIF('Armor 3.0'!$A:$A,$B7,'Armor 3.0'!$D:$D)+SUMIF('Armor 3.0'!$A:$A,$C7,'Armor 3.0'!$D:$D)</f>
        <v>7</v>
      </c>
      <c r="G7">
        <f t="shared" si="0"/>
        <v>0</v>
      </c>
      <c r="H7">
        <f t="shared" si="1"/>
        <v>25</v>
      </c>
      <c r="I7" t="str">
        <f>IF((COUNTIFS('Armor 3.0'!$A:$A,A7,'Armor 3.0'!$E:$E,"Disadvantage")+COUNTIFS('Armor 3.0'!$A:$A,B7,'Armor 3.0'!$E:$E,"Disadvantage")+COUNTIFS('Armor 3.0'!$A:$A,C7,'Armor 3.0'!$E:$E,"Disadvantage"))&gt;0,"Disadvantage", "-")</f>
        <v>Disadvantage</v>
      </c>
    </row>
    <row r="8" spans="1:9" x14ac:dyDescent="0.2">
      <c r="A8" t="s">
        <v>96</v>
      </c>
      <c r="B8" t="s">
        <v>104</v>
      </c>
      <c r="C8" t="s">
        <v>137</v>
      </c>
      <c r="D8">
        <f>SUMIF('Armor 3.0'!$A:$A,$A8,'Armor 3.0'!$B:$B)+SUMIF('Armor 3.0'!$A:$A,$B8,'Armor 3.0'!$B:$B)+SUMIF('Armor 3.0'!$A:$A,$C8,'Armor 3.0'!$B:$B)</f>
        <v>6</v>
      </c>
      <c r="E8">
        <f>SUMIF('Armor 3.0'!$A:$A,$A8,'Armor 3.0'!$C:$C)+SUMIF('Armor 3.0'!$A:$A,$B8,'Armor 3.0'!$C:$C)+SUMIF('Armor 3.0'!$A:$A,$C8,'Armor 3.0'!$C:$C)</f>
        <v>5</v>
      </c>
      <c r="F8">
        <f>SUMIF('Armor 3.0'!$A:$A,$A8,'Armor 3.0'!$D:$D)+SUMIF('Armor 3.0'!$A:$A,$B8,'Armor 3.0'!$D:$D)+SUMIF('Armor 3.0'!$A:$A,$C8,'Armor 3.0'!$D:$D)</f>
        <v>9</v>
      </c>
      <c r="G8">
        <f t="shared" si="0"/>
        <v>0</v>
      </c>
      <c r="H8">
        <f t="shared" si="1"/>
        <v>25</v>
      </c>
      <c r="I8" t="str">
        <f>IF((COUNTIFS('Armor 3.0'!$A:$A,A8,'Armor 3.0'!$E:$E,"Disadvantage")+COUNTIFS('Armor 3.0'!$A:$A,B8,'Armor 3.0'!$E:$E,"Disadvantage")+COUNTIFS('Armor 3.0'!$A:$A,C8,'Armor 3.0'!$E:$E,"Disadvantage"))&gt;0,"Disadvantage", "-")</f>
        <v>Disadvantage</v>
      </c>
    </row>
    <row r="9" spans="1:9" x14ac:dyDescent="0.2">
      <c r="A9" s="59" t="s">
        <v>96</v>
      </c>
      <c r="B9" t="s">
        <v>135</v>
      </c>
      <c r="C9" t="s">
        <v>102</v>
      </c>
      <c r="D9">
        <f>SUMIF('Armor 3.0'!$A:$A,$A9,'Armor 3.0'!$B:$B)+SUMIF('Armor 3.0'!$A:$A,$B9,'Armor 3.0'!$B:$B)+SUMIF('Armor 3.0'!$A:$A,$C9,'Armor 3.0'!$B:$B)</f>
        <v>5</v>
      </c>
      <c r="E9">
        <f>SUMIF('Armor 3.0'!$A:$A,$A9,'Armor 3.0'!$C:$C)+SUMIF('Armor 3.0'!$A:$A,$B9,'Armor 3.0'!$C:$C)+SUMIF('Armor 3.0'!$A:$A,$C9,'Armor 3.0'!$C:$C)</f>
        <v>3</v>
      </c>
      <c r="F9">
        <f>SUMIF('Armor 3.0'!$A:$A,$A9,'Armor 3.0'!$D:$D)+SUMIF('Armor 3.0'!$A:$A,$B9,'Armor 3.0'!$D:$D)+SUMIF('Armor 3.0'!$A:$A,$C9,'Armor 3.0'!$D:$D)</f>
        <v>5</v>
      </c>
      <c r="G9">
        <f t="shared" si="0"/>
        <v>15</v>
      </c>
      <c r="H9">
        <f t="shared" si="1"/>
        <v>10</v>
      </c>
      <c r="I9" t="str">
        <f>IF((COUNTIFS('Armor 3.0'!$A:$A,A9,'Armor 3.0'!$E:$E,"Disadvantage")+COUNTIFS('Armor 3.0'!$A:$A,B9,'Armor 3.0'!$E:$E,"Disadvantage")+COUNTIFS('Armor 3.0'!$A:$A,C9,'Armor 3.0'!$E:$E,"Disadvantage"))&gt;0,"Disadvantage", "-")</f>
        <v>Disadvantage</v>
      </c>
    </row>
    <row r="10" spans="1:9" x14ac:dyDescent="0.2">
      <c r="A10" t="s">
        <v>96</v>
      </c>
      <c r="B10" t="s">
        <v>135</v>
      </c>
      <c r="C10" t="s">
        <v>99</v>
      </c>
      <c r="D10">
        <f>SUMIF('Armor 3.0'!$A:$A,$A10,'Armor 3.0'!$B:$B)+SUMIF('Armor 3.0'!$A:$A,$B10,'Armor 3.0'!$B:$B)+SUMIF('Armor 3.0'!$A:$A,$C10,'Armor 3.0'!$B:$B)</f>
        <v>5</v>
      </c>
      <c r="E10">
        <f>SUMIF('Armor 3.0'!$A:$A,$A10,'Armor 3.0'!$C:$C)+SUMIF('Armor 3.0'!$A:$A,$B10,'Armor 3.0'!$C:$C)+SUMIF('Armor 3.0'!$A:$A,$C10,'Armor 3.0'!$C:$C)</f>
        <v>2</v>
      </c>
      <c r="F10">
        <f>SUMIF('Armor 3.0'!$A:$A,$A10,'Armor 3.0'!$D:$D)+SUMIF('Armor 3.0'!$A:$A,$B10,'Armor 3.0'!$D:$D)+SUMIF('Armor 3.0'!$A:$A,$C10,'Armor 3.0'!$D:$D)</f>
        <v>5</v>
      </c>
      <c r="G10">
        <f t="shared" si="0"/>
        <v>15</v>
      </c>
      <c r="H10">
        <f t="shared" si="1"/>
        <v>10</v>
      </c>
      <c r="I10" t="str">
        <f>IF((COUNTIFS('Armor 3.0'!$A:$A,A10,'Armor 3.0'!$E:$E,"Disadvantage")+COUNTIFS('Armor 3.0'!$A:$A,B10,'Armor 3.0'!$E:$E,"Disadvantage")+COUNTIFS('Armor 3.0'!$A:$A,C10,'Armor 3.0'!$E:$E,"Disadvantage"))&gt;0,"Disadvantage", "-")</f>
        <v>Disadvantage</v>
      </c>
    </row>
    <row r="11" spans="1:9" x14ac:dyDescent="0.2">
      <c r="A11" t="s">
        <v>96</v>
      </c>
      <c r="B11" t="s">
        <v>135</v>
      </c>
      <c r="C11" t="s">
        <v>133</v>
      </c>
      <c r="D11">
        <f>SUMIF('Armor 3.0'!$A:$A,$A11,'Armor 3.0'!$B:$B)+SUMIF('Armor 3.0'!$A:$A,$B11,'Armor 3.0'!$B:$B)+SUMIF('Armor 3.0'!$A:$A,$C11,'Armor 3.0'!$B:$B)</f>
        <v>6</v>
      </c>
      <c r="E11">
        <f>SUMIF('Armor 3.0'!$A:$A,$A11,'Armor 3.0'!$C:$C)+SUMIF('Armor 3.0'!$A:$A,$B11,'Armor 3.0'!$C:$C)+SUMIF('Armor 3.0'!$A:$A,$C11,'Armor 3.0'!$C:$C)</f>
        <v>3</v>
      </c>
      <c r="F11">
        <f>SUMIF('Armor 3.0'!$A:$A,$A11,'Armor 3.0'!$D:$D)+SUMIF('Armor 3.0'!$A:$A,$B11,'Armor 3.0'!$D:$D)+SUMIF('Armor 3.0'!$A:$A,$C11,'Armor 3.0'!$D:$D)</f>
        <v>7</v>
      </c>
      <c r="G11">
        <f t="shared" si="0"/>
        <v>0</v>
      </c>
      <c r="H11">
        <f t="shared" si="1"/>
        <v>25</v>
      </c>
      <c r="I11" t="str">
        <f>IF((COUNTIFS('Armor 3.0'!$A:$A,A11,'Armor 3.0'!$E:$E,"Disadvantage")+COUNTIFS('Armor 3.0'!$A:$A,B11,'Armor 3.0'!$E:$E,"Disadvantage")+COUNTIFS('Armor 3.0'!$A:$A,C11,'Armor 3.0'!$E:$E,"Disadvantage"))&gt;0,"Disadvantage", "-")</f>
        <v>Disadvantage</v>
      </c>
    </row>
    <row r="12" spans="1:9" x14ac:dyDescent="0.2">
      <c r="A12" t="s">
        <v>96</v>
      </c>
      <c r="B12" t="s">
        <v>135</v>
      </c>
      <c r="C12" t="s">
        <v>106</v>
      </c>
      <c r="D12">
        <f>SUMIF('Armor 3.0'!$A:$A,$A12,'Armor 3.0'!$B:$B)+SUMIF('Armor 3.0'!$A:$A,$B12,'Armor 3.0'!$B:$B)+SUMIF('Armor 3.0'!$A:$A,$C12,'Armor 3.0'!$B:$B)</f>
        <v>7</v>
      </c>
      <c r="E12">
        <f>SUMIF('Armor 3.0'!$A:$A,$A12,'Armor 3.0'!$C:$C)+SUMIF('Armor 3.0'!$A:$A,$B12,'Armor 3.0'!$C:$C)+SUMIF('Armor 3.0'!$A:$A,$C12,'Armor 3.0'!$C:$C)</f>
        <v>3</v>
      </c>
      <c r="F12">
        <f>SUMIF('Armor 3.0'!$A:$A,$A12,'Armor 3.0'!$D:$D)+SUMIF('Armor 3.0'!$A:$A,$B12,'Armor 3.0'!$D:$D)+SUMIF('Armor 3.0'!$A:$A,$C12,'Armor 3.0'!$D:$D)</f>
        <v>7</v>
      </c>
      <c r="G12">
        <f t="shared" si="0"/>
        <v>0</v>
      </c>
      <c r="H12">
        <f t="shared" si="1"/>
        <v>25</v>
      </c>
      <c r="I12" t="str">
        <f>IF((COUNTIFS('Armor 3.0'!$A:$A,A12,'Armor 3.0'!$E:$E,"Disadvantage")+COUNTIFS('Armor 3.0'!$A:$A,B12,'Armor 3.0'!$E:$E,"Disadvantage")+COUNTIFS('Armor 3.0'!$A:$A,C12,'Armor 3.0'!$E:$E,"Disadvantage"))&gt;0,"Disadvantage", "-")</f>
        <v>Disadvantage</v>
      </c>
    </row>
    <row r="13" spans="1:9" x14ac:dyDescent="0.2">
      <c r="A13" t="s">
        <v>96</v>
      </c>
      <c r="B13" t="s">
        <v>135</v>
      </c>
      <c r="C13" t="s">
        <v>107</v>
      </c>
      <c r="D13">
        <f>SUMIF('Armor 3.0'!$A:$A,$A13,'Armor 3.0'!$B:$B)+SUMIF('Armor 3.0'!$A:$A,$B13,'Armor 3.0'!$B:$B)+SUMIF('Armor 3.0'!$A:$A,$C13,'Armor 3.0'!$B:$B)</f>
        <v>8</v>
      </c>
      <c r="E13">
        <f>SUMIF('Armor 3.0'!$A:$A,$A13,'Armor 3.0'!$C:$C)+SUMIF('Armor 3.0'!$A:$A,$B13,'Armor 3.0'!$C:$C)+SUMIF('Armor 3.0'!$A:$A,$C13,'Armor 3.0'!$C:$C)</f>
        <v>1</v>
      </c>
      <c r="F13">
        <f>SUMIF('Armor 3.0'!$A:$A,$A13,'Armor 3.0'!$D:$D)+SUMIF('Armor 3.0'!$A:$A,$B13,'Armor 3.0'!$D:$D)+SUMIF('Armor 3.0'!$A:$A,$C13,'Armor 3.0'!$D:$D)</f>
        <v>7</v>
      </c>
      <c r="G13">
        <f t="shared" si="0"/>
        <v>0</v>
      </c>
      <c r="H13">
        <f t="shared" si="1"/>
        <v>25</v>
      </c>
      <c r="I13" t="str">
        <f>IF((COUNTIFS('Armor 3.0'!$A:$A,A13,'Armor 3.0'!$E:$E,"Disadvantage")+COUNTIFS('Armor 3.0'!$A:$A,B13,'Armor 3.0'!$E:$E,"Disadvantage")+COUNTIFS('Armor 3.0'!$A:$A,C13,'Armor 3.0'!$E:$E,"Disadvantage"))&gt;0,"Disadvantage", "-")</f>
        <v>Disadvantage</v>
      </c>
    </row>
    <row r="14" spans="1:9" x14ac:dyDescent="0.2">
      <c r="A14" t="s">
        <v>96</v>
      </c>
      <c r="B14" t="s">
        <v>135</v>
      </c>
      <c r="C14" t="s">
        <v>137</v>
      </c>
      <c r="D14">
        <f>SUMIF('Armor 3.0'!$A:$A,$A14,'Armor 3.0'!$B:$B)+SUMIF('Armor 3.0'!$A:$A,$B14,'Armor 3.0'!$B:$B)+SUMIF('Armor 3.0'!$A:$A,$C14,'Armor 3.0'!$B:$B)</f>
        <v>9</v>
      </c>
      <c r="E14">
        <f>SUMIF('Armor 3.0'!$A:$A,$A14,'Armor 3.0'!$C:$C)+SUMIF('Armor 3.0'!$A:$A,$B14,'Armor 3.0'!$C:$C)+SUMIF('Armor 3.0'!$A:$A,$C14,'Armor 3.0'!$C:$C)</f>
        <v>3</v>
      </c>
      <c r="F14">
        <f>SUMIF('Armor 3.0'!$A:$A,$A14,'Armor 3.0'!$D:$D)+SUMIF('Armor 3.0'!$A:$A,$B14,'Armor 3.0'!$D:$D)+SUMIF('Armor 3.0'!$A:$A,$C14,'Armor 3.0'!$D:$D)</f>
        <v>10</v>
      </c>
      <c r="G14">
        <f t="shared" si="0"/>
        <v>0</v>
      </c>
      <c r="H14">
        <f t="shared" si="1"/>
        <v>25</v>
      </c>
      <c r="I14" t="str">
        <f>IF((COUNTIFS('Armor 3.0'!$A:$A,A14,'Armor 3.0'!$E:$E,"Disadvantage")+COUNTIFS('Armor 3.0'!$A:$A,B14,'Armor 3.0'!$E:$E,"Disadvantage")+COUNTIFS('Armor 3.0'!$A:$A,C14,'Armor 3.0'!$E:$E,"Disadvantage"))&gt;0,"Disadvantage", "-")</f>
        <v>Disadvantage</v>
      </c>
    </row>
    <row r="15" spans="1:9" x14ac:dyDescent="0.2">
      <c r="A15" s="59" t="s">
        <v>95</v>
      </c>
      <c r="B15" t="s">
        <v>104</v>
      </c>
      <c r="C15" t="s">
        <v>102</v>
      </c>
      <c r="D15">
        <f>SUMIF('Armor 3.0'!$A:$A,$A15,'Armor 3.0'!$B:$B)+SUMIF('Armor 3.0'!$A:$A,$B15,'Armor 3.0'!$B:$B)+SUMIF('Armor 3.0'!$A:$A,$C15,'Armor 3.0'!$B:$B)</f>
        <v>2</v>
      </c>
      <c r="E15">
        <f>SUMIF('Armor 3.0'!$A:$A,$A15,'Armor 3.0'!$C:$C)+SUMIF('Armor 3.0'!$A:$A,$B15,'Armor 3.0'!$C:$C)+SUMIF('Armor 3.0'!$A:$A,$C15,'Armor 3.0'!$C:$C)</f>
        <v>6</v>
      </c>
      <c r="F15">
        <f>SUMIF('Armor 3.0'!$A:$A,$A15,'Armor 3.0'!$D:$D)+SUMIF('Armor 3.0'!$A:$A,$B15,'Armor 3.0'!$D:$D)+SUMIF('Armor 3.0'!$A:$A,$C15,'Armor 3.0'!$D:$D)</f>
        <v>5</v>
      </c>
      <c r="G15">
        <f t="shared" si="0"/>
        <v>15</v>
      </c>
      <c r="H15">
        <f t="shared" si="1"/>
        <v>10</v>
      </c>
      <c r="I15" t="str">
        <f>IF((COUNTIFS('Armor 3.0'!$A:$A,A15,'Armor 3.0'!$E:$E,"Disadvantage")+COUNTIFS('Armor 3.0'!$A:$A,B15,'Armor 3.0'!$E:$E,"Disadvantage")+COUNTIFS('Armor 3.0'!$A:$A,C15,'Armor 3.0'!$E:$E,"Disadvantage"))&gt;0,"Disadvantage", "-")</f>
        <v>Disadvantage</v>
      </c>
    </row>
    <row r="16" spans="1:9" x14ac:dyDescent="0.2">
      <c r="A16" s="59" t="s">
        <v>95</v>
      </c>
      <c r="B16" t="s">
        <v>104</v>
      </c>
      <c r="C16" t="s">
        <v>99</v>
      </c>
      <c r="D16">
        <f>SUMIF('Armor 3.0'!$A:$A,$A16,'Armor 3.0'!$B:$B)+SUMIF('Armor 3.0'!$A:$A,$B16,'Armor 3.0'!$B:$B)+SUMIF('Armor 3.0'!$A:$A,$C16,'Armor 3.0'!$B:$B)</f>
        <v>2</v>
      </c>
      <c r="E16">
        <f>SUMIF('Armor 3.0'!$A:$A,$A16,'Armor 3.0'!$C:$C)+SUMIF('Armor 3.0'!$A:$A,$B16,'Armor 3.0'!$C:$C)+SUMIF('Armor 3.0'!$A:$A,$C16,'Armor 3.0'!$C:$C)</f>
        <v>5</v>
      </c>
      <c r="F16">
        <f>SUMIF('Armor 3.0'!$A:$A,$A16,'Armor 3.0'!$D:$D)+SUMIF('Armor 3.0'!$A:$A,$B16,'Armor 3.0'!$D:$D)+SUMIF('Armor 3.0'!$A:$A,$C16,'Armor 3.0'!$D:$D)</f>
        <v>5</v>
      </c>
      <c r="G16">
        <f t="shared" si="0"/>
        <v>15</v>
      </c>
      <c r="H16">
        <f t="shared" si="1"/>
        <v>10</v>
      </c>
      <c r="I16" t="str">
        <f>IF((COUNTIFS('Armor 3.0'!$A:$A,A16,'Armor 3.0'!$E:$E,"Disadvantage")+COUNTIFS('Armor 3.0'!$A:$A,B16,'Armor 3.0'!$E:$E,"Disadvantage")+COUNTIFS('Armor 3.0'!$A:$A,C16,'Armor 3.0'!$E:$E,"Disadvantage"))&gt;0,"Disadvantage", "-")</f>
        <v>-</v>
      </c>
    </row>
    <row r="17" spans="1:9" x14ac:dyDescent="0.2">
      <c r="A17" s="59" t="s">
        <v>95</v>
      </c>
      <c r="B17" t="s">
        <v>104</v>
      </c>
      <c r="C17" t="s">
        <v>133</v>
      </c>
      <c r="D17">
        <f>SUMIF('Armor 3.0'!$A:$A,$A17,'Armor 3.0'!$B:$B)+SUMIF('Armor 3.0'!$A:$A,$B17,'Armor 3.0'!$B:$B)+SUMIF('Armor 3.0'!$A:$A,$C17,'Armor 3.0'!$B:$B)</f>
        <v>3</v>
      </c>
      <c r="E17">
        <f>SUMIF('Armor 3.0'!$A:$A,$A17,'Armor 3.0'!$C:$C)+SUMIF('Armor 3.0'!$A:$A,$B17,'Armor 3.0'!$C:$C)+SUMIF('Armor 3.0'!$A:$A,$C17,'Armor 3.0'!$C:$C)</f>
        <v>6</v>
      </c>
      <c r="F17">
        <f>SUMIF('Armor 3.0'!$A:$A,$A17,'Armor 3.0'!$D:$D)+SUMIF('Armor 3.0'!$A:$A,$B17,'Armor 3.0'!$D:$D)+SUMIF('Armor 3.0'!$A:$A,$C17,'Armor 3.0'!$D:$D)</f>
        <v>7</v>
      </c>
      <c r="G17">
        <f t="shared" si="0"/>
        <v>0</v>
      </c>
      <c r="H17">
        <f t="shared" si="1"/>
        <v>25</v>
      </c>
      <c r="I17" t="str">
        <f>IF((COUNTIFS('Armor 3.0'!$A:$A,A17,'Armor 3.0'!$E:$E,"Disadvantage")+COUNTIFS('Armor 3.0'!$A:$A,B17,'Armor 3.0'!$E:$E,"Disadvantage")+COUNTIFS('Armor 3.0'!$A:$A,C17,'Armor 3.0'!$E:$E,"Disadvantage"))&gt;0,"Disadvantage", "-")</f>
        <v>-</v>
      </c>
    </row>
    <row r="18" spans="1:9" x14ac:dyDescent="0.2">
      <c r="A18" s="59" t="s">
        <v>95</v>
      </c>
      <c r="B18" t="s">
        <v>104</v>
      </c>
      <c r="C18" t="s">
        <v>106</v>
      </c>
      <c r="D18">
        <f>SUMIF('Armor 3.0'!$A:$A,$A18,'Armor 3.0'!$B:$B)+SUMIF('Armor 3.0'!$A:$A,$B18,'Armor 3.0'!$B:$B)+SUMIF('Armor 3.0'!$A:$A,$C18,'Armor 3.0'!$B:$B)</f>
        <v>4</v>
      </c>
      <c r="E18">
        <f>SUMIF('Armor 3.0'!$A:$A,$A18,'Armor 3.0'!$C:$C)+SUMIF('Armor 3.0'!$A:$A,$B18,'Armor 3.0'!$C:$C)+SUMIF('Armor 3.0'!$A:$A,$C18,'Armor 3.0'!$C:$C)</f>
        <v>6</v>
      </c>
      <c r="F18">
        <f>SUMIF('Armor 3.0'!$A:$A,$A18,'Armor 3.0'!$D:$D)+SUMIF('Armor 3.0'!$A:$A,$B18,'Armor 3.0'!$D:$D)+SUMIF('Armor 3.0'!$A:$A,$C18,'Armor 3.0'!$D:$D)</f>
        <v>7</v>
      </c>
      <c r="G18">
        <f t="shared" si="0"/>
        <v>0</v>
      </c>
      <c r="H18">
        <f t="shared" si="1"/>
        <v>25</v>
      </c>
      <c r="I18" t="str">
        <f>IF((COUNTIFS('Armor 3.0'!$A:$A,A18,'Armor 3.0'!$E:$E,"Disadvantage")+COUNTIFS('Armor 3.0'!$A:$A,B18,'Armor 3.0'!$E:$E,"Disadvantage")+COUNTIFS('Armor 3.0'!$A:$A,C18,'Armor 3.0'!$E:$E,"Disadvantage"))&gt;0,"Disadvantage", "-")</f>
        <v>Disadvantage</v>
      </c>
    </row>
    <row r="19" spans="1:9" x14ac:dyDescent="0.2">
      <c r="A19" s="59" t="s">
        <v>95</v>
      </c>
      <c r="B19" t="s">
        <v>104</v>
      </c>
      <c r="C19" t="s">
        <v>107</v>
      </c>
      <c r="D19">
        <f>SUMIF('Armor 3.0'!$A:$A,$A19,'Armor 3.0'!$B:$B)+SUMIF('Armor 3.0'!$A:$A,$B19,'Armor 3.0'!$B:$B)+SUMIF('Armor 3.0'!$A:$A,$C19,'Armor 3.0'!$B:$B)</f>
        <v>5</v>
      </c>
      <c r="E19">
        <f>SUMIF('Armor 3.0'!$A:$A,$A19,'Armor 3.0'!$C:$C)+SUMIF('Armor 3.0'!$A:$A,$B19,'Armor 3.0'!$C:$C)+SUMIF('Armor 3.0'!$A:$A,$C19,'Armor 3.0'!$C:$C)</f>
        <v>4</v>
      </c>
      <c r="F19">
        <f>SUMIF('Armor 3.0'!$A:$A,$A19,'Armor 3.0'!$D:$D)+SUMIF('Armor 3.0'!$A:$A,$B19,'Armor 3.0'!$D:$D)+SUMIF('Armor 3.0'!$A:$A,$C19,'Armor 3.0'!$D:$D)</f>
        <v>7</v>
      </c>
      <c r="G19">
        <f t="shared" si="0"/>
        <v>0</v>
      </c>
      <c r="H19">
        <f t="shared" si="1"/>
        <v>25</v>
      </c>
      <c r="I19" t="str">
        <f>IF((COUNTIFS('Armor 3.0'!$A:$A,A19,'Armor 3.0'!$E:$E,"Disadvantage")+COUNTIFS('Armor 3.0'!$A:$A,B19,'Armor 3.0'!$E:$E,"Disadvantage")+COUNTIFS('Armor 3.0'!$A:$A,C19,'Armor 3.0'!$E:$E,"Disadvantage"))&gt;0,"Disadvantage", "-")</f>
        <v>-</v>
      </c>
    </row>
    <row r="20" spans="1:9" x14ac:dyDescent="0.2">
      <c r="A20" s="59" t="s">
        <v>95</v>
      </c>
      <c r="B20" t="s">
        <v>104</v>
      </c>
      <c r="C20" t="s">
        <v>135</v>
      </c>
      <c r="D20">
        <f>SUMIF('Armor 3.0'!$A:$A,$A20,'Armor 3.0'!$B:$B)+SUMIF('Armor 3.0'!$A:$A,$B20,'Armor 3.0'!$B:$B)+SUMIF('Armor 3.0'!$A:$A,$C20,'Armor 3.0'!$B:$B)</f>
        <v>5</v>
      </c>
      <c r="E20">
        <f>SUMIF('Armor 3.0'!$A:$A,$A20,'Armor 3.0'!$C:$C)+SUMIF('Armor 3.0'!$A:$A,$B20,'Armor 3.0'!$C:$C)+SUMIF('Armor 3.0'!$A:$A,$C20,'Armor 3.0'!$C:$C)</f>
        <v>5</v>
      </c>
      <c r="F20">
        <f>SUMIF('Armor 3.0'!$A:$A,$A20,'Armor 3.0'!$D:$D)+SUMIF('Armor 3.0'!$A:$A,$B20,'Armor 3.0'!$D:$D)+SUMIF('Armor 3.0'!$A:$A,$C20,'Armor 3.0'!$D:$D)</f>
        <v>8</v>
      </c>
      <c r="G20">
        <f t="shared" si="0"/>
        <v>0</v>
      </c>
      <c r="H20">
        <f t="shared" si="1"/>
        <v>25</v>
      </c>
      <c r="I20" t="str">
        <f>IF((COUNTIFS('Armor 3.0'!$A:$A,A20,'Armor 3.0'!$E:$E,"Disadvantage")+COUNTIFS('Armor 3.0'!$A:$A,B20,'Armor 3.0'!$E:$E,"Disadvantage")+COUNTIFS('Armor 3.0'!$A:$A,C20,'Armor 3.0'!$E:$E,"Disadvantage"))&gt;0,"Disadvantage", "-")</f>
        <v>Disadvantage</v>
      </c>
    </row>
    <row r="21" spans="1:9" x14ac:dyDescent="0.2">
      <c r="A21" s="59" t="s">
        <v>95</v>
      </c>
      <c r="B21" t="s">
        <v>104</v>
      </c>
      <c r="C21" t="s">
        <v>137</v>
      </c>
      <c r="D21">
        <f>SUMIF('Armor 3.0'!$A:$A,$A21,'Armor 3.0'!$B:$B)+SUMIF('Armor 3.0'!$A:$A,$B21,'Armor 3.0'!$B:$B)+SUMIF('Armor 3.0'!$A:$A,$C21,'Armor 3.0'!$B:$B)</f>
        <v>6</v>
      </c>
      <c r="E21">
        <f>SUMIF('Armor 3.0'!$A:$A,$A21,'Armor 3.0'!$C:$C)+SUMIF('Armor 3.0'!$A:$A,$B21,'Armor 3.0'!$C:$C)+SUMIF('Armor 3.0'!$A:$A,$C21,'Armor 3.0'!$C:$C)</f>
        <v>6</v>
      </c>
      <c r="F21">
        <f>SUMIF('Armor 3.0'!$A:$A,$A21,'Armor 3.0'!$D:$D)+SUMIF('Armor 3.0'!$A:$A,$B21,'Armor 3.0'!$D:$D)+SUMIF('Armor 3.0'!$A:$A,$C21,'Armor 3.0'!$D:$D)</f>
        <v>10</v>
      </c>
      <c r="G21">
        <f t="shared" si="0"/>
        <v>0</v>
      </c>
      <c r="H21">
        <f t="shared" si="1"/>
        <v>25</v>
      </c>
      <c r="I21" t="str">
        <f>IF((COUNTIFS('Armor 3.0'!$A:$A,A21,'Armor 3.0'!$E:$E,"Disadvantage")+COUNTIFS('Armor 3.0'!$A:$A,B21,'Armor 3.0'!$E:$E,"Disadvantage")+COUNTIFS('Armor 3.0'!$A:$A,C21,'Armor 3.0'!$E:$E,"Disadvantage"))&gt;0,"Disadvantage", "-")</f>
        <v>Disadvantage</v>
      </c>
    </row>
    <row r="22" spans="1:9" x14ac:dyDescent="0.2">
      <c r="A22" s="59" t="s">
        <v>95</v>
      </c>
      <c r="B22" t="s">
        <v>135</v>
      </c>
      <c r="C22" t="s">
        <v>102</v>
      </c>
      <c r="D22">
        <f>SUMIF('Armor 3.0'!$A:$A,$A22,'Armor 3.0'!$B:$B)+SUMIF('Armor 3.0'!$A:$A,$B22,'Armor 3.0'!$B:$B)+SUMIF('Armor 3.0'!$A:$A,$C22,'Armor 3.0'!$B:$B)</f>
        <v>5</v>
      </c>
      <c r="E22">
        <f>SUMIF('Armor 3.0'!$A:$A,$A22,'Armor 3.0'!$C:$C)+SUMIF('Armor 3.0'!$A:$A,$B22,'Armor 3.0'!$C:$C)+SUMIF('Armor 3.0'!$A:$A,$C22,'Armor 3.0'!$C:$C)</f>
        <v>4</v>
      </c>
      <c r="F22">
        <f>SUMIF('Armor 3.0'!$A:$A,$A22,'Armor 3.0'!$D:$D)+SUMIF('Armor 3.0'!$A:$A,$B22,'Armor 3.0'!$D:$D)+SUMIF('Armor 3.0'!$A:$A,$C22,'Armor 3.0'!$D:$D)</f>
        <v>6</v>
      </c>
      <c r="G22">
        <f t="shared" si="0"/>
        <v>0</v>
      </c>
      <c r="H22">
        <f t="shared" si="1"/>
        <v>25</v>
      </c>
      <c r="I22" t="str">
        <f>IF((COUNTIFS('Armor 3.0'!$A:$A,A22,'Armor 3.0'!$E:$E,"Disadvantage")+COUNTIFS('Armor 3.0'!$A:$A,B22,'Armor 3.0'!$E:$E,"Disadvantage")+COUNTIFS('Armor 3.0'!$A:$A,C22,'Armor 3.0'!$E:$E,"Disadvantage"))&gt;0,"Disadvantage", "-")</f>
        <v>Disadvantage</v>
      </c>
    </row>
    <row r="23" spans="1:9" x14ac:dyDescent="0.2">
      <c r="A23" s="59" t="s">
        <v>95</v>
      </c>
      <c r="B23" t="s">
        <v>135</v>
      </c>
      <c r="C23" t="s">
        <v>99</v>
      </c>
      <c r="D23">
        <f>SUMIF('Armor 3.0'!$A:$A,$A23,'Armor 3.0'!$B:$B)+SUMIF('Armor 3.0'!$A:$A,$B23,'Armor 3.0'!$B:$B)+SUMIF('Armor 3.0'!$A:$A,$C23,'Armor 3.0'!$B:$B)</f>
        <v>5</v>
      </c>
      <c r="E23">
        <f>SUMIF('Armor 3.0'!$A:$A,$A23,'Armor 3.0'!$C:$C)+SUMIF('Armor 3.0'!$A:$A,$B23,'Armor 3.0'!$C:$C)+SUMIF('Armor 3.0'!$A:$A,$C23,'Armor 3.0'!$C:$C)</f>
        <v>3</v>
      </c>
      <c r="F23">
        <f>SUMIF('Armor 3.0'!$A:$A,$A23,'Armor 3.0'!$D:$D)+SUMIF('Armor 3.0'!$A:$A,$B23,'Armor 3.0'!$D:$D)+SUMIF('Armor 3.0'!$A:$A,$C23,'Armor 3.0'!$D:$D)</f>
        <v>6</v>
      </c>
      <c r="G23">
        <f t="shared" si="0"/>
        <v>0</v>
      </c>
      <c r="H23">
        <f t="shared" si="1"/>
        <v>25</v>
      </c>
      <c r="I23" t="str">
        <f>IF((COUNTIFS('Armor 3.0'!$A:$A,A23,'Armor 3.0'!$E:$E,"Disadvantage")+COUNTIFS('Armor 3.0'!$A:$A,B23,'Armor 3.0'!$E:$E,"Disadvantage")+COUNTIFS('Armor 3.0'!$A:$A,C23,'Armor 3.0'!$E:$E,"Disadvantage"))&gt;0,"Disadvantage", "-")</f>
        <v>Disadvantage</v>
      </c>
    </row>
    <row r="24" spans="1:9" x14ac:dyDescent="0.2">
      <c r="A24" s="59" t="s">
        <v>95</v>
      </c>
      <c r="B24" t="s">
        <v>135</v>
      </c>
      <c r="C24" t="s">
        <v>133</v>
      </c>
      <c r="D24">
        <f>SUMIF('Armor 3.0'!$A:$A,$A24,'Armor 3.0'!$B:$B)+SUMIF('Armor 3.0'!$A:$A,$B24,'Armor 3.0'!$B:$B)+SUMIF('Armor 3.0'!$A:$A,$C24,'Armor 3.0'!$B:$B)</f>
        <v>6</v>
      </c>
      <c r="E24">
        <f>SUMIF('Armor 3.0'!$A:$A,$A24,'Armor 3.0'!$C:$C)+SUMIF('Armor 3.0'!$A:$A,$B24,'Armor 3.0'!$C:$C)+SUMIF('Armor 3.0'!$A:$A,$C24,'Armor 3.0'!$C:$C)</f>
        <v>4</v>
      </c>
      <c r="F24">
        <f>SUMIF('Armor 3.0'!$A:$A,$A24,'Armor 3.0'!$D:$D)+SUMIF('Armor 3.0'!$A:$A,$B24,'Armor 3.0'!$D:$D)+SUMIF('Armor 3.0'!$A:$A,$C24,'Armor 3.0'!$D:$D)</f>
        <v>8</v>
      </c>
      <c r="G24">
        <f t="shared" si="0"/>
        <v>0</v>
      </c>
      <c r="H24">
        <f t="shared" si="1"/>
        <v>25</v>
      </c>
      <c r="I24" t="str">
        <f>IF((COUNTIFS('Armor 3.0'!$A:$A,A24,'Armor 3.0'!$E:$E,"Disadvantage")+COUNTIFS('Armor 3.0'!$A:$A,B24,'Armor 3.0'!$E:$E,"Disadvantage")+COUNTIFS('Armor 3.0'!$A:$A,C24,'Armor 3.0'!$E:$E,"Disadvantage"))&gt;0,"Disadvantage", "-")</f>
        <v>Disadvantage</v>
      </c>
    </row>
    <row r="25" spans="1:9" x14ac:dyDescent="0.2">
      <c r="A25" s="59" t="s">
        <v>95</v>
      </c>
      <c r="B25" t="s">
        <v>135</v>
      </c>
      <c r="C25" t="s">
        <v>106</v>
      </c>
      <c r="D25">
        <f>SUMIF('Armor 3.0'!$A:$A,$A25,'Armor 3.0'!$B:$B)+SUMIF('Armor 3.0'!$A:$A,$B25,'Armor 3.0'!$B:$B)+SUMIF('Armor 3.0'!$A:$A,$C25,'Armor 3.0'!$B:$B)</f>
        <v>7</v>
      </c>
      <c r="E25">
        <f>SUMIF('Armor 3.0'!$A:$A,$A25,'Armor 3.0'!$C:$C)+SUMIF('Armor 3.0'!$A:$A,$B25,'Armor 3.0'!$C:$C)+SUMIF('Armor 3.0'!$A:$A,$C25,'Armor 3.0'!$C:$C)</f>
        <v>4</v>
      </c>
      <c r="F25">
        <f>SUMIF('Armor 3.0'!$A:$A,$A25,'Armor 3.0'!$D:$D)+SUMIF('Armor 3.0'!$A:$A,$B25,'Armor 3.0'!$D:$D)+SUMIF('Armor 3.0'!$A:$A,$C25,'Armor 3.0'!$D:$D)</f>
        <v>8</v>
      </c>
      <c r="G25">
        <f t="shared" si="0"/>
        <v>0</v>
      </c>
      <c r="H25">
        <f t="shared" si="1"/>
        <v>25</v>
      </c>
      <c r="I25" t="str">
        <f>IF((COUNTIFS('Armor 3.0'!$A:$A,A25,'Armor 3.0'!$E:$E,"Disadvantage")+COUNTIFS('Armor 3.0'!$A:$A,B25,'Armor 3.0'!$E:$E,"Disadvantage")+COUNTIFS('Armor 3.0'!$A:$A,C25,'Armor 3.0'!$E:$E,"Disadvantage"))&gt;0,"Disadvantage", "-")</f>
        <v>Disadvantage</v>
      </c>
    </row>
    <row r="26" spans="1:9" x14ac:dyDescent="0.2">
      <c r="A26" s="59" t="s">
        <v>95</v>
      </c>
      <c r="B26" t="s">
        <v>135</v>
      </c>
      <c r="C26" t="s">
        <v>107</v>
      </c>
      <c r="D26">
        <f>SUMIF('Armor 3.0'!$A:$A,$A26,'Armor 3.0'!$B:$B)+SUMIF('Armor 3.0'!$A:$A,$B26,'Armor 3.0'!$B:$B)+SUMIF('Armor 3.0'!$A:$A,$C26,'Armor 3.0'!$B:$B)</f>
        <v>8</v>
      </c>
      <c r="E26">
        <f>SUMIF('Armor 3.0'!$A:$A,$A26,'Armor 3.0'!$C:$C)+SUMIF('Armor 3.0'!$A:$A,$B26,'Armor 3.0'!$C:$C)+SUMIF('Armor 3.0'!$A:$A,$C26,'Armor 3.0'!$C:$C)</f>
        <v>2</v>
      </c>
      <c r="F26">
        <f>SUMIF('Armor 3.0'!$A:$A,$A26,'Armor 3.0'!$D:$D)+SUMIF('Armor 3.0'!$A:$A,$B26,'Armor 3.0'!$D:$D)+SUMIF('Armor 3.0'!$A:$A,$C26,'Armor 3.0'!$D:$D)</f>
        <v>8</v>
      </c>
      <c r="G26">
        <f t="shared" si="0"/>
        <v>0</v>
      </c>
      <c r="H26">
        <f t="shared" si="1"/>
        <v>25</v>
      </c>
      <c r="I26" t="str">
        <f>IF((COUNTIFS('Armor 3.0'!$A:$A,A26,'Armor 3.0'!$E:$E,"Disadvantage")+COUNTIFS('Armor 3.0'!$A:$A,B26,'Armor 3.0'!$E:$E,"Disadvantage")+COUNTIFS('Armor 3.0'!$A:$A,C26,'Armor 3.0'!$E:$E,"Disadvantage"))&gt;0,"Disadvantage", "-")</f>
        <v>Disadvantage</v>
      </c>
    </row>
    <row r="27" spans="1:9" x14ac:dyDescent="0.2">
      <c r="A27" s="59" t="s">
        <v>95</v>
      </c>
      <c r="B27" t="s">
        <v>135</v>
      </c>
      <c r="C27" t="s">
        <v>137</v>
      </c>
      <c r="D27">
        <f>SUMIF('Armor 3.0'!$A:$A,$A27,'Armor 3.0'!$B:$B)+SUMIF('Armor 3.0'!$A:$A,$B27,'Armor 3.0'!$B:$B)+SUMIF('Armor 3.0'!$A:$A,$C27,'Armor 3.0'!$B:$B)</f>
        <v>9</v>
      </c>
      <c r="E27">
        <f>SUMIF('Armor 3.0'!$A:$A,$A27,'Armor 3.0'!$C:$C)+SUMIF('Armor 3.0'!$A:$A,$B27,'Armor 3.0'!$C:$C)+SUMIF('Armor 3.0'!$A:$A,$C27,'Armor 3.0'!$C:$C)</f>
        <v>4</v>
      </c>
      <c r="F27">
        <f>SUMIF('Armor 3.0'!$A:$A,$A27,'Armor 3.0'!$D:$D)+SUMIF('Armor 3.0'!$A:$A,$B27,'Armor 3.0'!$D:$D)+SUMIF('Armor 3.0'!$A:$A,$C27,'Armor 3.0'!$D:$D)</f>
        <v>11</v>
      </c>
      <c r="G27">
        <f t="shared" si="0"/>
        <v>0</v>
      </c>
      <c r="H27">
        <f t="shared" si="1"/>
        <v>25</v>
      </c>
      <c r="I27" t="str">
        <f>IF((COUNTIFS('Armor 3.0'!$A:$A,A27,'Armor 3.0'!$E:$E,"Disadvantage")+COUNTIFS('Armor 3.0'!$A:$A,B27,'Armor 3.0'!$E:$E,"Disadvantage")+COUNTIFS('Armor 3.0'!$A:$A,C27,'Armor 3.0'!$E:$E,"Disadvantage"))&gt;0,"Disadvantage", "-")</f>
        <v>Disadvantage</v>
      </c>
    </row>
    <row r="28" spans="1:9" x14ac:dyDescent="0.2">
      <c r="A28" t="s">
        <v>132</v>
      </c>
      <c r="B28" t="s">
        <v>104</v>
      </c>
      <c r="C28" t="s">
        <v>102</v>
      </c>
      <c r="D28">
        <f>SUMIF('Armor 3.0'!$A:$A,$A28,'Armor 3.0'!$B:$B)+SUMIF('Armor 3.0'!$A:$A,$B28,'Armor 3.0'!$B:$B)+SUMIF('Armor 3.0'!$A:$A,$C28,'Armor 3.0'!$B:$B)</f>
        <v>4</v>
      </c>
      <c r="E28">
        <f>SUMIF('Armor 3.0'!$A:$A,$A28,'Armor 3.0'!$C:$C)+SUMIF('Armor 3.0'!$A:$A,$B28,'Armor 3.0'!$C:$C)+SUMIF('Armor 3.0'!$A:$A,$C28,'Armor 3.0'!$C:$C)</f>
        <v>5</v>
      </c>
      <c r="F28">
        <f>SUMIF('Armor 3.0'!$A:$A,$A28,'Armor 3.0'!$D:$D)+SUMIF('Armor 3.0'!$A:$A,$B28,'Armor 3.0'!$D:$D)+SUMIF('Armor 3.0'!$A:$A,$C28,'Armor 3.0'!$D:$D)</f>
        <v>6</v>
      </c>
      <c r="G28">
        <f t="shared" si="0"/>
        <v>0</v>
      </c>
      <c r="H28">
        <f t="shared" si="1"/>
        <v>25</v>
      </c>
      <c r="I28" t="str">
        <f>IF((COUNTIFS('Armor 3.0'!$A:$A,A28,'Armor 3.0'!$E:$E,"Disadvantage")+COUNTIFS('Armor 3.0'!$A:$A,B28,'Armor 3.0'!$E:$E,"Disadvantage")+COUNTIFS('Armor 3.0'!$A:$A,C28,'Armor 3.0'!$E:$E,"Disadvantage"))&gt;0,"Disadvantage", "-")</f>
        <v>Disadvantage</v>
      </c>
    </row>
    <row r="29" spans="1:9" x14ac:dyDescent="0.2">
      <c r="A29" t="s">
        <v>132</v>
      </c>
      <c r="B29" t="s">
        <v>104</v>
      </c>
      <c r="C29" t="s">
        <v>99</v>
      </c>
      <c r="D29">
        <f>SUMIF('Armor 3.0'!$A:$A,$A29,'Armor 3.0'!$B:$B)+SUMIF('Armor 3.0'!$A:$A,$B29,'Armor 3.0'!$B:$B)+SUMIF('Armor 3.0'!$A:$A,$C29,'Armor 3.0'!$B:$B)</f>
        <v>4</v>
      </c>
      <c r="E29">
        <f>SUMIF('Armor 3.0'!$A:$A,$A29,'Armor 3.0'!$C:$C)+SUMIF('Armor 3.0'!$A:$A,$B29,'Armor 3.0'!$C:$C)+SUMIF('Armor 3.0'!$A:$A,$C29,'Armor 3.0'!$C:$C)</f>
        <v>4</v>
      </c>
      <c r="F29">
        <f>SUMIF('Armor 3.0'!$A:$A,$A29,'Armor 3.0'!$D:$D)+SUMIF('Armor 3.0'!$A:$A,$B29,'Armor 3.0'!$D:$D)+SUMIF('Armor 3.0'!$A:$A,$C29,'Armor 3.0'!$D:$D)</f>
        <v>6</v>
      </c>
      <c r="G29">
        <f t="shared" si="0"/>
        <v>0</v>
      </c>
      <c r="H29">
        <f t="shared" si="1"/>
        <v>25</v>
      </c>
      <c r="I29" t="str">
        <f>IF((COUNTIFS('Armor 3.0'!$A:$A,A29,'Armor 3.0'!$E:$E,"Disadvantage")+COUNTIFS('Armor 3.0'!$A:$A,B29,'Armor 3.0'!$E:$E,"Disadvantage")+COUNTIFS('Armor 3.0'!$A:$A,C29,'Armor 3.0'!$E:$E,"Disadvantage"))&gt;0,"Disadvantage", "-")</f>
        <v>Disadvantage</v>
      </c>
    </row>
    <row r="30" spans="1:9" x14ac:dyDescent="0.2">
      <c r="A30" t="s">
        <v>132</v>
      </c>
      <c r="B30" t="s">
        <v>104</v>
      </c>
      <c r="C30" t="s">
        <v>133</v>
      </c>
      <c r="D30">
        <f>SUMIF('Armor 3.0'!$A:$A,$A30,'Armor 3.0'!$B:$B)+SUMIF('Armor 3.0'!$A:$A,$B30,'Armor 3.0'!$B:$B)+SUMIF('Armor 3.0'!$A:$A,$C30,'Armor 3.0'!$B:$B)</f>
        <v>5</v>
      </c>
      <c r="E30">
        <f>SUMIF('Armor 3.0'!$A:$A,$A30,'Armor 3.0'!$C:$C)+SUMIF('Armor 3.0'!$A:$A,$B30,'Armor 3.0'!$C:$C)+SUMIF('Armor 3.0'!$A:$A,$C30,'Armor 3.0'!$C:$C)</f>
        <v>5</v>
      </c>
      <c r="F30">
        <f>SUMIF('Armor 3.0'!$A:$A,$A30,'Armor 3.0'!$D:$D)+SUMIF('Armor 3.0'!$A:$A,$B30,'Armor 3.0'!$D:$D)+SUMIF('Armor 3.0'!$A:$A,$C30,'Armor 3.0'!$D:$D)</f>
        <v>8</v>
      </c>
      <c r="G30">
        <f t="shared" si="0"/>
        <v>0</v>
      </c>
      <c r="H30">
        <f t="shared" si="1"/>
        <v>25</v>
      </c>
      <c r="I30" t="str">
        <f>IF((COUNTIFS('Armor 3.0'!$A:$A,A30,'Armor 3.0'!$E:$E,"Disadvantage")+COUNTIFS('Armor 3.0'!$A:$A,B30,'Armor 3.0'!$E:$E,"Disadvantage")+COUNTIFS('Armor 3.0'!$A:$A,C30,'Armor 3.0'!$E:$E,"Disadvantage"))&gt;0,"Disadvantage", "-")</f>
        <v>Disadvantage</v>
      </c>
    </row>
    <row r="31" spans="1:9" x14ac:dyDescent="0.2">
      <c r="A31" t="s">
        <v>132</v>
      </c>
      <c r="B31" t="s">
        <v>104</v>
      </c>
      <c r="C31" t="s">
        <v>106</v>
      </c>
      <c r="D31">
        <f>SUMIF('Armor 3.0'!$A:$A,$A31,'Armor 3.0'!$B:$B)+SUMIF('Armor 3.0'!$A:$A,$B31,'Armor 3.0'!$B:$B)+SUMIF('Armor 3.0'!$A:$A,$C31,'Armor 3.0'!$B:$B)</f>
        <v>6</v>
      </c>
      <c r="E31">
        <f>SUMIF('Armor 3.0'!$A:$A,$A31,'Armor 3.0'!$C:$C)+SUMIF('Armor 3.0'!$A:$A,$B31,'Armor 3.0'!$C:$C)+SUMIF('Armor 3.0'!$A:$A,$C31,'Armor 3.0'!$C:$C)</f>
        <v>5</v>
      </c>
      <c r="F31">
        <f>SUMIF('Armor 3.0'!$A:$A,$A31,'Armor 3.0'!$D:$D)+SUMIF('Armor 3.0'!$A:$A,$B31,'Armor 3.0'!$D:$D)+SUMIF('Armor 3.0'!$A:$A,$C31,'Armor 3.0'!$D:$D)</f>
        <v>8</v>
      </c>
      <c r="G31">
        <f t="shared" si="0"/>
        <v>0</v>
      </c>
      <c r="H31">
        <f t="shared" si="1"/>
        <v>25</v>
      </c>
      <c r="I31" t="str">
        <f>IF((COUNTIFS('Armor 3.0'!$A:$A,A31,'Armor 3.0'!$E:$E,"Disadvantage")+COUNTIFS('Armor 3.0'!$A:$A,B31,'Armor 3.0'!$E:$E,"Disadvantage")+COUNTIFS('Armor 3.0'!$A:$A,C31,'Armor 3.0'!$E:$E,"Disadvantage"))&gt;0,"Disadvantage", "-")</f>
        <v>Disadvantage</v>
      </c>
    </row>
    <row r="32" spans="1:9" x14ac:dyDescent="0.2">
      <c r="A32" t="s">
        <v>132</v>
      </c>
      <c r="B32" t="s">
        <v>104</v>
      </c>
      <c r="C32" t="s">
        <v>107</v>
      </c>
      <c r="D32">
        <f>SUMIF('Armor 3.0'!$A:$A,$A32,'Armor 3.0'!$B:$B)+SUMIF('Armor 3.0'!$A:$A,$B32,'Armor 3.0'!$B:$B)+SUMIF('Armor 3.0'!$A:$A,$C32,'Armor 3.0'!$B:$B)</f>
        <v>7</v>
      </c>
      <c r="E32">
        <f>SUMIF('Armor 3.0'!$A:$A,$A32,'Armor 3.0'!$C:$C)+SUMIF('Armor 3.0'!$A:$A,$B32,'Armor 3.0'!$C:$C)+SUMIF('Armor 3.0'!$A:$A,$C32,'Armor 3.0'!$C:$C)</f>
        <v>3</v>
      </c>
      <c r="F32">
        <f>SUMIF('Armor 3.0'!$A:$A,$A32,'Armor 3.0'!$D:$D)+SUMIF('Armor 3.0'!$A:$A,$B32,'Armor 3.0'!$D:$D)+SUMIF('Armor 3.0'!$A:$A,$C32,'Armor 3.0'!$D:$D)</f>
        <v>8</v>
      </c>
      <c r="G32">
        <f t="shared" si="0"/>
        <v>0</v>
      </c>
      <c r="H32">
        <f t="shared" si="1"/>
        <v>25</v>
      </c>
      <c r="I32" t="str">
        <f>IF((COUNTIFS('Armor 3.0'!$A:$A,A32,'Armor 3.0'!$E:$E,"Disadvantage")+COUNTIFS('Armor 3.0'!$A:$A,B32,'Armor 3.0'!$E:$E,"Disadvantage")+COUNTIFS('Armor 3.0'!$A:$A,C32,'Armor 3.0'!$E:$E,"Disadvantage"))&gt;0,"Disadvantage", "-")</f>
        <v>Disadvantage</v>
      </c>
    </row>
    <row r="33" spans="1:9" x14ac:dyDescent="0.2">
      <c r="A33" t="s">
        <v>132</v>
      </c>
      <c r="B33" t="s">
        <v>104</v>
      </c>
      <c r="C33" t="s">
        <v>135</v>
      </c>
      <c r="D33">
        <f>SUMIF('Armor 3.0'!$A:$A,$A33,'Armor 3.0'!$B:$B)+SUMIF('Armor 3.0'!$A:$A,$B33,'Armor 3.0'!$B:$B)+SUMIF('Armor 3.0'!$A:$A,$C33,'Armor 3.0'!$B:$B)</f>
        <v>7</v>
      </c>
      <c r="E33">
        <f>SUMIF('Armor 3.0'!$A:$A,$A33,'Armor 3.0'!$C:$C)+SUMIF('Armor 3.0'!$A:$A,$B33,'Armor 3.0'!$C:$C)+SUMIF('Armor 3.0'!$A:$A,$C33,'Armor 3.0'!$C:$C)</f>
        <v>4</v>
      </c>
      <c r="F33">
        <f>SUMIF('Armor 3.0'!$A:$A,$A33,'Armor 3.0'!$D:$D)+SUMIF('Armor 3.0'!$A:$A,$B33,'Armor 3.0'!$D:$D)+SUMIF('Armor 3.0'!$A:$A,$C33,'Armor 3.0'!$D:$D)</f>
        <v>9</v>
      </c>
      <c r="G33">
        <f t="shared" si="0"/>
        <v>0</v>
      </c>
      <c r="H33">
        <f t="shared" si="1"/>
        <v>25</v>
      </c>
      <c r="I33" t="str">
        <f>IF((COUNTIFS('Armor 3.0'!$A:$A,A33,'Armor 3.0'!$E:$E,"Disadvantage")+COUNTIFS('Armor 3.0'!$A:$A,B33,'Armor 3.0'!$E:$E,"Disadvantage")+COUNTIFS('Armor 3.0'!$A:$A,C33,'Armor 3.0'!$E:$E,"Disadvantage"))&gt;0,"Disadvantage", "-")</f>
        <v>Disadvantage</v>
      </c>
    </row>
    <row r="34" spans="1:9" x14ac:dyDescent="0.2">
      <c r="A34" t="s">
        <v>132</v>
      </c>
      <c r="B34" t="s">
        <v>104</v>
      </c>
      <c r="C34" t="s">
        <v>137</v>
      </c>
      <c r="D34">
        <f>SUMIF('Armor 3.0'!$A:$A,$A34,'Armor 3.0'!$B:$B)+SUMIF('Armor 3.0'!$A:$A,$B34,'Armor 3.0'!$B:$B)+SUMIF('Armor 3.0'!$A:$A,$C34,'Armor 3.0'!$B:$B)</f>
        <v>8</v>
      </c>
      <c r="E34">
        <f>SUMIF('Armor 3.0'!$A:$A,$A34,'Armor 3.0'!$C:$C)+SUMIF('Armor 3.0'!$A:$A,$B34,'Armor 3.0'!$C:$C)+SUMIF('Armor 3.0'!$A:$A,$C34,'Armor 3.0'!$C:$C)</f>
        <v>5</v>
      </c>
      <c r="F34">
        <f>SUMIF('Armor 3.0'!$A:$A,$A34,'Armor 3.0'!$D:$D)+SUMIF('Armor 3.0'!$A:$A,$B34,'Armor 3.0'!$D:$D)+SUMIF('Armor 3.0'!$A:$A,$C34,'Armor 3.0'!$D:$D)</f>
        <v>11</v>
      </c>
      <c r="G34">
        <f t="shared" ref="G34:G65" si="2">IF(F34&lt;3, "-",IF(F34&gt;5,0,15))</f>
        <v>0</v>
      </c>
      <c r="H34">
        <f t="shared" si="1"/>
        <v>25</v>
      </c>
      <c r="I34" t="str">
        <f>IF((COUNTIFS('Armor 3.0'!$A:$A,A34,'Armor 3.0'!$E:$E,"Disadvantage")+COUNTIFS('Armor 3.0'!$A:$A,B34,'Armor 3.0'!$E:$E,"Disadvantage")+COUNTIFS('Armor 3.0'!$A:$A,C34,'Armor 3.0'!$E:$E,"Disadvantage"))&gt;0,"Disadvantage", "-")</f>
        <v>Disadvantage</v>
      </c>
    </row>
    <row r="35" spans="1:9" x14ac:dyDescent="0.2">
      <c r="A35" t="s">
        <v>132</v>
      </c>
      <c r="B35" t="s">
        <v>135</v>
      </c>
      <c r="C35" t="s">
        <v>102</v>
      </c>
      <c r="D35">
        <f>SUMIF('Armor 3.0'!$A:$A,$A35,'Armor 3.0'!$B:$B)+SUMIF('Armor 3.0'!$A:$A,$B35,'Armor 3.0'!$B:$B)+SUMIF('Armor 3.0'!$A:$A,$C35,'Armor 3.0'!$B:$B)</f>
        <v>7</v>
      </c>
      <c r="E35">
        <f>SUMIF('Armor 3.0'!$A:$A,$A35,'Armor 3.0'!$C:$C)+SUMIF('Armor 3.0'!$A:$A,$B35,'Armor 3.0'!$C:$C)+SUMIF('Armor 3.0'!$A:$A,$C35,'Armor 3.0'!$C:$C)</f>
        <v>3</v>
      </c>
      <c r="F35">
        <f>SUMIF('Armor 3.0'!$A:$A,$A35,'Armor 3.0'!$D:$D)+SUMIF('Armor 3.0'!$A:$A,$B35,'Armor 3.0'!$D:$D)+SUMIF('Armor 3.0'!$A:$A,$C35,'Armor 3.0'!$D:$D)</f>
        <v>7</v>
      </c>
      <c r="G35">
        <f t="shared" si="2"/>
        <v>0</v>
      </c>
      <c r="H35">
        <f t="shared" ref="H35:H70" si="3">IF(F35&lt;3, 0,IF(F35&gt;5,25,10))</f>
        <v>25</v>
      </c>
      <c r="I35" t="str">
        <f>IF((COUNTIFS('Armor 3.0'!$A:$A,A35,'Armor 3.0'!$E:$E,"Disadvantage")+COUNTIFS('Armor 3.0'!$A:$A,B35,'Armor 3.0'!$E:$E,"Disadvantage")+COUNTIFS('Armor 3.0'!$A:$A,C35,'Armor 3.0'!$E:$E,"Disadvantage"))&gt;0,"Disadvantage", "-")</f>
        <v>Disadvantage</v>
      </c>
    </row>
    <row r="36" spans="1:9" x14ac:dyDescent="0.2">
      <c r="A36" t="s">
        <v>132</v>
      </c>
      <c r="B36" t="s">
        <v>135</v>
      </c>
      <c r="C36" t="s">
        <v>99</v>
      </c>
      <c r="D36">
        <f>SUMIF('Armor 3.0'!$A:$A,$A36,'Armor 3.0'!$B:$B)+SUMIF('Armor 3.0'!$A:$A,$B36,'Armor 3.0'!$B:$B)+SUMIF('Armor 3.0'!$A:$A,$C36,'Armor 3.0'!$B:$B)</f>
        <v>7</v>
      </c>
      <c r="E36">
        <f>SUMIF('Armor 3.0'!$A:$A,$A36,'Armor 3.0'!$C:$C)+SUMIF('Armor 3.0'!$A:$A,$B36,'Armor 3.0'!$C:$C)+SUMIF('Armor 3.0'!$A:$A,$C36,'Armor 3.0'!$C:$C)</f>
        <v>2</v>
      </c>
      <c r="F36">
        <f>SUMIF('Armor 3.0'!$A:$A,$A36,'Armor 3.0'!$D:$D)+SUMIF('Armor 3.0'!$A:$A,$B36,'Armor 3.0'!$D:$D)+SUMIF('Armor 3.0'!$A:$A,$C36,'Armor 3.0'!$D:$D)</f>
        <v>7</v>
      </c>
      <c r="G36">
        <f t="shared" si="2"/>
        <v>0</v>
      </c>
      <c r="H36">
        <f t="shared" si="3"/>
        <v>25</v>
      </c>
      <c r="I36" t="str">
        <f>IF((COUNTIFS('Armor 3.0'!$A:$A,A36,'Armor 3.0'!$E:$E,"Disadvantage")+COUNTIFS('Armor 3.0'!$A:$A,B36,'Armor 3.0'!$E:$E,"Disadvantage")+COUNTIFS('Armor 3.0'!$A:$A,C36,'Armor 3.0'!$E:$E,"Disadvantage"))&gt;0,"Disadvantage", "-")</f>
        <v>Disadvantage</v>
      </c>
    </row>
    <row r="37" spans="1:9" x14ac:dyDescent="0.2">
      <c r="A37" t="s">
        <v>132</v>
      </c>
      <c r="B37" t="s">
        <v>135</v>
      </c>
      <c r="C37" t="s">
        <v>133</v>
      </c>
      <c r="D37">
        <f>SUMIF('Armor 3.0'!$A:$A,$A37,'Armor 3.0'!$B:$B)+SUMIF('Armor 3.0'!$A:$A,$B37,'Armor 3.0'!$B:$B)+SUMIF('Armor 3.0'!$A:$A,$C37,'Armor 3.0'!$B:$B)</f>
        <v>8</v>
      </c>
      <c r="E37">
        <f>SUMIF('Armor 3.0'!$A:$A,$A37,'Armor 3.0'!$C:$C)+SUMIF('Armor 3.0'!$A:$A,$B37,'Armor 3.0'!$C:$C)+SUMIF('Armor 3.0'!$A:$A,$C37,'Armor 3.0'!$C:$C)</f>
        <v>3</v>
      </c>
      <c r="F37">
        <f>SUMIF('Armor 3.0'!$A:$A,$A37,'Armor 3.0'!$D:$D)+SUMIF('Armor 3.0'!$A:$A,$B37,'Armor 3.0'!$D:$D)+SUMIF('Armor 3.0'!$A:$A,$C37,'Armor 3.0'!$D:$D)</f>
        <v>9</v>
      </c>
      <c r="G37">
        <f t="shared" si="2"/>
        <v>0</v>
      </c>
      <c r="H37">
        <f t="shared" si="3"/>
        <v>25</v>
      </c>
      <c r="I37" t="str">
        <f>IF((COUNTIFS('Armor 3.0'!$A:$A,A37,'Armor 3.0'!$E:$E,"Disadvantage")+COUNTIFS('Armor 3.0'!$A:$A,B37,'Armor 3.0'!$E:$E,"Disadvantage")+COUNTIFS('Armor 3.0'!$A:$A,C37,'Armor 3.0'!$E:$E,"Disadvantage"))&gt;0,"Disadvantage", "-")</f>
        <v>Disadvantage</v>
      </c>
    </row>
    <row r="38" spans="1:9" x14ac:dyDescent="0.2">
      <c r="A38" t="s">
        <v>132</v>
      </c>
      <c r="B38" t="s">
        <v>135</v>
      </c>
      <c r="C38" t="s">
        <v>106</v>
      </c>
      <c r="D38">
        <f>SUMIF('Armor 3.0'!$A:$A,$A38,'Armor 3.0'!$B:$B)+SUMIF('Armor 3.0'!$A:$A,$B38,'Armor 3.0'!$B:$B)+SUMIF('Armor 3.0'!$A:$A,$C38,'Armor 3.0'!$B:$B)</f>
        <v>9</v>
      </c>
      <c r="E38">
        <f>SUMIF('Armor 3.0'!$A:$A,$A38,'Armor 3.0'!$C:$C)+SUMIF('Armor 3.0'!$A:$A,$B38,'Armor 3.0'!$C:$C)+SUMIF('Armor 3.0'!$A:$A,$C38,'Armor 3.0'!$C:$C)</f>
        <v>3</v>
      </c>
      <c r="F38">
        <f>SUMIF('Armor 3.0'!$A:$A,$A38,'Armor 3.0'!$D:$D)+SUMIF('Armor 3.0'!$A:$A,$B38,'Armor 3.0'!$D:$D)+SUMIF('Armor 3.0'!$A:$A,$C38,'Armor 3.0'!$D:$D)</f>
        <v>9</v>
      </c>
      <c r="G38">
        <f t="shared" si="2"/>
        <v>0</v>
      </c>
      <c r="H38">
        <f t="shared" si="3"/>
        <v>25</v>
      </c>
      <c r="I38" t="str">
        <f>IF((COUNTIFS('Armor 3.0'!$A:$A,A38,'Armor 3.0'!$E:$E,"Disadvantage")+COUNTIFS('Armor 3.0'!$A:$A,B38,'Armor 3.0'!$E:$E,"Disadvantage")+COUNTIFS('Armor 3.0'!$A:$A,C38,'Armor 3.0'!$E:$E,"Disadvantage"))&gt;0,"Disadvantage", "-")</f>
        <v>Disadvantage</v>
      </c>
    </row>
    <row r="39" spans="1:9" x14ac:dyDescent="0.2">
      <c r="A39" t="s">
        <v>132</v>
      </c>
      <c r="B39" t="s">
        <v>135</v>
      </c>
      <c r="C39" t="s">
        <v>107</v>
      </c>
      <c r="D39">
        <f>SUMIF('Armor 3.0'!$A:$A,$A39,'Armor 3.0'!$B:$B)+SUMIF('Armor 3.0'!$A:$A,$B39,'Armor 3.0'!$B:$B)+SUMIF('Armor 3.0'!$A:$A,$C39,'Armor 3.0'!$B:$B)</f>
        <v>10</v>
      </c>
      <c r="E39">
        <f>SUMIF('Armor 3.0'!$A:$A,$A39,'Armor 3.0'!$C:$C)+SUMIF('Armor 3.0'!$A:$A,$B39,'Armor 3.0'!$C:$C)+SUMIF('Armor 3.0'!$A:$A,$C39,'Armor 3.0'!$C:$C)</f>
        <v>1</v>
      </c>
      <c r="F39">
        <f>SUMIF('Armor 3.0'!$A:$A,$A39,'Armor 3.0'!$D:$D)+SUMIF('Armor 3.0'!$A:$A,$B39,'Armor 3.0'!$D:$D)+SUMIF('Armor 3.0'!$A:$A,$C39,'Armor 3.0'!$D:$D)</f>
        <v>9</v>
      </c>
      <c r="G39">
        <f t="shared" si="2"/>
        <v>0</v>
      </c>
      <c r="H39">
        <f t="shared" si="3"/>
        <v>25</v>
      </c>
      <c r="I39" t="str">
        <f>IF((COUNTIFS('Armor 3.0'!$A:$A,A39,'Armor 3.0'!$E:$E,"Disadvantage")+COUNTIFS('Armor 3.0'!$A:$A,B39,'Armor 3.0'!$E:$E,"Disadvantage")+COUNTIFS('Armor 3.0'!$A:$A,C39,'Armor 3.0'!$E:$E,"Disadvantage"))&gt;0,"Disadvantage", "-")</f>
        <v>Disadvantage</v>
      </c>
    </row>
    <row r="40" spans="1:9" x14ac:dyDescent="0.2">
      <c r="A40" t="s">
        <v>132</v>
      </c>
      <c r="B40" t="s">
        <v>135</v>
      </c>
      <c r="C40" t="s">
        <v>137</v>
      </c>
      <c r="D40">
        <f>SUMIF('Armor 3.0'!$A:$A,$A40,'Armor 3.0'!$B:$B)+SUMIF('Armor 3.0'!$A:$A,$B40,'Armor 3.0'!$B:$B)+SUMIF('Armor 3.0'!$A:$A,$C40,'Armor 3.0'!$B:$B)</f>
        <v>11</v>
      </c>
      <c r="E40">
        <f>SUMIF('Armor 3.0'!$A:$A,$A40,'Armor 3.0'!$C:$C)+SUMIF('Armor 3.0'!$A:$A,$B40,'Armor 3.0'!$C:$C)+SUMIF('Armor 3.0'!$A:$A,$C40,'Armor 3.0'!$C:$C)</f>
        <v>3</v>
      </c>
      <c r="F40">
        <f>SUMIF('Armor 3.0'!$A:$A,$A40,'Armor 3.0'!$D:$D)+SUMIF('Armor 3.0'!$A:$A,$B40,'Armor 3.0'!$D:$D)+SUMIF('Armor 3.0'!$A:$A,$C40,'Armor 3.0'!$D:$D)</f>
        <v>12</v>
      </c>
      <c r="G40">
        <f t="shared" si="2"/>
        <v>0</v>
      </c>
      <c r="H40">
        <f t="shared" si="3"/>
        <v>25</v>
      </c>
      <c r="I40" t="str">
        <f>IF((COUNTIFS('Armor 3.0'!$A:$A,A40,'Armor 3.0'!$E:$E,"Disadvantage")+COUNTIFS('Armor 3.0'!$A:$A,B40,'Armor 3.0'!$E:$E,"Disadvantage")+COUNTIFS('Armor 3.0'!$A:$A,C40,'Armor 3.0'!$E:$E,"Disadvantage"))&gt;0,"Disadvantage", "-")</f>
        <v>Disadvantage</v>
      </c>
    </row>
    <row r="41" spans="1:9" x14ac:dyDescent="0.2">
      <c r="A41" s="59" t="s">
        <v>95</v>
      </c>
      <c r="B41" t="s">
        <v>96</v>
      </c>
      <c r="C41" t="s">
        <v>102</v>
      </c>
      <c r="D41">
        <f>SUMIF('Armor 3.0'!$A:$A,$A41,'Armor 3.0'!$B:$B)+SUMIF('Armor 3.0'!$A:$A,$B41,'Armor 3.0'!$B:$B)+SUMIF('Armor 3.0'!$A:$A,$C41,'Armor 3.0'!$B:$B)</f>
        <v>1</v>
      </c>
      <c r="E41">
        <f>SUMIF('Armor 3.0'!$A:$A,$A41,'Armor 3.0'!$C:$C)+SUMIF('Armor 3.0'!$A:$A,$B41,'Armor 3.0'!$C:$C)+SUMIF('Armor 3.0'!$A:$A,$C41,'Armor 3.0'!$C:$C)</f>
        <v>3</v>
      </c>
      <c r="F41">
        <f>SUMIF('Armor 3.0'!$A:$A,$A41,'Armor 3.0'!$D:$D)+SUMIF('Armor 3.0'!$A:$A,$B41,'Armor 3.0'!$D:$D)+SUMIF('Armor 3.0'!$A:$A,$C41,'Armor 3.0'!$D:$D)</f>
        <v>2</v>
      </c>
      <c r="G41" t="str">
        <f t="shared" si="2"/>
        <v>-</v>
      </c>
      <c r="H41">
        <f t="shared" si="3"/>
        <v>0</v>
      </c>
      <c r="I41" t="str">
        <f>IF((COUNTIFS('Armor 3.0'!$A:$A,A41,'Armor 3.0'!$E:$E,"Disadvantage")+COUNTIFS('Armor 3.0'!$A:$A,B41,'Armor 3.0'!$E:$E,"Disadvantage")+COUNTIFS('Armor 3.0'!$A:$A,C41,'Armor 3.0'!$E:$E,"Disadvantage"))&gt;0,"Disadvantage", "-")</f>
        <v>Disadvantage</v>
      </c>
    </row>
    <row r="42" spans="1:9" x14ac:dyDescent="0.2">
      <c r="A42" s="59" t="s">
        <v>95</v>
      </c>
      <c r="B42" t="s">
        <v>96</v>
      </c>
      <c r="C42" t="s">
        <v>99</v>
      </c>
      <c r="D42">
        <f>SUMIF('Armor 3.0'!$A:$A,$A42,'Armor 3.0'!$B:$B)+SUMIF('Armor 3.0'!$A:$A,$B42,'Armor 3.0'!$B:$B)+SUMIF('Armor 3.0'!$A:$A,$C42,'Armor 3.0'!$B:$B)</f>
        <v>1</v>
      </c>
      <c r="E42">
        <f>SUMIF('Armor 3.0'!$A:$A,$A42,'Armor 3.0'!$C:$C)+SUMIF('Armor 3.0'!$A:$A,$B42,'Armor 3.0'!$C:$C)+SUMIF('Armor 3.0'!$A:$A,$C42,'Armor 3.0'!$C:$C)</f>
        <v>2</v>
      </c>
      <c r="F42">
        <f>SUMIF('Armor 3.0'!$A:$A,$A42,'Armor 3.0'!$D:$D)+SUMIF('Armor 3.0'!$A:$A,$B42,'Armor 3.0'!$D:$D)+SUMIF('Armor 3.0'!$A:$A,$C42,'Armor 3.0'!$D:$D)</f>
        <v>2</v>
      </c>
      <c r="G42" t="str">
        <f t="shared" si="2"/>
        <v>-</v>
      </c>
      <c r="H42">
        <f t="shared" si="3"/>
        <v>0</v>
      </c>
      <c r="I42" t="str">
        <f>IF((COUNTIFS('Armor 3.0'!$A:$A,A42,'Armor 3.0'!$E:$E,"Disadvantage")+COUNTIFS('Armor 3.0'!$A:$A,B42,'Armor 3.0'!$E:$E,"Disadvantage")+COUNTIFS('Armor 3.0'!$A:$A,C42,'Armor 3.0'!$E:$E,"Disadvantage"))&gt;0,"Disadvantage", "-")</f>
        <v>-</v>
      </c>
    </row>
    <row r="43" spans="1:9" x14ac:dyDescent="0.2">
      <c r="A43" s="59" t="s">
        <v>95</v>
      </c>
      <c r="B43" t="s">
        <v>96</v>
      </c>
      <c r="C43" t="s">
        <v>133</v>
      </c>
      <c r="D43">
        <f>SUMIF('Armor 3.0'!$A:$A,$A43,'Armor 3.0'!$B:$B)+SUMIF('Armor 3.0'!$A:$A,$B43,'Armor 3.0'!$B:$B)+SUMIF('Armor 3.0'!$A:$A,$C43,'Armor 3.0'!$B:$B)</f>
        <v>2</v>
      </c>
      <c r="E43">
        <f>SUMIF('Armor 3.0'!$A:$A,$A43,'Armor 3.0'!$C:$C)+SUMIF('Armor 3.0'!$A:$A,$B43,'Armor 3.0'!$C:$C)+SUMIF('Armor 3.0'!$A:$A,$C43,'Armor 3.0'!$C:$C)</f>
        <v>3</v>
      </c>
      <c r="F43">
        <f>SUMIF('Armor 3.0'!$A:$A,$A43,'Armor 3.0'!$D:$D)+SUMIF('Armor 3.0'!$A:$A,$B43,'Armor 3.0'!$D:$D)+SUMIF('Armor 3.0'!$A:$A,$C43,'Armor 3.0'!$D:$D)</f>
        <v>4</v>
      </c>
      <c r="G43">
        <f t="shared" si="2"/>
        <v>15</v>
      </c>
      <c r="H43">
        <f t="shared" si="3"/>
        <v>10</v>
      </c>
      <c r="I43" t="str">
        <f>IF((COUNTIFS('Armor 3.0'!$A:$A,A43,'Armor 3.0'!$E:$E,"Disadvantage")+COUNTIFS('Armor 3.0'!$A:$A,B43,'Armor 3.0'!$E:$E,"Disadvantage")+COUNTIFS('Armor 3.0'!$A:$A,C43,'Armor 3.0'!$E:$E,"Disadvantage"))&gt;0,"Disadvantage", "-")</f>
        <v>-</v>
      </c>
    </row>
    <row r="44" spans="1:9" x14ac:dyDescent="0.2">
      <c r="A44" s="59" t="s">
        <v>95</v>
      </c>
      <c r="B44" t="s">
        <v>96</v>
      </c>
      <c r="C44" t="s">
        <v>106</v>
      </c>
      <c r="D44">
        <f>SUMIF('Armor 3.0'!$A:$A,$A44,'Armor 3.0'!$B:$B)+SUMIF('Armor 3.0'!$A:$A,$B44,'Armor 3.0'!$B:$B)+SUMIF('Armor 3.0'!$A:$A,$C44,'Armor 3.0'!$B:$B)</f>
        <v>3</v>
      </c>
      <c r="E44">
        <f>SUMIF('Armor 3.0'!$A:$A,$A44,'Armor 3.0'!$C:$C)+SUMIF('Armor 3.0'!$A:$A,$B44,'Armor 3.0'!$C:$C)+SUMIF('Armor 3.0'!$A:$A,$C44,'Armor 3.0'!$C:$C)</f>
        <v>3</v>
      </c>
      <c r="F44">
        <f>SUMIF('Armor 3.0'!$A:$A,$A44,'Armor 3.0'!$D:$D)+SUMIF('Armor 3.0'!$A:$A,$B44,'Armor 3.0'!$D:$D)+SUMIF('Armor 3.0'!$A:$A,$C44,'Armor 3.0'!$D:$D)</f>
        <v>4</v>
      </c>
      <c r="G44">
        <f t="shared" si="2"/>
        <v>15</v>
      </c>
      <c r="H44">
        <f t="shared" si="3"/>
        <v>10</v>
      </c>
      <c r="I44" t="str">
        <f>IF((COUNTIFS('Armor 3.0'!$A:$A,A44,'Armor 3.0'!$E:$E,"Disadvantage")+COUNTIFS('Armor 3.0'!$A:$A,B44,'Armor 3.0'!$E:$E,"Disadvantage")+COUNTIFS('Armor 3.0'!$A:$A,C44,'Armor 3.0'!$E:$E,"Disadvantage"))&gt;0,"Disadvantage", "-")</f>
        <v>Disadvantage</v>
      </c>
    </row>
    <row r="45" spans="1:9" x14ac:dyDescent="0.2">
      <c r="A45" s="59" t="s">
        <v>95</v>
      </c>
      <c r="B45" t="s">
        <v>96</v>
      </c>
      <c r="C45" t="s">
        <v>107</v>
      </c>
      <c r="D45">
        <f>SUMIF('Armor 3.0'!$A:$A,$A45,'Armor 3.0'!$B:$B)+SUMIF('Armor 3.0'!$A:$A,$B45,'Armor 3.0'!$B:$B)+SUMIF('Armor 3.0'!$A:$A,$C45,'Armor 3.0'!$B:$B)</f>
        <v>4</v>
      </c>
      <c r="E45">
        <f>SUMIF('Armor 3.0'!$A:$A,$A45,'Armor 3.0'!$C:$C)+SUMIF('Armor 3.0'!$A:$A,$B45,'Armor 3.0'!$C:$C)+SUMIF('Armor 3.0'!$A:$A,$C45,'Armor 3.0'!$C:$C)</f>
        <v>1</v>
      </c>
      <c r="F45">
        <f>SUMIF('Armor 3.0'!$A:$A,$A45,'Armor 3.0'!$D:$D)+SUMIF('Armor 3.0'!$A:$A,$B45,'Armor 3.0'!$D:$D)+SUMIF('Armor 3.0'!$A:$A,$C45,'Armor 3.0'!$D:$D)</f>
        <v>4</v>
      </c>
      <c r="G45">
        <f t="shared" si="2"/>
        <v>15</v>
      </c>
      <c r="H45">
        <f t="shared" si="3"/>
        <v>10</v>
      </c>
      <c r="I45" t="str">
        <f>IF((COUNTIFS('Armor 3.0'!$A:$A,A45,'Armor 3.0'!$E:$E,"Disadvantage")+COUNTIFS('Armor 3.0'!$A:$A,B45,'Armor 3.0'!$E:$E,"Disadvantage")+COUNTIFS('Armor 3.0'!$A:$A,C45,'Armor 3.0'!$E:$E,"Disadvantage"))&gt;0,"Disadvantage", "-")</f>
        <v>-</v>
      </c>
    </row>
    <row r="46" spans="1:9" x14ac:dyDescent="0.2">
      <c r="A46" s="59" t="s">
        <v>95</v>
      </c>
      <c r="B46" t="s">
        <v>96</v>
      </c>
      <c r="C46" t="s">
        <v>135</v>
      </c>
      <c r="D46">
        <f>SUMIF('Armor 3.0'!$A:$A,$A46,'Armor 3.0'!$B:$B)+SUMIF('Armor 3.0'!$A:$A,$B46,'Armor 3.0'!$B:$B)+SUMIF('Armor 3.0'!$A:$A,$C46,'Armor 3.0'!$B:$B)</f>
        <v>4</v>
      </c>
      <c r="E46">
        <f>SUMIF('Armor 3.0'!$A:$A,$A46,'Armor 3.0'!$C:$C)+SUMIF('Armor 3.0'!$A:$A,$B46,'Armor 3.0'!$C:$C)+SUMIF('Armor 3.0'!$A:$A,$C46,'Armor 3.0'!$C:$C)</f>
        <v>2</v>
      </c>
      <c r="F46">
        <f>SUMIF('Armor 3.0'!$A:$A,$A46,'Armor 3.0'!$D:$D)+SUMIF('Armor 3.0'!$A:$A,$B46,'Armor 3.0'!$D:$D)+SUMIF('Armor 3.0'!$A:$A,$C46,'Armor 3.0'!$D:$D)</f>
        <v>5</v>
      </c>
      <c r="G46">
        <f t="shared" si="2"/>
        <v>15</v>
      </c>
      <c r="H46">
        <f t="shared" si="3"/>
        <v>10</v>
      </c>
      <c r="I46" t="str">
        <f>IF((COUNTIFS('Armor 3.0'!$A:$A,A46,'Armor 3.0'!$E:$E,"Disadvantage")+COUNTIFS('Armor 3.0'!$A:$A,B46,'Armor 3.0'!$E:$E,"Disadvantage")+COUNTIFS('Armor 3.0'!$A:$A,C46,'Armor 3.0'!$E:$E,"Disadvantage"))&gt;0,"Disadvantage", "-")</f>
        <v>Disadvantage</v>
      </c>
    </row>
    <row r="47" spans="1:9" x14ac:dyDescent="0.2">
      <c r="A47" s="59" t="s">
        <v>95</v>
      </c>
      <c r="B47" t="s">
        <v>96</v>
      </c>
      <c r="C47" t="s">
        <v>137</v>
      </c>
      <c r="D47">
        <f>SUMIF('Armor 3.0'!$A:$A,$A47,'Armor 3.0'!$B:$B)+SUMIF('Armor 3.0'!$A:$A,$B47,'Armor 3.0'!$B:$B)+SUMIF('Armor 3.0'!$A:$A,$C47,'Armor 3.0'!$B:$B)</f>
        <v>5</v>
      </c>
      <c r="E47">
        <f>SUMIF('Armor 3.0'!$A:$A,$A47,'Armor 3.0'!$C:$C)+SUMIF('Armor 3.0'!$A:$A,$B47,'Armor 3.0'!$C:$C)+SUMIF('Armor 3.0'!$A:$A,$C47,'Armor 3.0'!$C:$C)</f>
        <v>3</v>
      </c>
      <c r="F47">
        <f>SUMIF('Armor 3.0'!$A:$A,$A47,'Armor 3.0'!$D:$D)+SUMIF('Armor 3.0'!$A:$A,$B47,'Armor 3.0'!$D:$D)+SUMIF('Armor 3.0'!$A:$A,$C47,'Armor 3.0'!$D:$D)</f>
        <v>7</v>
      </c>
      <c r="G47">
        <f t="shared" si="2"/>
        <v>0</v>
      </c>
      <c r="H47">
        <f t="shared" si="3"/>
        <v>25</v>
      </c>
      <c r="I47" t="str">
        <f>IF((COUNTIFS('Armor 3.0'!$A:$A,A47,'Armor 3.0'!$E:$E,"Disadvantage")+COUNTIFS('Armor 3.0'!$A:$A,B47,'Armor 3.0'!$E:$E,"Disadvantage")+COUNTIFS('Armor 3.0'!$A:$A,C47,'Armor 3.0'!$E:$E,"Disadvantage"))&gt;0,"Disadvantage", "-")</f>
        <v>Disadvantage</v>
      </c>
    </row>
    <row r="48" spans="1:9" x14ac:dyDescent="0.2">
      <c r="A48" s="59" t="s">
        <v>95</v>
      </c>
      <c r="B48" t="s">
        <v>96</v>
      </c>
      <c r="C48" t="s">
        <v>102</v>
      </c>
      <c r="D48">
        <f>SUMIF('Armor 3.0'!$A:$A,$A48,'Armor 3.0'!$B:$B)+SUMIF('Armor 3.0'!$A:$A,$B48,'Armor 3.0'!$B:$B)+SUMIF('Armor 3.0'!$A:$A,$C48,'Armor 3.0'!$B:$B)</f>
        <v>1</v>
      </c>
      <c r="E48">
        <f>SUMIF('Armor 3.0'!$A:$A,$A48,'Armor 3.0'!$C:$C)+SUMIF('Armor 3.0'!$A:$A,$B48,'Armor 3.0'!$C:$C)+SUMIF('Armor 3.0'!$A:$A,$C48,'Armor 3.0'!$C:$C)</f>
        <v>3</v>
      </c>
      <c r="F48">
        <f>SUMIF('Armor 3.0'!$A:$A,$A48,'Armor 3.0'!$D:$D)+SUMIF('Armor 3.0'!$A:$A,$B48,'Armor 3.0'!$D:$D)+SUMIF('Armor 3.0'!$A:$A,$C48,'Armor 3.0'!$D:$D)</f>
        <v>2</v>
      </c>
      <c r="G48" t="str">
        <f t="shared" si="2"/>
        <v>-</v>
      </c>
      <c r="H48">
        <f t="shared" si="3"/>
        <v>0</v>
      </c>
      <c r="I48" t="str">
        <f>IF((COUNTIFS('Armor 3.0'!$A:$A,A48,'Armor 3.0'!$E:$E,"Disadvantage")+COUNTIFS('Armor 3.0'!$A:$A,B48,'Armor 3.0'!$E:$E,"Disadvantage")+COUNTIFS('Armor 3.0'!$A:$A,C48,'Armor 3.0'!$E:$E,"Disadvantage"))&gt;0,"Disadvantage", "-")</f>
        <v>Disadvantage</v>
      </c>
    </row>
    <row r="49" spans="1:9" x14ac:dyDescent="0.2">
      <c r="A49" s="59" t="s">
        <v>95</v>
      </c>
      <c r="B49" t="s">
        <v>96</v>
      </c>
      <c r="C49" t="s">
        <v>99</v>
      </c>
      <c r="D49">
        <f>SUMIF('Armor 3.0'!$A:$A,$A49,'Armor 3.0'!$B:$B)+SUMIF('Armor 3.0'!$A:$A,$B49,'Armor 3.0'!$B:$B)+SUMIF('Armor 3.0'!$A:$A,$C49,'Armor 3.0'!$B:$B)</f>
        <v>1</v>
      </c>
      <c r="E49">
        <f>SUMIF('Armor 3.0'!$A:$A,$A49,'Armor 3.0'!$C:$C)+SUMIF('Armor 3.0'!$A:$A,$B49,'Armor 3.0'!$C:$C)+SUMIF('Armor 3.0'!$A:$A,$C49,'Armor 3.0'!$C:$C)</f>
        <v>2</v>
      </c>
      <c r="F49">
        <f>SUMIF('Armor 3.0'!$A:$A,$A49,'Armor 3.0'!$D:$D)+SUMIF('Armor 3.0'!$A:$A,$B49,'Armor 3.0'!$D:$D)+SUMIF('Armor 3.0'!$A:$A,$C49,'Armor 3.0'!$D:$D)</f>
        <v>2</v>
      </c>
      <c r="G49" t="str">
        <f t="shared" si="2"/>
        <v>-</v>
      </c>
      <c r="H49">
        <f t="shared" si="3"/>
        <v>0</v>
      </c>
      <c r="I49" t="str">
        <f>IF((COUNTIFS('Armor 3.0'!$A:$A,A49,'Armor 3.0'!$E:$E,"Disadvantage")+COUNTIFS('Armor 3.0'!$A:$A,B49,'Armor 3.0'!$E:$E,"Disadvantage")+COUNTIFS('Armor 3.0'!$A:$A,C49,'Armor 3.0'!$E:$E,"Disadvantage"))&gt;0,"Disadvantage", "-")</f>
        <v>-</v>
      </c>
    </row>
    <row r="50" spans="1:9" x14ac:dyDescent="0.2">
      <c r="A50" s="59" t="s">
        <v>95</v>
      </c>
      <c r="B50" t="s">
        <v>96</v>
      </c>
      <c r="C50" t="s">
        <v>133</v>
      </c>
      <c r="D50">
        <f>SUMIF('Armor 3.0'!$A:$A,$A50,'Armor 3.0'!$B:$B)+SUMIF('Armor 3.0'!$A:$A,$B50,'Armor 3.0'!$B:$B)+SUMIF('Armor 3.0'!$A:$A,$C50,'Armor 3.0'!$B:$B)</f>
        <v>2</v>
      </c>
      <c r="E50">
        <f>SUMIF('Armor 3.0'!$A:$A,$A50,'Armor 3.0'!$C:$C)+SUMIF('Armor 3.0'!$A:$A,$B50,'Armor 3.0'!$C:$C)+SUMIF('Armor 3.0'!$A:$A,$C50,'Armor 3.0'!$C:$C)</f>
        <v>3</v>
      </c>
      <c r="F50">
        <f>SUMIF('Armor 3.0'!$A:$A,$A50,'Armor 3.0'!$D:$D)+SUMIF('Armor 3.0'!$A:$A,$B50,'Armor 3.0'!$D:$D)+SUMIF('Armor 3.0'!$A:$A,$C50,'Armor 3.0'!$D:$D)</f>
        <v>4</v>
      </c>
      <c r="G50">
        <f t="shared" si="2"/>
        <v>15</v>
      </c>
      <c r="H50">
        <f t="shared" si="3"/>
        <v>10</v>
      </c>
      <c r="I50" t="str">
        <f>IF((COUNTIFS('Armor 3.0'!$A:$A,A50,'Armor 3.0'!$E:$E,"Disadvantage")+COUNTIFS('Armor 3.0'!$A:$A,B50,'Armor 3.0'!$E:$E,"Disadvantage")+COUNTIFS('Armor 3.0'!$A:$A,C50,'Armor 3.0'!$E:$E,"Disadvantage"))&gt;0,"Disadvantage", "-")</f>
        <v>-</v>
      </c>
    </row>
    <row r="51" spans="1:9" x14ac:dyDescent="0.2">
      <c r="A51" s="59" t="s">
        <v>95</v>
      </c>
      <c r="B51" t="s">
        <v>96</v>
      </c>
      <c r="C51" t="s">
        <v>106</v>
      </c>
      <c r="D51">
        <f>SUMIF('Armor 3.0'!$A:$A,$A51,'Armor 3.0'!$B:$B)+SUMIF('Armor 3.0'!$A:$A,$B51,'Armor 3.0'!$B:$B)+SUMIF('Armor 3.0'!$A:$A,$C51,'Armor 3.0'!$B:$B)</f>
        <v>3</v>
      </c>
      <c r="E51">
        <f>SUMIF('Armor 3.0'!$A:$A,$A51,'Armor 3.0'!$C:$C)+SUMIF('Armor 3.0'!$A:$A,$B51,'Armor 3.0'!$C:$C)+SUMIF('Armor 3.0'!$A:$A,$C51,'Armor 3.0'!$C:$C)</f>
        <v>3</v>
      </c>
      <c r="F51">
        <f>SUMIF('Armor 3.0'!$A:$A,$A51,'Armor 3.0'!$D:$D)+SUMIF('Armor 3.0'!$A:$A,$B51,'Armor 3.0'!$D:$D)+SUMIF('Armor 3.0'!$A:$A,$C51,'Armor 3.0'!$D:$D)</f>
        <v>4</v>
      </c>
      <c r="G51">
        <f t="shared" si="2"/>
        <v>15</v>
      </c>
      <c r="H51">
        <f t="shared" si="3"/>
        <v>10</v>
      </c>
      <c r="I51" t="str">
        <f>IF((COUNTIFS('Armor 3.0'!$A:$A,A51,'Armor 3.0'!$E:$E,"Disadvantage")+COUNTIFS('Armor 3.0'!$A:$A,B51,'Armor 3.0'!$E:$E,"Disadvantage")+COUNTIFS('Armor 3.0'!$A:$A,C51,'Armor 3.0'!$E:$E,"Disadvantage"))&gt;0,"Disadvantage", "-")</f>
        <v>Disadvantage</v>
      </c>
    </row>
    <row r="52" spans="1:9" x14ac:dyDescent="0.2">
      <c r="A52" s="59" t="s">
        <v>95</v>
      </c>
      <c r="B52" t="s">
        <v>96</v>
      </c>
      <c r="C52" t="s">
        <v>107</v>
      </c>
      <c r="D52">
        <f>SUMIF('Armor 3.0'!$A:$A,$A52,'Armor 3.0'!$B:$B)+SUMIF('Armor 3.0'!$A:$A,$B52,'Armor 3.0'!$B:$B)+SUMIF('Armor 3.0'!$A:$A,$C52,'Armor 3.0'!$B:$B)</f>
        <v>4</v>
      </c>
      <c r="E52">
        <f>SUMIF('Armor 3.0'!$A:$A,$A52,'Armor 3.0'!$C:$C)+SUMIF('Armor 3.0'!$A:$A,$B52,'Armor 3.0'!$C:$C)+SUMIF('Armor 3.0'!$A:$A,$C52,'Armor 3.0'!$C:$C)</f>
        <v>1</v>
      </c>
      <c r="F52">
        <f>SUMIF('Armor 3.0'!$A:$A,$A52,'Armor 3.0'!$D:$D)+SUMIF('Armor 3.0'!$A:$A,$B52,'Armor 3.0'!$D:$D)+SUMIF('Armor 3.0'!$A:$A,$C52,'Armor 3.0'!$D:$D)</f>
        <v>4</v>
      </c>
      <c r="G52">
        <f t="shared" si="2"/>
        <v>15</v>
      </c>
      <c r="H52">
        <f t="shared" si="3"/>
        <v>10</v>
      </c>
      <c r="I52" t="str">
        <f>IF((COUNTIFS('Armor 3.0'!$A:$A,A52,'Armor 3.0'!$E:$E,"Disadvantage")+COUNTIFS('Armor 3.0'!$A:$A,B52,'Armor 3.0'!$E:$E,"Disadvantage")+COUNTIFS('Armor 3.0'!$A:$A,C52,'Armor 3.0'!$E:$E,"Disadvantage"))&gt;0,"Disadvantage", "-")</f>
        <v>-</v>
      </c>
    </row>
    <row r="53" spans="1:9" x14ac:dyDescent="0.2">
      <c r="A53" s="59" t="s">
        <v>95</v>
      </c>
      <c r="B53" t="s">
        <v>96</v>
      </c>
      <c r="C53" t="s">
        <v>137</v>
      </c>
      <c r="D53">
        <f>SUMIF('Armor 3.0'!$A:$A,$A53,'Armor 3.0'!$B:$B)+SUMIF('Armor 3.0'!$A:$A,$B53,'Armor 3.0'!$B:$B)+SUMIF('Armor 3.0'!$A:$A,$C53,'Armor 3.0'!$B:$B)</f>
        <v>5</v>
      </c>
      <c r="E53">
        <f>SUMIF('Armor 3.0'!$A:$A,$A53,'Armor 3.0'!$C:$C)+SUMIF('Armor 3.0'!$A:$A,$B53,'Armor 3.0'!$C:$C)+SUMIF('Armor 3.0'!$A:$A,$C53,'Armor 3.0'!$C:$C)</f>
        <v>3</v>
      </c>
      <c r="F53">
        <f>SUMIF('Armor 3.0'!$A:$A,$A53,'Armor 3.0'!$D:$D)+SUMIF('Armor 3.0'!$A:$A,$B53,'Armor 3.0'!$D:$D)+SUMIF('Armor 3.0'!$A:$A,$C53,'Armor 3.0'!$D:$D)</f>
        <v>7</v>
      </c>
      <c r="G53">
        <f t="shared" si="2"/>
        <v>0</v>
      </c>
      <c r="H53">
        <f t="shared" si="3"/>
        <v>25</v>
      </c>
      <c r="I53" t="str">
        <f>IF((COUNTIFS('Armor 3.0'!$A:$A,A53,'Armor 3.0'!$E:$E,"Disadvantage")+COUNTIFS('Armor 3.0'!$A:$A,B53,'Armor 3.0'!$E:$E,"Disadvantage")+COUNTIFS('Armor 3.0'!$A:$A,C53,'Armor 3.0'!$E:$E,"Disadvantage"))&gt;0,"Disadvantage", "-")</f>
        <v>Disadvantage</v>
      </c>
    </row>
    <row r="54" spans="1:9" x14ac:dyDescent="0.2">
      <c r="A54" t="s">
        <v>132</v>
      </c>
      <c r="B54" t="s">
        <v>96</v>
      </c>
      <c r="C54" t="s">
        <v>102</v>
      </c>
      <c r="D54">
        <f>SUMIF('Armor 3.0'!$A:$A,$A54,'Armor 3.0'!$B:$B)+SUMIF('Armor 3.0'!$A:$A,$B54,'Armor 3.0'!$B:$B)+SUMIF('Armor 3.0'!$A:$A,$C54,'Armor 3.0'!$B:$B)</f>
        <v>3</v>
      </c>
      <c r="E54">
        <f>SUMIF('Armor 3.0'!$A:$A,$A54,'Armor 3.0'!$C:$C)+SUMIF('Armor 3.0'!$A:$A,$B54,'Armor 3.0'!$C:$C)+SUMIF('Armor 3.0'!$A:$A,$C54,'Armor 3.0'!$C:$C)</f>
        <v>2</v>
      </c>
      <c r="F54">
        <f>SUMIF('Armor 3.0'!$A:$A,$A54,'Armor 3.0'!$D:$D)+SUMIF('Armor 3.0'!$A:$A,$B54,'Armor 3.0'!$D:$D)+SUMIF('Armor 3.0'!$A:$A,$C54,'Armor 3.0'!$D:$D)</f>
        <v>3</v>
      </c>
      <c r="G54">
        <f t="shared" si="2"/>
        <v>15</v>
      </c>
      <c r="H54">
        <f t="shared" si="3"/>
        <v>10</v>
      </c>
      <c r="I54" t="str">
        <f>IF((COUNTIFS('Armor 3.0'!$A:$A,A54,'Armor 3.0'!$E:$E,"Disadvantage")+COUNTIFS('Armor 3.0'!$A:$A,B54,'Armor 3.0'!$E:$E,"Disadvantage")+COUNTIFS('Armor 3.0'!$A:$A,C54,'Armor 3.0'!$E:$E,"Disadvantage"))&gt;0,"Disadvantage", "-")</f>
        <v>Disadvantage</v>
      </c>
    </row>
    <row r="55" spans="1:9" x14ac:dyDescent="0.2">
      <c r="A55" t="s">
        <v>132</v>
      </c>
      <c r="B55" t="s">
        <v>96</v>
      </c>
      <c r="C55" t="s">
        <v>99</v>
      </c>
      <c r="D55">
        <f>SUMIF('Armor 3.0'!$A:$A,$A55,'Armor 3.0'!$B:$B)+SUMIF('Armor 3.0'!$A:$A,$B55,'Armor 3.0'!$B:$B)+SUMIF('Armor 3.0'!$A:$A,$C55,'Armor 3.0'!$B:$B)</f>
        <v>3</v>
      </c>
      <c r="E55">
        <f>SUMIF('Armor 3.0'!$A:$A,$A55,'Armor 3.0'!$C:$C)+SUMIF('Armor 3.0'!$A:$A,$B55,'Armor 3.0'!$C:$C)+SUMIF('Armor 3.0'!$A:$A,$C55,'Armor 3.0'!$C:$C)</f>
        <v>1</v>
      </c>
      <c r="F55">
        <f>SUMIF('Armor 3.0'!$A:$A,$A55,'Armor 3.0'!$D:$D)+SUMIF('Armor 3.0'!$A:$A,$B55,'Armor 3.0'!$D:$D)+SUMIF('Armor 3.0'!$A:$A,$C55,'Armor 3.0'!$D:$D)</f>
        <v>3</v>
      </c>
      <c r="G55">
        <f t="shared" si="2"/>
        <v>15</v>
      </c>
      <c r="H55">
        <f t="shared" si="3"/>
        <v>10</v>
      </c>
      <c r="I55" t="str">
        <f>IF((COUNTIFS('Armor 3.0'!$A:$A,A55,'Armor 3.0'!$E:$E,"Disadvantage")+COUNTIFS('Armor 3.0'!$A:$A,B55,'Armor 3.0'!$E:$E,"Disadvantage")+COUNTIFS('Armor 3.0'!$A:$A,C55,'Armor 3.0'!$E:$E,"Disadvantage"))&gt;0,"Disadvantage", "-")</f>
        <v>Disadvantage</v>
      </c>
    </row>
    <row r="56" spans="1:9" x14ac:dyDescent="0.2">
      <c r="A56" t="s">
        <v>132</v>
      </c>
      <c r="B56" t="s">
        <v>96</v>
      </c>
      <c r="C56" t="s">
        <v>133</v>
      </c>
      <c r="D56">
        <f>SUMIF('Armor 3.0'!$A:$A,$A56,'Armor 3.0'!$B:$B)+SUMIF('Armor 3.0'!$A:$A,$B56,'Armor 3.0'!$B:$B)+SUMIF('Armor 3.0'!$A:$A,$C56,'Armor 3.0'!$B:$B)</f>
        <v>4</v>
      </c>
      <c r="E56">
        <f>SUMIF('Armor 3.0'!$A:$A,$A56,'Armor 3.0'!$C:$C)+SUMIF('Armor 3.0'!$A:$A,$B56,'Armor 3.0'!$C:$C)+SUMIF('Armor 3.0'!$A:$A,$C56,'Armor 3.0'!$C:$C)</f>
        <v>2</v>
      </c>
      <c r="F56">
        <f>SUMIF('Armor 3.0'!$A:$A,$A56,'Armor 3.0'!$D:$D)+SUMIF('Armor 3.0'!$A:$A,$B56,'Armor 3.0'!$D:$D)+SUMIF('Armor 3.0'!$A:$A,$C56,'Armor 3.0'!$D:$D)</f>
        <v>5</v>
      </c>
      <c r="G56">
        <f t="shared" si="2"/>
        <v>15</v>
      </c>
      <c r="H56">
        <f t="shared" si="3"/>
        <v>10</v>
      </c>
      <c r="I56" t="str">
        <f>IF((COUNTIFS('Armor 3.0'!$A:$A,A56,'Armor 3.0'!$E:$E,"Disadvantage")+COUNTIFS('Armor 3.0'!$A:$A,B56,'Armor 3.0'!$E:$E,"Disadvantage")+COUNTIFS('Armor 3.0'!$A:$A,C56,'Armor 3.0'!$E:$E,"Disadvantage"))&gt;0,"Disadvantage", "-")</f>
        <v>Disadvantage</v>
      </c>
    </row>
    <row r="57" spans="1:9" x14ac:dyDescent="0.2">
      <c r="A57" t="s">
        <v>132</v>
      </c>
      <c r="B57" t="s">
        <v>96</v>
      </c>
      <c r="C57" t="s">
        <v>106</v>
      </c>
      <c r="D57">
        <f>SUMIF('Armor 3.0'!$A:$A,$A57,'Armor 3.0'!$B:$B)+SUMIF('Armor 3.0'!$A:$A,$B57,'Armor 3.0'!$B:$B)+SUMIF('Armor 3.0'!$A:$A,$C57,'Armor 3.0'!$B:$B)</f>
        <v>5</v>
      </c>
      <c r="E57">
        <f>SUMIF('Armor 3.0'!$A:$A,$A57,'Armor 3.0'!$C:$C)+SUMIF('Armor 3.0'!$A:$A,$B57,'Armor 3.0'!$C:$C)+SUMIF('Armor 3.0'!$A:$A,$C57,'Armor 3.0'!$C:$C)</f>
        <v>2</v>
      </c>
      <c r="F57">
        <f>SUMIF('Armor 3.0'!$A:$A,$A57,'Armor 3.0'!$D:$D)+SUMIF('Armor 3.0'!$A:$A,$B57,'Armor 3.0'!$D:$D)+SUMIF('Armor 3.0'!$A:$A,$C57,'Armor 3.0'!$D:$D)</f>
        <v>5</v>
      </c>
      <c r="G57">
        <f t="shared" si="2"/>
        <v>15</v>
      </c>
      <c r="H57">
        <f t="shared" si="3"/>
        <v>10</v>
      </c>
      <c r="I57" t="str">
        <f>IF((COUNTIFS('Armor 3.0'!$A:$A,A57,'Armor 3.0'!$E:$E,"Disadvantage")+COUNTIFS('Armor 3.0'!$A:$A,B57,'Armor 3.0'!$E:$E,"Disadvantage")+COUNTIFS('Armor 3.0'!$A:$A,C57,'Armor 3.0'!$E:$E,"Disadvantage"))&gt;0,"Disadvantage", "-")</f>
        <v>Disadvantage</v>
      </c>
    </row>
    <row r="58" spans="1:9" x14ac:dyDescent="0.2">
      <c r="A58" t="s">
        <v>132</v>
      </c>
      <c r="B58" t="s">
        <v>96</v>
      </c>
      <c r="C58" t="s">
        <v>107</v>
      </c>
      <c r="D58">
        <f>SUMIF('Armor 3.0'!$A:$A,$A58,'Armor 3.0'!$B:$B)+SUMIF('Armor 3.0'!$A:$A,$B58,'Armor 3.0'!$B:$B)+SUMIF('Armor 3.0'!$A:$A,$C58,'Armor 3.0'!$B:$B)</f>
        <v>6</v>
      </c>
      <c r="E58">
        <f>SUMIF('Armor 3.0'!$A:$A,$A58,'Armor 3.0'!$C:$C)+SUMIF('Armor 3.0'!$A:$A,$B58,'Armor 3.0'!$C:$C)+SUMIF('Armor 3.0'!$A:$A,$C58,'Armor 3.0'!$C:$C)</f>
        <v>0</v>
      </c>
      <c r="F58">
        <f>SUMIF('Armor 3.0'!$A:$A,$A58,'Armor 3.0'!$D:$D)+SUMIF('Armor 3.0'!$A:$A,$B58,'Armor 3.0'!$D:$D)+SUMIF('Armor 3.0'!$A:$A,$C58,'Armor 3.0'!$D:$D)</f>
        <v>5</v>
      </c>
      <c r="G58">
        <f t="shared" si="2"/>
        <v>15</v>
      </c>
      <c r="H58">
        <f t="shared" si="3"/>
        <v>10</v>
      </c>
      <c r="I58" t="str">
        <f>IF((COUNTIFS('Armor 3.0'!$A:$A,A58,'Armor 3.0'!$E:$E,"Disadvantage")+COUNTIFS('Armor 3.0'!$A:$A,B58,'Armor 3.0'!$E:$E,"Disadvantage")+COUNTIFS('Armor 3.0'!$A:$A,C58,'Armor 3.0'!$E:$E,"Disadvantage"))&gt;0,"Disadvantage", "-")</f>
        <v>Disadvantage</v>
      </c>
    </row>
    <row r="59" spans="1:9" x14ac:dyDescent="0.2">
      <c r="A59" t="s">
        <v>132</v>
      </c>
      <c r="B59" t="s">
        <v>96</v>
      </c>
      <c r="C59" t="s">
        <v>135</v>
      </c>
      <c r="D59">
        <f>SUMIF('Armor 3.0'!$A:$A,$A59,'Armor 3.0'!$B:$B)+SUMIF('Armor 3.0'!$A:$A,$B59,'Armor 3.0'!$B:$B)+SUMIF('Armor 3.0'!$A:$A,$C59,'Armor 3.0'!$B:$B)</f>
        <v>6</v>
      </c>
      <c r="E59">
        <f>SUMIF('Armor 3.0'!$A:$A,$A59,'Armor 3.0'!$C:$C)+SUMIF('Armor 3.0'!$A:$A,$B59,'Armor 3.0'!$C:$C)+SUMIF('Armor 3.0'!$A:$A,$C59,'Armor 3.0'!$C:$C)</f>
        <v>1</v>
      </c>
      <c r="F59">
        <f>SUMIF('Armor 3.0'!$A:$A,$A59,'Armor 3.0'!$D:$D)+SUMIF('Armor 3.0'!$A:$A,$B59,'Armor 3.0'!$D:$D)+SUMIF('Armor 3.0'!$A:$A,$C59,'Armor 3.0'!$D:$D)</f>
        <v>6</v>
      </c>
      <c r="G59">
        <f t="shared" si="2"/>
        <v>0</v>
      </c>
      <c r="H59">
        <f t="shared" si="3"/>
        <v>25</v>
      </c>
      <c r="I59" t="str">
        <f>IF((COUNTIFS('Armor 3.0'!$A:$A,A59,'Armor 3.0'!$E:$E,"Disadvantage")+COUNTIFS('Armor 3.0'!$A:$A,B59,'Armor 3.0'!$E:$E,"Disadvantage")+COUNTIFS('Armor 3.0'!$A:$A,C59,'Armor 3.0'!$E:$E,"Disadvantage"))&gt;0,"Disadvantage", "-")</f>
        <v>Disadvantage</v>
      </c>
    </row>
    <row r="60" spans="1:9" x14ac:dyDescent="0.2">
      <c r="A60" t="s">
        <v>132</v>
      </c>
      <c r="B60" t="s">
        <v>96</v>
      </c>
      <c r="C60" t="s">
        <v>137</v>
      </c>
      <c r="D60">
        <f>SUMIF('Armor 3.0'!$A:$A,$A60,'Armor 3.0'!$B:$B)+SUMIF('Armor 3.0'!$A:$A,$B60,'Armor 3.0'!$B:$B)+SUMIF('Armor 3.0'!$A:$A,$C60,'Armor 3.0'!$B:$B)</f>
        <v>7</v>
      </c>
      <c r="E60">
        <f>SUMIF('Armor 3.0'!$A:$A,$A60,'Armor 3.0'!$C:$C)+SUMIF('Armor 3.0'!$A:$A,$B60,'Armor 3.0'!$C:$C)+SUMIF('Armor 3.0'!$A:$A,$C60,'Armor 3.0'!$C:$C)</f>
        <v>2</v>
      </c>
      <c r="F60">
        <f>SUMIF('Armor 3.0'!$A:$A,$A60,'Armor 3.0'!$D:$D)+SUMIF('Armor 3.0'!$A:$A,$B60,'Armor 3.0'!$D:$D)+SUMIF('Armor 3.0'!$A:$A,$C60,'Armor 3.0'!$D:$D)</f>
        <v>8</v>
      </c>
      <c r="G60">
        <f t="shared" si="2"/>
        <v>0</v>
      </c>
      <c r="H60">
        <f t="shared" si="3"/>
        <v>25</v>
      </c>
      <c r="I60" t="str">
        <f>IF((COUNTIFS('Armor 3.0'!$A:$A,A60,'Armor 3.0'!$E:$E,"Disadvantage")+COUNTIFS('Armor 3.0'!$A:$A,B60,'Armor 3.0'!$E:$E,"Disadvantage")+COUNTIFS('Armor 3.0'!$A:$A,C60,'Armor 3.0'!$E:$E,"Disadvantage"))&gt;0,"Disadvantage", "-")</f>
        <v>Disadvantage</v>
      </c>
    </row>
    <row r="61" spans="1:9" x14ac:dyDescent="0.2">
      <c r="A61" t="s">
        <v>132</v>
      </c>
      <c r="B61" t="s">
        <v>96</v>
      </c>
      <c r="C61" t="s">
        <v>102</v>
      </c>
      <c r="D61">
        <f>SUMIF('Armor 3.0'!$A:$A,$A61,'Armor 3.0'!$B:$B)+SUMIF('Armor 3.0'!$A:$A,$B61,'Armor 3.0'!$B:$B)+SUMIF('Armor 3.0'!$A:$A,$C61,'Armor 3.0'!$B:$B)</f>
        <v>3</v>
      </c>
      <c r="E61">
        <f>SUMIF('Armor 3.0'!$A:$A,$A61,'Armor 3.0'!$C:$C)+SUMIF('Armor 3.0'!$A:$A,$B61,'Armor 3.0'!$C:$C)+SUMIF('Armor 3.0'!$A:$A,$C61,'Armor 3.0'!$C:$C)</f>
        <v>2</v>
      </c>
      <c r="F61">
        <f>SUMIF('Armor 3.0'!$A:$A,$A61,'Armor 3.0'!$D:$D)+SUMIF('Armor 3.0'!$A:$A,$B61,'Armor 3.0'!$D:$D)+SUMIF('Armor 3.0'!$A:$A,$C61,'Armor 3.0'!$D:$D)</f>
        <v>3</v>
      </c>
      <c r="G61">
        <f t="shared" si="2"/>
        <v>15</v>
      </c>
      <c r="H61">
        <f t="shared" si="3"/>
        <v>10</v>
      </c>
      <c r="I61" t="str">
        <f>IF((COUNTIFS('Armor 3.0'!$A:$A,A61,'Armor 3.0'!$E:$E,"Disadvantage")+COUNTIFS('Armor 3.0'!$A:$A,B61,'Armor 3.0'!$E:$E,"Disadvantage")+COUNTIFS('Armor 3.0'!$A:$A,C61,'Armor 3.0'!$E:$E,"Disadvantage"))&gt;0,"Disadvantage", "-")</f>
        <v>Disadvantage</v>
      </c>
    </row>
    <row r="62" spans="1:9" x14ac:dyDescent="0.2">
      <c r="A62" t="s">
        <v>132</v>
      </c>
      <c r="B62" t="s">
        <v>96</v>
      </c>
      <c r="C62" t="s">
        <v>99</v>
      </c>
      <c r="D62">
        <f>SUMIF('Armor 3.0'!$A:$A,$A62,'Armor 3.0'!$B:$B)+SUMIF('Armor 3.0'!$A:$A,$B62,'Armor 3.0'!$B:$B)+SUMIF('Armor 3.0'!$A:$A,$C62,'Armor 3.0'!$B:$B)</f>
        <v>3</v>
      </c>
      <c r="E62">
        <f>SUMIF('Armor 3.0'!$A:$A,$A62,'Armor 3.0'!$C:$C)+SUMIF('Armor 3.0'!$A:$A,$B62,'Armor 3.0'!$C:$C)+SUMIF('Armor 3.0'!$A:$A,$C62,'Armor 3.0'!$C:$C)</f>
        <v>1</v>
      </c>
      <c r="F62">
        <f>SUMIF('Armor 3.0'!$A:$A,$A62,'Armor 3.0'!$D:$D)+SUMIF('Armor 3.0'!$A:$A,$B62,'Armor 3.0'!$D:$D)+SUMIF('Armor 3.0'!$A:$A,$C62,'Armor 3.0'!$D:$D)</f>
        <v>3</v>
      </c>
      <c r="G62">
        <f t="shared" si="2"/>
        <v>15</v>
      </c>
      <c r="H62">
        <f t="shared" si="3"/>
        <v>10</v>
      </c>
      <c r="I62" t="str">
        <f>IF((COUNTIFS('Armor 3.0'!$A:$A,A62,'Armor 3.0'!$E:$E,"Disadvantage")+COUNTIFS('Armor 3.0'!$A:$A,B62,'Armor 3.0'!$E:$E,"Disadvantage")+COUNTIFS('Armor 3.0'!$A:$A,C62,'Armor 3.0'!$E:$E,"Disadvantage"))&gt;0,"Disadvantage", "-")</f>
        <v>Disadvantage</v>
      </c>
    </row>
    <row r="63" spans="1:9" x14ac:dyDescent="0.2">
      <c r="A63" t="s">
        <v>132</v>
      </c>
      <c r="B63" t="s">
        <v>96</v>
      </c>
      <c r="C63" t="s">
        <v>133</v>
      </c>
      <c r="D63">
        <f>SUMIF('Armor 3.0'!$A:$A,$A63,'Armor 3.0'!$B:$B)+SUMIF('Armor 3.0'!$A:$A,$B63,'Armor 3.0'!$B:$B)+SUMIF('Armor 3.0'!$A:$A,$C63,'Armor 3.0'!$B:$B)</f>
        <v>4</v>
      </c>
      <c r="E63">
        <f>SUMIF('Armor 3.0'!$A:$A,$A63,'Armor 3.0'!$C:$C)+SUMIF('Armor 3.0'!$A:$A,$B63,'Armor 3.0'!$C:$C)+SUMIF('Armor 3.0'!$A:$A,$C63,'Armor 3.0'!$C:$C)</f>
        <v>2</v>
      </c>
      <c r="F63">
        <f>SUMIF('Armor 3.0'!$A:$A,$A63,'Armor 3.0'!$D:$D)+SUMIF('Armor 3.0'!$A:$A,$B63,'Armor 3.0'!$D:$D)+SUMIF('Armor 3.0'!$A:$A,$C63,'Armor 3.0'!$D:$D)</f>
        <v>5</v>
      </c>
      <c r="G63">
        <f t="shared" si="2"/>
        <v>15</v>
      </c>
      <c r="H63">
        <f t="shared" si="3"/>
        <v>10</v>
      </c>
      <c r="I63" t="str">
        <f>IF((COUNTIFS('Armor 3.0'!$A:$A,A63,'Armor 3.0'!$E:$E,"Disadvantage")+COUNTIFS('Armor 3.0'!$A:$A,B63,'Armor 3.0'!$E:$E,"Disadvantage")+COUNTIFS('Armor 3.0'!$A:$A,C63,'Armor 3.0'!$E:$E,"Disadvantage"))&gt;0,"Disadvantage", "-")</f>
        <v>Disadvantage</v>
      </c>
    </row>
    <row r="64" spans="1:9" x14ac:dyDescent="0.2">
      <c r="A64" t="s">
        <v>132</v>
      </c>
      <c r="B64" t="s">
        <v>96</v>
      </c>
      <c r="C64" t="s">
        <v>106</v>
      </c>
      <c r="D64">
        <f>SUMIF('Armor 3.0'!$A:$A,$A64,'Armor 3.0'!$B:$B)+SUMIF('Armor 3.0'!$A:$A,$B64,'Armor 3.0'!$B:$B)+SUMIF('Armor 3.0'!$A:$A,$C64,'Armor 3.0'!$B:$B)</f>
        <v>5</v>
      </c>
      <c r="E64">
        <f>SUMIF('Armor 3.0'!$A:$A,$A64,'Armor 3.0'!$C:$C)+SUMIF('Armor 3.0'!$A:$A,$B64,'Armor 3.0'!$C:$C)+SUMIF('Armor 3.0'!$A:$A,$C64,'Armor 3.0'!$C:$C)</f>
        <v>2</v>
      </c>
      <c r="F64">
        <f>SUMIF('Armor 3.0'!$A:$A,$A64,'Armor 3.0'!$D:$D)+SUMIF('Armor 3.0'!$A:$A,$B64,'Armor 3.0'!$D:$D)+SUMIF('Armor 3.0'!$A:$A,$C64,'Armor 3.0'!$D:$D)</f>
        <v>5</v>
      </c>
      <c r="G64">
        <f t="shared" si="2"/>
        <v>15</v>
      </c>
      <c r="H64">
        <f t="shared" si="3"/>
        <v>10</v>
      </c>
      <c r="I64" t="str">
        <f>IF((COUNTIFS('Armor 3.0'!$A:$A,A64,'Armor 3.0'!$E:$E,"Disadvantage")+COUNTIFS('Armor 3.0'!$A:$A,B64,'Armor 3.0'!$E:$E,"Disadvantage")+COUNTIFS('Armor 3.0'!$A:$A,C64,'Armor 3.0'!$E:$E,"Disadvantage"))&gt;0,"Disadvantage", "-")</f>
        <v>Disadvantage</v>
      </c>
    </row>
    <row r="65" spans="1:9" x14ac:dyDescent="0.2">
      <c r="A65" t="s">
        <v>132</v>
      </c>
      <c r="B65" t="s">
        <v>96</v>
      </c>
      <c r="C65" t="s">
        <v>107</v>
      </c>
      <c r="D65">
        <f>SUMIF('Armor 3.0'!$A:$A,$A65,'Armor 3.0'!$B:$B)+SUMIF('Armor 3.0'!$A:$A,$B65,'Armor 3.0'!$B:$B)+SUMIF('Armor 3.0'!$A:$A,$C65,'Armor 3.0'!$B:$B)</f>
        <v>6</v>
      </c>
      <c r="E65">
        <f>SUMIF('Armor 3.0'!$A:$A,$A65,'Armor 3.0'!$C:$C)+SUMIF('Armor 3.0'!$A:$A,$B65,'Armor 3.0'!$C:$C)+SUMIF('Armor 3.0'!$A:$A,$C65,'Armor 3.0'!$C:$C)</f>
        <v>0</v>
      </c>
      <c r="F65">
        <f>SUMIF('Armor 3.0'!$A:$A,$A65,'Armor 3.0'!$D:$D)+SUMIF('Armor 3.0'!$A:$A,$B65,'Armor 3.0'!$D:$D)+SUMIF('Armor 3.0'!$A:$A,$C65,'Armor 3.0'!$D:$D)</f>
        <v>5</v>
      </c>
      <c r="G65">
        <f t="shared" si="2"/>
        <v>15</v>
      </c>
      <c r="H65">
        <f t="shared" si="3"/>
        <v>10</v>
      </c>
      <c r="I65" t="str">
        <f>IF((COUNTIFS('Armor 3.0'!$A:$A,A65,'Armor 3.0'!$E:$E,"Disadvantage")+COUNTIFS('Armor 3.0'!$A:$A,B65,'Armor 3.0'!$E:$E,"Disadvantage")+COUNTIFS('Armor 3.0'!$A:$A,C65,'Armor 3.0'!$E:$E,"Disadvantage"))&gt;0,"Disadvantage", "-")</f>
        <v>Disadvantage</v>
      </c>
    </row>
    <row r="66" spans="1:9" x14ac:dyDescent="0.2">
      <c r="A66" t="s">
        <v>132</v>
      </c>
      <c r="B66" t="s">
        <v>96</v>
      </c>
      <c r="C66" t="s">
        <v>137</v>
      </c>
      <c r="D66">
        <f>SUMIF('Armor 3.0'!$A:$A,$A66,'Armor 3.0'!$B:$B)+SUMIF('Armor 3.0'!$A:$A,$B66,'Armor 3.0'!$B:$B)+SUMIF('Armor 3.0'!$A:$A,$C66,'Armor 3.0'!$B:$B)</f>
        <v>7</v>
      </c>
      <c r="E66">
        <f>SUMIF('Armor 3.0'!$A:$A,$A66,'Armor 3.0'!$C:$C)+SUMIF('Armor 3.0'!$A:$A,$B66,'Armor 3.0'!$C:$C)+SUMIF('Armor 3.0'!$A:$A,$C66,'Armor 3.0'!$C:$C)</f>
        <v>2</v>
      </c>
      <c r="F66">
        <f>SUMIF('Armor 3.0'!$A:$A,$A66,'Armor 3.0'!$D:$D)+SUMIF('Armor 3.0'!$A:$A,$B66,'Armor 3.0'!$D:$D)+SUMIF('Armor 3.0'!$A:$A,$C66,'Armor 3.0'!$D:$D)</f>
        <v>8</v>
      </c>
      <c r="G66">
        <f t="shared" ref="G66:G97" si="4">IF(F66&lt;3, "-",IF(F66&gt;5,0,15))</f>
        <v>0</v>
      </c>
      <c r="H66">
        <f t="shared" si="3"/>
        <v>25</v>
      </c>
      <c r="I66" t="str">
        <f>IF((COUNTIFS('Armor 3.0'!$A:$A,A66,'Armor 3.0'!$E:$E,"Disadvantage")+COUNTIFS('Armor 3.0'!$A:$A,B66,'Armor 3.0'!$E:$E,"Disadvantage")+COUNTIFS('Armor 3.0'!$A:$A,C66,'Armor 3.0'!$E:$E,"Disadvantage"))&gt;0,"Disadvantage", "-")</f>
        <v>Disadvantage</v>
      </c>
    </row>
    <row r="67" spans="1:9" x14ac:dyDescent="0.2">
      <c r="A67" s="59" t="s">
        <v>95</v>
      </c>
      <c r="B67" t="s">
        <v>104</v>
      </c>
      <c r="C67" t="s">
        <v>96</v>
      </c>
      <c r="D67">
        <f>SUMIF('Armor 3.0'!$A:$A,$A67,'Armor 3.0'!$B:$B)+SUMIF('Armor 3.0'!$A:$A,$B67,'Armor 3.0'!$B:$B)+SUMIF('Armor 3.0'!$A:$A,$C67,'Armor 3.0'!$B:$B)</f>
        <v>1</v>
      </c>
      <c r="E67">
        <f>SUMIF('Armor 3.0'!$A:$A,$A67,'Armor 3.0'!$C:$C)+SUMIF('Armor 3.0'!$A:$A,$B67,'Armor 3.0'!$C:$C)+SUMIF('Armor 3.0'!$A:$A,$C67,'Armor 3.0'!$C:$C)</f>
        <v>4</v>
      </c>
      <c r="F67">
        <f>SUMIF('Armor 3.0'!$A:$A,$A67,'Armor 3.0'!$D:$D)+SUMIF('Armor 3.0'!$A:$A,$B67,'Armor 3.0'!$D:$D)+SUMIF('Armor 3.0'!$A:$A,$C67,'Armor 3.0'!$D:$D)</f>
        <v>4</v>
      </c>
      <c r="G67">
        <f t="shared" si="4"/>
        <v>15</v>
      </c>
      <c r="H67">
        <f t="shared" si="3"/>
        <v>10</v>
      </c>
      <c r="I67" t="str">
        <f>IF((COUNTIFS('Armor 3.0'!$A:$A,A67,'Armor 3.0'!$E:$E,"Disadvantage")+COUNTIFS('Armor 3.0'!$A:$A,B67,'Armor 3.0'!$E:$E,"Disadvantage")+COUNTIFS('Armor 3.0'!$A:$A,C67,'Armor 3.0'!$E:$E,"Disadvantage"))&gt;0,"Disadvantage", "-")</f>
        <v>-</v>
      </c>
    </row>
    <row r="68" spans="1:9" x14ac:dyDescent="0.2">
      <c r="A68" s="59" t="s">
        <v>95</v>
      </c>
      <c r="B68" t="s">
        <v>135</v>
      </c>
      <c r="C68" t="s">
        <v>96</v>
      </c>
      <c r="D68">
        <f>SUMIF('Armor 3.0'!$A:$A,$A68,'Armor 3.0'!$B:$B)+SUMIF('Armor 3.0'!$A:$A,$B68,'Armor 3.0'!$B:$B)+SUMIF('Armor 3.0'!$A:$A,$C68,'Armor 3.0'!$B:$B)</f>
        <v>4</v>
      </c>
      <c r="E68">
        <f>SUMIF('Armor 3.0'!$A:$A,$A68,'Armor 3.0'!$C:$C)+SUMIF('Armor 3.0'!$A:$A,$B68,'Armor 3.0'!$C:$C)+SUMIF('Armor 3.0'!$A:$A,$C68,'Armor 3.0'!$C:$C)</f>
        <v>2</v>
      </c>
      <c r="F68">
        <f>SUMIF('Armor 3.0'!$A:$A,$A68,'Armor 3.0'!$D:$D)+SUMIF('Armor 3.0'!$A:$A,$B68,'Armor 3.0'!$D:$D)+SUMIF('Armor 3.0'!$A:$A,$C68,'Armor 3.0'!$D:$D)</f>
        <v>5</v>
      </c>
      <c r="G68">
        <f t="shared" si="4"/>
        <v>15</v>
      </c>
      <c r="H68">
        <f t="shared" si="3"/>
        <v>10</v>
      </c>
      <c r="I68" t="str">
        <f>IF((COUNTIFS('Armor 3.0'!$A:$A,A68,'Armor 3.0'!$E:$E,"Disadvantage")+COUNTIFS('Armor 3.0'!$A:$A,B68,'Armor 3.0'!$E:$E,"Disadvantage")+COUNTIFS('Armor 3.0'!$A:$A,C68,'Armor 3.0'!$E:$E,"Disadvantage"))&gt;0,"Disadvantage", "-")</f>
        <v>Disadvantage</v>
      </c>
    </row>
    <row r="69" spans="1:9" x14ac:dyDescent="0.2">
      <c r="A69" t="s">
        <v>132</v>
      </c>
      <c r="B69" t="s">
        <v>104</v>
      </c>
      <c r="C69" t="s">
        <v>96</v>
      </c>
      <c r="D69">
        <f>SUMIF('Armor 3.0'!$A:$A,$A69,'Armor 3.0'!$B:$B)+SUMIF('Armor 3.0'!$A:$A,$B69,'Armor 3.0'!$B:$B)+SUMIF('Armor 3.0'!$A:$A,$C69,'Armor 3.0'!$B:$B)</f>
        <v>3</v>
      </c>
      <c r="E69">
        <f>SUMIF('Armor 3.0'!$A:$A,$A69,'Armor 3.0'!$C:$C)+SUMIF('Armor 3.0'!$A:$A,$B69,'Armor 3.0'!$C:$C)+SUMIF('Armor 3.0'!$A:$A,$C69,'Armor 3.0'!$C:$C)</f>
        <v>3</v>
      </c>
      <c r="F69">
        <f>SUMIF('Armor 3.0'!$A:$A,$A69,'Armor 3.0'!$D:$D)+SUMIF('Armor 3.0'!$A:$A,$B69,'Armor 3.0'!$D:$D)+SUMIF('Armor 3.0'!$A:$A,$C69,'Armor 3.0'!$D:$D)</f>
        <v>5</v>
      </c>
      <c r="G69">
        <f t="shared" si="4"/>
        <v>15</v>
      </c>
      <c r="H69">
        <f t="shared" si="3"/>
        <v>10</v>
      </c>
      <c r="I69" t="str">
        <f>IF((COUNTIFS('Armor 3.0'!$A:$A,A69,'Armor 3.0'!$E:$E,"Disadvantage")+COUNTIFS('Armor 3.0'!$A:$A,B69,'Armor 3.0'!$E:$E,"Disadvantage")+COUNTIFS('Armor 3.0'!$A:$A,C69,'Armor 3.0'!$E:$E,"Disadvantage"))&gt;0,"Disadvantage", "-")</f>
        <v>Disadvantage</v>
      </c>
    </row>
    <row r="70" spans="1:9" x14ac:dyDescent="0.2">
      <c r="A70" t="s">
        <v>132</v>
      </c>
      <c r="B70" t="s">
        <v>135</v>
      </c>
      <c r="C70" t="s">
        <v>96</v>
      </c>
      <c r="D70">
        <f>SUMIF('Armor 3.0'!$A:$A,$A70,'Armor 3.0'!$B:$B)+SUMIF('Armor 3.0'!$A:$A,$B70,'Armor 3.0'!$B:$B)+SUMIF('Armor 3.0'!$A:$A,$C70,'Armor 3.0'!$B:$B)</f>
        <v>6</v>
      </c>
      <c r="E70">
        <f>SUMIF('Armor 3.0'!$A:$A,$A70,'Armor 3.0'!$C:$C)+SUMIF('Armor 3.0'!$A:$A,$B70,'Armor 3.0'!$C:$C)+SUMIF('Armor 3.0'!$A:$A,$C70,'Armor 3.0'!$C:$C)</f>
        <v>1</v>
      </c>
      <c r="F70">
        <f>SUMIF('Armor 3.0'!$A:$A,$A70,'Armor 3.0'!$D:$D)+SUMIF('Armor 3.0'!$A:$A,$B70,'Armor 3.0'!$D:$D)+SUMIF('Armor 3.0'!$A:$A,$C70,'Armor 3.0'!$D:$D)</f>
        <v>6</v>
      </c>
      <c r="G70">
        <f t="shared" si="4"/>
        <v>0</v>
      </c>
      <c r="H70">
        <f t="shared" si="3"/>
        <v>25</v>
      </c>
      <c r="I70" t="str">
        <f>IF((COUNTIFS('Armor 3.0'!$A:$A,A70,'Armor 3.0'!$E:$E,"Disadvantage")+COUNTIFS('Armor 3.0'!$A:$A,B70,'Armor 3.0'!$E:$E,"Disadvantage")+COUNTIFS('Armor 3.0'!$A:$A,C70,'Armor 3.0'!$E:$E,"Disadvantage"))&gt;0,"Disadvantage", "-")</f>
        <v>Disadvantage</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zoomScaleNormal="100" workbookViewId="0">
      <selection activeCell="L12" sqref="L12"/>
    </sheetView>
  </sheetViews>
  <sheetFormatPr defaultColWidth="8.7109375" defaultRowHeight="12.75" x14ac:dyDescent="0.2"/>
  <cols>
    <col min="1" max="1" width="32" customWidth="1"/>
    <col min="4" max="5" width="9.140625" style="23" customWidth="1"/>
    <col min="14" max="15" width="11.85546875" customWidth="1"/>
    <col min="16" max="16" width="11.7109375" customWidth="1"/>
    <col min="17" max="17" width="11.7109375" style="16" customWidth="1"/>
    <col min="18" max="18" width="40.7109375" style="16" customWidth="1"/>
    <col min="19" max="19" width="40.28515625" style="16" hidden="1" customWidth="1"/>
  </cols>
  <sheetData>
    <row r="1" spans="1:23" s="16" customFormat="1" ht="38.25" x14ac:dyDescent="0.2">
      <c r="A1" s="75" t="s">
        <v>25</v>
      </c>
      <c r="B1" s="75" t="s">
        <v>27</v>
      </c>
      <c r="C1" s="75" t="s">
        <v>113</v>
      </c>
      <c r="D1" s="76" t="s">
        <v>28</v>
      </c>
      <c r="E1" s="76" t="s">
        <v>114</v>
      </c>
      <c r="F1" s="75" t="s">
        <v>115</v>
      </c>
      <c r="G1" s="75" t="s">
        <v>116</v>
      </c>
      <c r="H1" s="75" t="s">
        <v>30</v>
      </c>
      <c r="I1" s="75" t="s">
        <v>31</v>
      </c>
      <c r="J1" s="75" t="s">
        <v>117</v>
      </c>
      <c r="K1" s="75" t="s">
        <v>32</v>
      </c>
      <c r="L1" s="75" t="s">
        <v>33</v>
      </c>
      <c r="M1" s="75" t="s">
        <v>34</v>
      </c>
      <c r="N1" s="75" t="s">
        <v>36</v>
      </c>
      <c r="O1" s="75" t="s">
        <v>118</v>
      </c>
      <c r="P1" s="75" t="s">
        <v>118</v>
      </c>
      <c r="Q1" s="75" t="s">
        <v>38</v>
      </c>
      <c r="R1" s="75" t="s">
        <v>39</v>
      </c>
      <c r="S1" s="25" t="s">
        <v>40</v>
      </c>
      <c r="W1" s="16" t="s">
        <v>119</v>
      </c>
    </row>
    <row r="2" spans="1:23" ht="15" customHeight="1" x14ac:dyDescent="0.2">
      <c r="A2" s="77" t="s">
        <v>41</v>
      </c>
      <c r="B2" s="78">
        <v>0</v>
      </c>
      <c r="C2" s="77" t="s">
        <v>97</v>
      </c>
      <c r="D2" s="79">
        <v>0</v>
      </c>
      <c r="E2" s="79">
        <v>0</v>
      </c>
      <c r="F2" s="79">
        <f t="shared" ref="F2:F21" si="0">IF(C2="Light",E2,E2+$W$2)</f>
        <v>0</v>
      </c>
      <c r="G2" s="79">
        <v>0</v>
      </c>
      <c r="H2" s="64">
        <v>1</v>
      </c>
      <c r="I2" s="64">
        <v>5</v>
      </c>
      <c r="J2" s="64">
        <f t="shared" ref="J2:J21" si="1">H2+F2</f>
        <v>1</v>
      </c>
      <c r="K2" s="64">
        <f t="shared" ref="K2:K21" si="2">H2*(I2/2)+F2</f>
        <v>2.5</v>
      </c>
      <c r="L2" s="64">
        <f t="shared" ref="L2:L21" si="3">H2*I2+F2</f>
        <v>5</v>
      </c>
      <c r="M2" s="64">
        <f t="shared" ref="M2:M21" si="4">ROUNDUP(50/K2,0)</f>
        <v>20</v>
      </c>
      <c r="N2" s="64">
        <f t="shared" ref="N2:N21" si="5">ROUNDUP(100/K2,0)</f>
        <v>40</v>
      </c>
      <c r="O2" s="64"/>
      <c r="P2" s="64"/>
      <c r="Q2" s="80" t="s">
        <v>45</v>
      </c>
      <c r="R2" s="80" t="s">
        <v>46</v>
      </c>
      <c r="S2" s="39" t="s">
        <v>47</v>
      </c>
      <c r="W2">
        <v>3</v>
      </c>
    </row>
    <row r="3" spans="1:23" ht="15" customHeight="1" x14ac:dyDescent="0.2">
      <c r="A3" s="81" t="s">
        <v>120</v>
      </c>
      <c r="B3" s="82">
        <v>5</v>
      </c>
      <c r="C3" s="81" t="s">
        <v>97</v>
      </c>
      <c r="D3" s="83">
        <v>0</v>
      </c>
      <c r="E3" s="83">
        <v>0</v>
      </c>
      <c r="F3" s="83">
        <f t="shared" si="0"/>
        <v>0</v>
      </c>
      <c r="G3" s="83">
        <v>0</v>
      </c>
      <c r="H3" s="84">
        <v>1</v>
      </c>
      <c r="I3" s="84">
        <v>10</v>
      </c>
      <c r="J3" s="84">
        <f t="shared" si="1"/>
        <v>1</v>
      </c>
      <c r="K3" s="84">
        <f t="shared" si="2"/>
        <v>5</v>
      </c>
      <c r="L3" s="84">
        <f t="shared" si="3"/>
        <v>10</v>
      </c>
      <c r="M3" s="84">
        <f t="shared" si="4"/>
        <v>10</v>
      </c>
      <c r="N3" s="84">
        <f t="shared" si="5"/>
        <v>20</v>
      </c>
      <c r="O3" s="84"/>
      <c r="P3" s="84"/>
      <c r="Q3" s="85" t="s">
        <v>45</v>
      </c>
      <c r="R3" s="85" t="s">
        <v>42</v>
      </c>
      <c r="S3" s="31" t="s">
        <v>50</v>
      </c>
    </row>
    <row r="4" spans="1:23" ht="15" customHeight="1" x14ac:dyDescent="0.2">
      <c r="A4" s="77" t="s">
        <v>44</v>
      </c>
      <c r="B4" s="78">
        <v>5</v>
      </c>
      <c r="C4" s="77" t="s">
        <v>97</v>
      </c>
      <c r="D4" s="79">
        <v>0</v>
      </c>
      <c r="E4" s="79">
        <v>1</v>
      </c>
      <c r="F4" s="79">
        <f t="shared" si="0"/>
        <v>1</v>
      </c>
      <c r="G4" s="79">
        <v>0</v>
      </c>
      <c r="H4" s="64">
        <v>1</v>
      </c>
      <c r="I4" s="64">
        <v>10</v>
      </c>
      <c r="J4" s="64">
        <f t="shared" si="1"/>
        <v>2</v>
      </c>
      <c r="K4" s="64">
        <f t="shared" si="2"/>
        <v>6</v>
      </c>
      <c r="L4" s="64">
        <f t="shared" si="3"/>
        <v>11</v>
      </c>
      <c r="M4" s="64">
        <f t="shared" si="4"/>
        <v>9</v>
      </c>
      <c r="N4" s="64">
        <f t="shared" si="5"/>
        <v>17</v>
      </c>
      <c r="O4" s="64"/>
      <c r="P4" s="64"/>
      <c r="Q4" s="80" t="s">
        <v>45</v>
      </c>
      <c r="R4" s="80" t="s">
        <v>46</v>
      </c>
      <c r="S4" s="39" t="s">
        <v>47</v>
      </c>
    </row>
    <row r="5" spans="1:23" ht="15" customHeight="1" x14ac:dyDescent="0.2">
      <c r="A5" s="81" t="s">
        <v>48</v>
      </c>
      <c r="B5" s="82">
        <v>10</v>
      </c>
      <c r="C5" s="81" t="s">
        <v>97</v>
      </c>
      <c r="D5" s="83">
        <v>5</v>
      </c>
      <c r="E5" s="83">
        <v>1</v>
      </c>
      <c r="F5" s="83">
        <f t="shared" si="0"/>
        <v>1</v>
      </c>
      <c r="G5" s="83">
        <v>0</v>
      </c>
      <c r="H5" s="84">
        <v>1</v>
      </c>
      <c r="I5" s="84">
        <v>10</v>
      </c>
      <c r="J5" s="84">
        <f t="shared" si="1"/>
        <v>2</v>
      </c>
      <c r="K5" s="84">
        <f t="shared" si="2"/>
        <v>6</v>
      </c>
      <c r="L5" s="84">
        <f t="shared" si="3"/>
        <v>11</v>
      </c>
      <c r="M5" s="84">
        <f t="shared" si="4"/>
        <v>9</v>
      </c>
      <c r="N5" s="84">
        <f t="shared" si="5"/>
        <v>17</v>
      </c>
      <c r="O5" s="84"/>
      <c r="P5" s="84"/>
      <c r="Q5" s="85" t="s">
        <v>49</v>
      </c>
      <c r="R5" s="85" t="s">
        <v>42</v>
      </c>
      <c r="S5" s="31" t="s">
        <v>50</v>
      </c>
    </row>
    <row r="6" spans="1:23" ht="15" customHeight="1" x14ac:dyDescent="0.2">
      <c r="A6" s="77" t="s">
        <v>51</v>
      </c>
      <c r="B6" s="78">
        <v>5</v>
      </c>
      <c r="C6" s="77" t="s">
        <v>97</v>
      </c>
      <c r="D6" s="79">
        <v>0</v>
      </c>
      <c r="E6" s="79">
        <v>1</v>
      </c>
      <c r="F6" s="79">
        <f t="shared" si="0"/>
        <v>1</v>
      </c>
      <c r="G6" s="79">
        <v>1</v>
      </c>
      <c r="H6" s="64">
        <v>1</v>
      </c>
      <c r="I6" s="64">
        <v>10</v>
      </c>
      <c r="J6" s="64">
        <f t="shared" si="1"/>
        <v>2</v>
      </c>
      <c r="K6" s="64">
        <f t="shared" si="2"/>
        <v>6</v>
      </c>
      <c r="L6" s="64">
        <f t="shared" si="3"/>
        <v>11</v>
      </c>
      <c r="M6" s="64">
        <f t="shared" si="4"/>
        <v>9</v>
      </c>
      <c r="N6" s="64">
        <f t="shared" si="5"/>
        <v>17</v>
      </c>
      <c r="O6" s="64"/>
      <c r="P6" s="64"/>
      <c r="Q6" s="80" t="s">
        <v>49</v>
      </c>
      <c r="R6" s="80" t="s">
        <v>46</v>
      </c>
      <c r="S6" s="39" t="s">
        <v>52</v>
      </c>
    </row>
    <row r="7" spans="1:23" ht="15" customHeight="1" x14ac:dyDescent="0.2">
      <c r="A7" s="81" t="s">
        <v>53</v>
      </c>
      <c r="B7" s="82">
        <v>5</v>
      </c>
      <c r="C7" s="81" t="s">
        <v>97</v>
      </c>
      <c r="D7" s="83">
        <v>0</v>
      </c>
      <c r="E7" s="83">
        <v>2</v>
      </c>
      <c r="F7" s="83">
        <f t="shared" si="0"/>
        <v>2</v>
      </c>
      <c r="G7" s="83">
        <v>0</v>
      </c>
      <c r="H7" s="84">
        <v>1</v>
      </c>
      <c r="I7" s="84">
        <v>10</v>
      </c>
      <c r="J7" s="84">
        <f t="shared" si="1"/>
        <v>3</v>
      </c>
      <c r="K7" s="84">
        <f t="shared" si="2"/>
        <v>7</v>
      </c>
      <c r="L7" s="84">
        <f t="shared" si="3"/>
        <v>12</v>
      </c>
      <c r="M7" s="84">
        <f t="shared" si="4"/>
        <v>8</v>
      </c>
      <c r="N7" s="84">
        <f t="shared" si="5"/>
        <v>15</v>
      </c>
      <c r="O7" s="84"/>
      <c r="P7" s="84"/>
      <c r="Q7" s="85" t="s">
        <v>49</v>
      </c>
      <c r="R7" s="85" t="s">
        <v>46</v>
      </c>
      <c r="S7" s="31" t="s">
        <v>54</v>
      </c>
    </row>
    <row r="8" spans="1:23" ht="15" customHeight="1" x14ac:dyDescent="0.2">
      <c r="A8" s="77" t="s">
        <v>55</v>
      </c>
      <c r="B8" s="78">
        <v>10</v>
      </c>
      <c r="C8" s="77" t="s">
        <v>97</v>
      </c>
      <c r="D8" s="79">
        <v>5</v>
      </c>
      <c r="E8" s="79">
        <v>1</v>
      </c>
      <c r="F8" s="79">
        <f t="shared" si="0"/>
        <v>1</v>
      </c>
      <c r="G8" s="79">
        <v>0</v>
      </c>
      <c r="H8" s="64">
        <v>1</v>
      </c>
      <c r="I8" s="64">
        <v>10</v>
      </c>
      <c r="J8" s="64">
        <f t="shared" si="1"/>
        <v>2</v>
      </c>
      <c r="K8" s="64">
        <f t="shared" si="2"/>
        <v>6</v>
      </c>
      <c r="L8" s="64">
        <f t="shared" si="3"/>
        <v>11</v>
      </c>
      <c r="M8" s="64">
        <f t="shared" si="4"/>
        <v>9</v>
      </c>
      <c r="N8" s="64">
        <f t="shared" si="5"/>
        <v>17</v>
      </c>
      <c r="O8" s="64"/>
      <c r="P8" s="64"/>
      <c r="Q8" s="4" t="s">
        <v>56</v>
      </c>
      <c r="R8" s="4" t="s">
        <v>57</v>
      </c>
      <c r="S8" s="8" t="s">
        <v>58</v>
      </c>
    </row>
    <row r="9" spans="1:23" ht="15" customHeight="1" x14ac:dyDescent="0.2">
      <c r="A9" s="77" t="s">
        <v>59</v>
      </c>
      <c r="B9" s="78">
        <v>20</v>
      </c>
      <c r="C9" s="77" t="s">
        <v>97</v>
      </c>
      <c r="D9" s="79">
        <v>5</v>
      </c>
      <c r="E9" s="79">
        <v>3</v>
      </c>
      <c r="F9" s="79">
        <f t="shared" si="0"/>
        <v>3</v>
      </c>
      <c r="G9" s="79">
        <v>0</v>
      </c>
      <c r="H9" s="64">
        <v>1</v>
      </c>
      <c r="I9" s="64">
        <v>10</v>
      </c>
      <c r="J9" s="64">
        <f t="shared" si="1"/>
        <v>4</v>
      </c>
      <c r="K9" s="64">
        <f t="shared" si="2"/>
        <v>8</v>
      </c>
      <c r="L9" s="64">
        <f t="shared" si="3"/>
        <v>13</v>
      </c>
      <c r="M9" s="64">
        <f t="shared" si="4"/>
        <v>7</v>
      </c>
      <c r="N9" s="64">
        <f t="shared" si="5"/>
        <v>13</v>
      </c>
      <c r="O9" s="64"/>
      <c r="P9" s="64"/>
      <c r="Q9" s="4"/>
      <c r="R9" s="4"/>
      <c r="S9" s="8"/>
    </row>
    <row r="10" spans="1:23" ht="15" customHeight="1" x14ac:dyDescent="0.2">
      <c r="A10" s="81" t="s">
        <v>60</v>
      </c>
      <c r="B10" s="82">
        <v>5</v>
      </c>
      <c r="C10" s="81" t="s">
        <v>97</v>
      </c>
      <c r="D10" s="83">
        <v>0</v>
      </c>
      <c r="E10" s="83">
        <v>1</v>
      </c>
      <c r="F10" s="83">
        <f t="shared" si="0"/>
        <v>1</v>
      </c>
      <c r="G10" s="83">
        <v>1</v>
      </c>
      <c r="H10" s="84">
        <v>1</v>
      </c>
      <c r="I10" s="84">
        <v>10</v>
      </c>
      <c r="J10" s="84">
        <f t="shared" si="1"/>
        <v>2</v>
      </c>
      <c r="K10" s="84">
        <f t="shared" si="2"/>
        <v>6</v>
      </c>
      <c r="L10" s="84">
        <f t="shared" si="3"/>
        <v>11</v>
      </c>
      <c r="M10" s="84">
        <f t="shared" si="4"/>
        <v>9</v>
      </c>
      <c r="N10" s="84">
        <f t="shared" si="5"/>
        <v>17</v>
      </c>
      <c r="O10" s="84"/>
      <c r="P10" s="84"/>
      <c r="Q10" s="3" t="s">
        <v>56</v>
      </c>
      <c r="R10" s="3" t="s">
        <v>57</v>
      </c>
      <c r="S10" s="12" t="s">
        <v>61</v>
      </c>
    </row>
    <row r="11" spans="1:23" ht="15" customHeight="1" x14ac:dyDescent="0.2">
      <c r="A11" s="81" t="s">
        <v>62</v>
      </c>
      <c r="B11" s="82">
        <v>10</v>
      </c>
      <c r="C11" s="81" t="s">
        <v>97</v>
      </c>
      <c r="D11" s="83">
        <v>0</v>
      </c>
      <c r="E11" s="83">
        <v>3</v>
      </c>
      <c r="F11" s="83">
        <f t="shared" si="0"/>
        <v>3</v>
      </c>
      <c r="G11" s="83">
        <v>2</v>
      </c>
      <c r="H11" s="84">
        <v>1</v>
      </c>
      <c r="I11" s="84">
        <v>10</v>
      </c>
      <c r="J11" s="84">
        <f t="shared" si="1"/>
        <v>4</v>
      </c>
      <c r="K11" s="84">
        <f t="shared" si="2"/>
        <v>8</v>
      </c>
      <c r="L11" s="84">
        <f t="shared" si="3"/>
        <v>13</v>
      </c>
      <c r="M11" s="84">
        <f t="shared" si="4"/>
        <v>7</v>
      </c>
      <c r="N11" s="84">
        <f t="shared" si="5"/>
        <v>13</v>
      </c>
      <c r="O11" s="84"/>
      <c r="P11" s="84"/>
      <c r="Q11" s="3"/>
      <c r="R11" s="3"/>
      <c r="S11" s="12"/>
    </row>
    <row r="12" spans="1:23" ht="15" customHeight="1" x14ac:dyDescent="0.2">
      <c r="A12" s="77" t="s">
        <v>63</v>
      </c>
      <c r="B12" s="78">
        <v>5</v>
      </c>
      <c r="C12" s="77" t="s">
        <v>97</v>
      </c>
      <c r="D12" s="79">
        <v>0</v>
      </c>
      <c r="E12" s="79">
        <v>2</v>
      </c>
      <c r="F12" s="79">
        <f t="shared" si="0"/>
        <v>2</v>
      </c>
      <c r="G12" s="79">
        <v>0</v>
      </c>
      <c r="H12" s="64">
        <v>1</v>
      </c>
      <c r="I12" s="64">
        <v>10</v>
      </c>
      <c r="J12" s="64">
        <f t="shared" si="1"/>
        <v>3</v>
      </c>
      <c r="K12" s="64">
        <f t="shared" si="2"/>
        <v>7</v>
      </c>
      <c r="L12" s="64">
        <f t="shared" si="3"/>
        <v>12</v>
      </c>
      <c r="M12" s="64">
        <f t="shared" si="4"/>
        <v>8</v>
      </c>
      <c r="N12" s="64">
        <f t="shared" si="5"/>
        <v>15</v>
      </c>
      <c r="O12" s="64"/>
      <c r="P12" s="64"/>
      <c r="Q12" s="4" t="s">
        <v>56</v>
      </c>
      <c r="R12" s="4" t="s">
        <v>57</v>
      </c>
      <c r="S12" s="8" t="s">
        <v>64</v>
      </c>
    </row>
    <row r="13" spans="1:23" ht="15" customHeight="1" x14ac:dyDescent="0.2">
      <c r="A13" s="77" t="s">
        <v>65</v>
      </c>
      <c r="B13" s="78">
        <v>10</v>
      </c>
      <c r="C13" s="77" t="s">
        <v>97</v>
      </c>
      <c r="D13" s="79">
        <v>0</v>
      </c>
      <c r="E13" s="79">
        <v>4</v>
      </c>
      <c r="F13" s="79">
        <f t="shared" si="0"/>
        <v>4</v>
      </c>
      <c r="G13" s="79">
        <v>0</v>
      </c>
      <c r="H13" s="64">
        <v>1</v>
      </c>
      <c r="I13" s="64">
        <v>10</v>
      </c>
      <c r="J13" s="64">
        <f t="shared" si="1"/>
        <v>5</v>
      </c>
      <c r="K13" s="64">
        <f t="shared" si="2"/>
        <v>9</v>
      </c>
      <c r="L13" s="64">
        <f t="shared" si="3"/>
        <v>14</v>
      </c>
      <c r="M13" s="64">
        <f t="shared" si="4"/>
        <v>6</v>
      </c>
      <c r="N13" s="64">
        <f t="shared" si="5"/>
        <v>12</v>
      </c>
      <c r="O13" s="64"/>
      <c r="P13" s="64"/>
      <c r="Q13" s="4"/>
      <c r="R13" s="4"/>
      <c r="S13" s="8"/>
    </row>
    <row r="14" spans="1:23" ht="15" customHeight="1" x14ac:dyDescent="0.2">
      <c r="A14" s="81" t="s">
        <v>66</v>
      </c>
      <c r="B14" s="82">
        <v>15</v>
      </c>
      <c r="C14" s="81" t="s">
        <v>97</v>
      </c>
      <c r="D14" s="83">
        <v>5</v>
      </c>
      <c r="E14" s="83">
        <v>3</v>
      </c>
      <c r="F14" s="83">
        <f t="shared" si="0"/>
        <v>3</v>
      </c>
      <c r="G14" s="83">
        <v>0</v>
      </c>
      <c r="H14" s="84">
        <v>1</v>
      </c>
      <c r="I14" s="84">
        <v>10</v>
      </c>
      <c r="J14" s="84">
        <f t="shared" si="1"/>
        <v>4</v>
      </c>
      <c r="K14" s="84">
        <f t="shared" si="2"/>
        <v>8</v>
      </c>
      <c r="L14" s="84">
        <f t="shared" si="3"/>
        <v>13</v>
      </c>
      <c r="M14" s="84">
        <f t="shared" si="4"/>
        <v>7</v>
      </c>
      <c r="N14" s="84">
        <f t="shared" si="5"/>
        <v>13</v>
      </c>
      <c r="O14" s="84"/>
      <c r="P14" s="84"/>
      <c r="Q14" s="85" t="s">
        <v>67</v>
      </c>
      <c r="R14" s="85" t="s">
        <v>68</v>
      </c>
      <c r="S14" s="31" t="s">
        <v>69</v>
      </c>
    </row>
    <row r="15" spans="1:23" ht="15" customHeight="1" x14ac:dyDescent="0.2">
      <c r="A15" s="77" t="s">
        <v>70</v>
      </c>
      <c r="B15" s="78">
        <v>5</v>
      </c>
      <c r="C15" s="77" t="s">
        <v>97</v>
      </c>
      <c r="D15" s="79">
        <v>0</v>
      </c>
      <c r="E15" s="79">
        <v>3</v>
      </c>
      <c r="F15" s="79">
        <f t="shared" si="0"/>
        <v>3</v>
      </c>
      <c r="G15" s="79">
        <v>2</v>
      </c>
      <c r="H15" s="64">
        <v>1</v>
      </c>
      <c r="I15" s="64">
        <v>10</v>
      </c>
      <c r="J15" s="64">
        <f t="shared" si="1"/>
        <v>4</v>
      </c>
      <c r="K15" s="64">
        <f t="shared" si="2"/>
        <v>8</v>
      </c>
      <c r="L15" s="64">
        <f t="shared" si="3"/>
        <v>13</v>
      </c>
      <c r="M15" s="64">
        <f t="shared" si="4"/>
        <v>7</v>
      </c>
      <c r="N15" s="64">
        <f t="shared" si="5"/>
        <v>13</v>
      </c>
      <c r="O15" s="64"/>
      <c r="P15" s="64"/>
      <c r="Q15" s="80" t="s">
        <v>67</v>
      </c>
      <c r="R15" s="86" t="s">
        <v>71</v>
      </c>
      <c r="S15" s="39" t="s">
        <v>69</v>
      </c>
    </row>
    <row r="16" spans="1:23" ht="15" customHeight="1" x14ac:dyDescent="0.2">
      <c r="A16" s="81" t="s">
        <v>72</v>
      </c>
      <c r="B16" s="82">
        <v>5</v>
      </c>
      <c r="C16" s="81" t="s">
        <v>97</v>
      </c>
      <c r="D16" s="83">
        <v>0</v>
      </c>
      <c r="E16" s="83">
        <v>4</v>
      </c>
      <c r="F16" s="83">
        <f t="shared" si="0"/>
        <v>4</v>
      </c>
      <c r="G16" s="83">
        <v>0</v>
      </c>
      <c r="H16" s="84">
        <v>1</v>
      </c>
      <c r="I16" s="84">
        <v>10</v>
      </c>
      <c r="J16" s="84">
        <f t="shared" si="1"/>
        <v>5</v>
      </c>
      <c r="K16" s="84">
        <f t="shared" si="2"/>
        <v>9</v>
      </c>
      <c r="L16" s="84">
        <f t="shared" si="3"/>
        <v>14</v>
      </c>
      <c r="M16" s="84">
        <f t="shared" si="4"/>
        <v>6</v>
      </c>
      <c r="N16" s="84">
        <f t="shared" si="5"/>
        <v>12</v>
      </c>
      <c r="O16" s="84"/>
      <c r="P16" s="84"/>
      <c r="Q16" s="85" t="s">
        <v>67</v>
      </c>
      <c r="R16" s="85" t="s">
        <v>71</v>
      </c>
      <c r="S16" s="31" t="s">
        <v>69</v>
      </c>
    </row>
    <row r="17" spans="1:19" ht="15" customHeight="1" x14ac:dyDescent="0.2">
      <c r="A17" s="77" t="s">
        <v>73</v>
      </c>
      <c r="B17" s="78">
        <v>5</v>
      </c>
      <c r="C17" s="77" t="s">
        <v>97</v>
      </c>
      <c r="D17" s="79">
        <v>0</v>
      </c>
      <c r="E17" s="79">
        <v>1</v>
      </c>
      <c r="F17" s="79">
        <f t="shared" si="0"/>
        <v>1</v>
      </c>
      <c r="G17" s="79">
        <v>0</v>
      </c>
      <c r="H17" s="64">
        <v>1</v>
      </c>
      <c r="I17" s="64">
        <v>10</v>
      </c>
      <c r="J17" s="64">
        <f t="shared" si="1"/>
        <v>2</v>
      </c>
      <c r="K17" s="64">
        <f t="shared" si="2"/>
        <v>6</v>
      </c>
      <c r="L17" s="64">
        <f t="shared" si="3"/>
        <v>11</v>
      </c>
      <c r="M17" s="64">
        <f t="shared" si="4"/>
        <v>9</v>
      </c>
      <c r="N17" s="64">
        <f t="shared" si="5"/>
        <v>17</v>
      </c>
      <c r="O17" s="64"/>
      <c r="P17" s="64"/>
      <c r="Q17" s="4" t="s">
        <v>56</v>
      </c>
      <c r="R17" s="4" t="s">
        <v>121</v>
      </c>
      <c r="S17" s="8" t="s">
        <v>75</v>
      </c>
    </row>
    <row r="18" spans="1:19" ht="15" customHeight="1" x14ac:dyDescent="0.2">
      <c r="A18" s="77" t="s">
        <v>76</v>
      </c>
      <c r="B18" s="78">
        <v>20</v>
      </c>
      <c r="C18" s="77" t="s">
        <v>97</v>
      </c>
      <c r="D18" s="79">
        <v>0</v>
      </c>
      <c r="E18" s="79">
        <v>3</v>
      </c>
      <c r="F18" s="79">
        <f t="shared" si="0"/>
        <v>3</v>
      </c>
      <c r="G18" s="79">
        <v>0</v>
      </c>
      <c r="H18" s="64">
        <v>1</v>
      </c>
      <c r="I18" s="64">
        <v>10</v>
      </c>
      <c r="J18" s="64">
        <f t="shared" si="1"/>
        <v>4</v>
      </c>
      <c r="K18" s="64">
        <f t="shared" si="2"/>
        <v>8</v>
      </c>
      <c r="L18" s="64">
        <f t="shared" si="3"/>
        <v>13</v>
      </c>
      <c r="M18" s="64">
        <f t="shared" si="4"/>
        <v>7</v>
      </c>
      <c r="N18" s="64">
        <f t="shared" si="5"/>
        <v>13</v>
      </c>
      <c r="O18" s="64"/>
      <c r="P18" s="64"/>
      <c r="Q18" s="4"/>
      <c r="R18" s="4"/>
      <c r="S18" s="8"/>
    </row>
    <row r="19" spans="1:19" ht="15" customHeight="1" x14ac:dyDescent="0.2">
      <c r="A19" s="81" t="s">
        <v>77</v>
      </c>
      <c r="B19" s="82">
        <v>15</v>
      </c>
      <c r="C19" s="81" t="s">
        <v>97</v>
      </c>
      <c r="D19" s="83">
        <v>0</v>
      </c>
      <c r="E19" s="83">
        <v>4</v>
      </c>
      <c r="F19" s="83">
        <f t="shared" si="0"/>
        <v>4</v>
      </c>
      <c r="G19" s="83">
        <v>0</v>
      </c>
      <c r="H19" s="84">
        <v>1</v>
      </c>
      <c r="I19" s="84">
        <v>10</v>
      </c>
      <c r="J19" s="84">
        <f t="shared" si="1"/>
        <v>5</v>
      </c>
      <c r="K19" s="84">
        <f t="shared" si="2"/>
        <v>9</v>
      </c>
      <c r="L19" s="84">
        <f t="shared" si="3"/>
        <v>14</v>
      </c>
      <c r="M19" s="84">
        <f t="shared" si="4"/>
        <v>6</v>
      </c>
      <c r="N19" s="84">
        <f t="shared" si="5"/>
        <v>12</v>
      </c>
      <c r="O19" s="84"/>
      <c r="P19" s="84"/>
      <c r="Q19" s="85" t="s">
        <v>67</v>
      </c>
      <c r="R19" s="85" t="s">
        <v>78</v>
      </c>
      <c r="S19" s="31" t="s">
        <v>79</v>
      </c>
    </row>
    <row r="20" spans="1:19" ht="15" customHeight="1" x14ac:dyDescent="0.2">
      <c r="A20" s="77" t="s">
        <v>80</v>
      </c>
      <c r="B20" s="78">
        <v>5</v>
      </c>
      <c r="C20" s="77" t="s">
        <v>97</v>
      </c>
      <c r="D20" s="79">
        <v>0</v>
      </c>
      <c r="E20" s="79">
        <v>0</v>
      </c>
      <c r="F20" s="79">
        <f t="shared" si="0"/>
        <v>0</v>
      </c>
      <c r="G20" s="79">
        <v>0</v>
      </c>
      <c r="H20" s="64">
        <v>1</v>
      </c>
      <c r="I20" s="64">
        <v>10</v>
      </c>
      <c r="J20" s="64">
        <f t="shared" si="1"/>
        <v>1</v>
      </c>
      <c r="K20" s="64">
        <f t="shared" si="2"/>
        <v>5</v>
      </c>
      <c r="L20" s="64">
        <f t="shared" si="3"/>
        <v>10</v>
      </c>
      <c r="M20" s="64">
        <f t="shared" si="4"/>
        <v>10</v>
      </c>
      <c r="N20" s="64">
        <f t="shared" si="5"/>
        <v>20</v>
      </c>
      <c r="O20" s="64"/>
      <c r="P20" s="64"/>
      <c r="Q20" s="4" t="s">
        <v>49</v>
      </c>
      <c r="R20" s="4" t="s">
        <v>122</v>
      </c>
      <c r="S20" s="8" t="s">
        <v>81</v>
      </c>
    </row>
    <row r="21" spans="1:19" ht="15" customHeight="1" x14ac:dyDescent="0.2">
      <c r="A21" s="77" t="s">
        <v>82</v>
      </c>
      <c r="B21" s="78">
        <v>20</v>
      </c>
      <c r="C21" s="77" t="s">
        <v>97</v>
      </c>
      <c r="D21" s="79">
        <v>0</v>
      </c>
      <c r="E21" s="79">
        <v>2</v>
      </c>
      <c r="F21" s="79">
        <f t="shared" si="0"/>
        <v>2</v>
      </c>
      <c r="G21" s="79">
        <v>0</v>
      </c>
      <c r="H21" s="64">
        <v>1</v>
      </c>
      <c r="I21" s="64">
        <v>10</v>
      </c>
      <c r="J21" s="64">
        <f t="shared" si="1"/>
        <v>3</v>
      </c>
      <c r="K21" s="64">
        <f t="shared" si="2"/>
        <v>7</v>
      </c>
      <c r="L21" s="64">
        <f t="shared" si="3"/>
        <v>12</v>
      </c>
      <c r="M21" s="64">
        <f t="shared" si="4"/>
        <v>8</v>
      </c>
      <c r="N21" s="64">
        <f t="shared" si="5"/>
        <v>15</v>
      </c>
      <c r="O21" s="64"/>
      <c r="P21" s="64"/>
      <c r="Q21" s="4"/>
      <c r="R21" s="4"/>
      <c r="S21" s="8"/>
    </row>
    <row r="24" spans="1:19" x14ac:dyDescent="0.2">
      <c r="A24" s="26" t="s">
        <v>83</v>
      </c>
      <c r="B24" s="27">
        <v>10</v>
      </c>
      <c r="C24" s="42">
        <v>0</v>
      </c>
      <c r="D24" s="42">
        <v>0</v>
      </c>
      <c r="E24" s="42">
        <v>0</v>
      </c>
      <c r="F24" s="42">
        <v>0</v>
      </c>
      <c r="G24" s="42"/>
      <c r="H24" s="43">
        <v>1</v>
      </c>
      <c r="I24" s="42">
        <v>10</v>
      </c>
      <c r="J24" s="42">
        <f>H24+F24</f>
        <v>1</v>
      </c>
      <c r="K24" s="42">
        <f>ROUNDUP(H24*(I24/2+0.5),0)</f>
        <v>6</v>
      </c>
      <c r="L24" s="42">
        <f>H24*I24</f>
        <v>10</v>
      </c>
      <c r="M24" s="42">
        <f>ROUNDUP(50/K24,0)</f>
        <v>9</v>
      </c>
      <c r="N24" s="42">
        <f>ROUNDUP(100/K24,0)</f>
        <v>17</v>
      </c>
      <c r="O24" s="42">
        <f>IF($F24=0, ROUNDUP(100/($K24/2),0), ROUNDUP((100-ROUNDUP(15/$F24,0)*$K24/2)/$K24,0)+ROUNDUP(15/$F24,0))</f>
        <v>34</v>
      </c>
      <c r="P24" s="44">
        <f>IF($F24=0, ROUNDUP(100/($K24/2),0), ROUNDUP((100-ROUNDUP(30/$F24,0)*$K24/2)/$K24,0)+ROUNDUP(30/$F24,0))</f>
        <v>34</v>
      </c>
      <c r="Q24" s="45" t="s">
        <v>45</v>
      </c>
      <c r="R24" s="45" t="s">
        <v>84</v>
      </c>
      <c r="S24" s="45" t="s">
        <v>52</v>
      </c>
    </row>
    <row r="25" spans="1:19" x14ac:dyDescent="0.2">
      <c r="A25" s="34" t="s">
        <v>85</v>
      </c>
      <c r="B25" s="36">
        <v>15</v>
      </c>
      <c r="C25" s="46">
        <v>5</v>
      </c>
      <c r="D25" s="46">
        <v>0</v>
      </c>
      <c r="E25" s="46">
        <v>0</v>
      </c>
      <c r="F25" s="46">
        <v>0</v>
      </c>
      <c r="G25" s="46"/>
      <c r="H25" s="47">
        <v>0</v>
      </c>
      <c r="I25" s="47">
        <v>0</v>
      </c>
      <c r="J25" s="47">
        <f>H25+F25</f>
        <v>0</v>
      </c>
      <c r="K25" s="47">
        <f>ROUNDUP(H25*(I25/2+0.5),0)</f>
        <v>0</v>
      </c>
      <c r="L25" s="47">
        <f>H25*I25</f>
        <v>0</v>
      </c>
      <c r="M25" s="47" t="e">
        <f>ROUNDUP(50/K25,0)</f>
        <v>#DIV/0!</v>
      </c>
      <c r="N25" s="47" t="e">
        <f>ROUNDUP(100/K25,0)</f>
        <v>#DIV/0!</v>
      </c>
      <c r="O25" s="47" t="e">
        <f>IF($F25=0, ROUNDUP(100/($K25/2),0), ROUNDUP((100-ROUNDUP(15/$F25,0)*$K25/2)/$K25,0)+ROUNDUP(15/$F25,0))</f>
        <v>#DIV/0!</v>
      </c>
      <c r="P25" s="47" t="e">
        <f>IF($F25=0, ROUNDUP(100/($K25/2),0), ROUNDUP((100-ROUNDUP(30/$F25,0)*$K25/2)/$K25,0)+ROUNDUP(30/$F25,0))</f>
        <v>#DIV/0!</v>
      </c>
      <c r="Q25" s="48" t="s">
        <v>49</v>
      </c>
      <c r="R25" s="49" t="s">
        <v>84</v>
      </c>
      <c r="S25" s="48" t="s">
        <v>52</v>
      </c>
    </row>
    <row r="26" spans="1:19" x14ac:dyDescent="0.2">
      <c r="A26" s="26" t="s">
        <v>86</v>
      </c>
      <c r="B26" s="27">
        <v>20</v>
      </c>
      <c r="C26" s="27">
        <v>10</v>
      </c>
      <c r="D26" s="27">
        <v>-10</v>
      </c>
      <c r="E26" s="27">
        <v>0</v>
      </c>
      <c r="F26" s="27">
        <v>0</v>
      </c>
      <c r="G26" s="27"/>
      <c r="H26" s="50">
        <v>0</v>
      </c>
      <c r="I26" s="50">
        <v>0</v>
      </c>
      <c r="J26" s="50">
        <f>H26+F26</f>
        <v>0</v>
      </c>
      <c r="K26" s="50">
        <f>ROUNDUP(H26*(I26/2+0.5),0)</f>
        <v>0</v>
      </c>
      <c r="L26" s="50">
        <f>H26*I26</f>
        <v>0</v>
      </c>
      <c r="M26" s="50" t="e">
        <f>ROUNDUP(50/K26,0)</f>
        <v>#DIV/0!</v>
      </c>
      <c r="N26" s="50" t="e">
        <f>ROUNDUP(100/K26,0)</f>
        <v>#DIV/0!</v>
      </c>
      <c r="O26" s="50" t="e">
        <f>IF($F26=0, ROUNDUP(100/($K26/2),0), ROUNDUP((100-ROUNDUP(15/$F26,0)*$K26/2)/$K26,0)+ROUNDUP(15/$F26,0))</f>
        <v>#DIV/0!</v>
      </c>
      <c r="P26" s="50" t="e">
        <f>IF($F26=0, ROUNDUP(100/($K26/2),0), ROUNDUP((100-ROUNDUP(30/$F26,0)*$K26/2)/$K26,0)+ROUNDUP(30/$F26,0))</f>
        <v>#DIV/0!</v>
      </c>
      <c r="Q26" s="31" t="s">
        <v>56</v>
      </c>
      <c r="R26" s="31" t="s">
        <v>84</v>
      </c>
      <c r="S26" s="31" t="s">
        <v>52</v>
      </c>
    </row>
  </sheetData>
  <mergeCells count="15">
    <mergeCell ref="Q20:Q21"/>
    <mergeCell ref="R20:R21"/>
    <mergeCell ref="S20:S21"/>
    <mergeCell ref="Q12:Q13"/>
    <mergeCell ref="R12:R13"/>
    <mergeCell ref="S12:S13"/>
    <mergeCell ref="Q17:Q18"/>
    <mergeCell ref="R17:R18"/>
    <mergeCell ref="S17:S18"/>
    <mergeCell ref="Q8:Q9"/>
    <mergeCell ref="R8:R9"/>
    <mergeCell ref="S8:S9"/>
    <mergeCell ref="Q10:Q11"/>
    <mergeCell ref="R10:R11"/>
    <mergeCell ref="S10:S1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B15" sqref="B15"/>
    </sheetView>
  </sheetViews>
  <sheetFormatPr defaultColWidth="8.7109375" defaultRowHeight="12.75" x14ac:dyDescent="0.2"/>
  <cols>
    <col min="1" max="1" width="22.42578125" customWidth="1"/>
    <col min="2" max="2" width="12" customWidth="1"/>
    <col min="3" max="3" width="17.5703125" customWidth="1"/>
    <col min="4" max="4" width="13.7109375" customWidth="1"/>
    <col min="5" max="5" width="13.5703125" customWidth="1"/>
    <col min="6" max="9" width="12" customWidth="1"/>
  </cols>
  <sheetData>
    <row r="1" spans="1:11" ht="26.25" customHeight="1" x14ac:dyDescent="0.2">
      <c r="A1" s="59" t="s">
        <v>87</v>
      </c>
      <c r="B1" s="59" t="s">
        <v>125</v>
      </c>
      <c r="C1" s="16" t="s">
        <v>140</v>
      </c>
      <c r="D1" s="16" t="s">
        <v>128</v>
      </c>
      <c r="E1" s="16" t="s">
        <v>141</v>
      </c>
      <c r="F1" t="s">
        <v>90</v>
      </c>
      <c r="G1" t="s">
        <v>124</v>
      </c>
      <c r="H1" s="59" t="s">
        <v>94</v>
      </c>
      <c r="J1" s="59"/>
      <c r="K1" s="59"/>
    </row>
    <row r="2" spans="1:11" s="59" customFormat="1" x14ac:dyDescent="0.2">
      <c r="A2" s="59" t="s">
        <v>95</v>
      </c>
      <c r="B2" s="59">
        <v>1</v>
      </c>
      <c r="C2" s="59">
        <v>10</v>
      </c>
      <c r="E2" s="59" t="s">
        <v>97</v>
      </c>
    </row>
    <row r="3" spans="1:11" x14ac:dyDescent="0.2">
      <c r="A3" t="s">
        <v>142</v>
      </c>
      <c r="B3">
        <v>2</v>
      </c>
      <c r="C3">
        <v>20</v>
      </c>
      <c r="D3" t="s">
        <v>103</v>
      </c>
      <c r="E3" t="s">
        <v>97</v>
      </c>
    </row>
    <row r="4" spans="1:11" x14ac:dyDescent="0.2">
      <c r="A4" t="s">
        <v>143</v>
      </c>
      <c r="B4">
        <v>2</v>
      </c>
      <c r="C4">
        <v>10</v>
      </c>
      <c r="E4" t="s">
        <v>97</v>
      </c>
    </row>
    <row r="5" spans="1:11" x14ac:dyDescent="0.2">
      <c r="A5" t="s">
        <v>132</v>
      </c>
      <c r="B5">
        <v>3</v>
      </c>
      <c r="C5">
        <v>10</v>
      </c>
      <c r="D5" t="s">
        <v>103</v>
      </c>
      <c r="E5" t="s">
        <v>97</v>
      </c>
    </row>
    <row r="6" spans="1:11" x14ac:dyDescent="0.2">
      <c r="A6" t="s">
        <v>144</v>
      </c>
      <c r="B6">
        <v>3</v>
      </c>
      <c r="C6">
        <v>20</v>
      </c>
      <c r="E6" t="s">
        <v>97</v>
      </c>
    </row>
    <row r="7" spans="1:11" x14ac:dyDescent="0.2">
      <c r="A7" t="s">
        <v>145</v>
      </c>
      <c r="B7">
        <v>4</v>
      </c>
      <c r="C7">
        <v>20</v>
      </c>
      <c r="D7" t="s">
        <v>103</v>
      </c>
      <c r="E7" t="s">
        <v>49</v>
      </c>
    </row>
    <row r="8" spans="1:11" x14ac:dyDescent="0.2">
      <c r="A8" t="s">
        <v>146</v>
      </c>
      <c r="B8">
        <v>5</v>
      </c>
      <c r="C8">
        <v>10</v>
      </c>
      <c r="E8" t="s">
        <v>49</v>
      </c>
    </row>
    <row r="9" spans="1:11" x14ac:dyDescent="0.2">
      <c r="A9" t="s">
        <v>104</v>
      </c>
      <c r="B9">
        <v>3</v>
      </c>
      <c r="C9">
        <v>30</v>
      </c>
      <c r="E9" t="s">
        <v>49</v>
      </c>
    </row>
    <row r="10" spans="1:11" x14ac:dyDescent="0.2">
      <c r="A10" t="s">
        <v>107</v>
      </c>
      <c r="B10">
        <v>6</v>
      </c>
      <c r="C10">
        <v>10</v>
      </c>
      <c r="E10" t="s">
        <v>49</v>
      </c>
    </row>
    <row r="11" spans="1:11" x14ac:dyDescent="0.2">
      <c r="A11" t="s">
        <v>147</v>
      </c>
      <c r="B11">
        <v>5</v>
      </c>
      <c r="C11">
        <v>20</v>
      </c>
      <c r="D11" t="s">
        <v>103</v>
      </c>
      <c r="E11" t="s">
        <v>49</v>
      </c>
    </row>
    <row r="12" spans="1:11" x14ac:dyDescent="0.2">
      <c r="A12" t="s">
        <v>148</v>
      </c>
      <c r="B12">
        <v>6</v>
      </c>
      <c r="C12">
        <v>30</v>
      </c>
      <c r="D12" t="s">
        <v>103</v>
      </c>
      <c r="E12" t="s">
        <v>109</v>
      </c>
    </row>
    <row r="13" spans="1:11" x14ac:dyDescent="0.2">
      <c r="A13" t="s">
        <v>149</v>
      </c>
      <c r="B13">
        <v>7</v>
      </c>
      <c r="C13">
        <v>30</v>
      </c>
      <c r="D13" t="s">
        <v>103</v>
      </c>
      <c r="E13" t="s">
        <v>109</v>
      </c>
    </row>
    <row r="14" spans="1:11" x14ac:dyDescent="0.2">
      <c r="A14" t="s">
        <v>150</v>
      </c>
      <c r="B14">
        <v>6</v>
      </c>
      <c r="C14">
        <v>40</v>
      </c>
      <c r="D14" t="s">
        <v>103</v>
      </c>
      <c r="E14" t="s">
        <v>109</v>
      </c>
    </row>
    <row r="15" spans="1:11" x14ac:dyDescent="0.2">
      <c r="A15" t="s">
        <v>151</v>
      </c>
      <c r="B15">
        <v>8</v>
      </c>
      <c r="C15">
        <v>40</v>
      </c>
      <c r="D15" t="s">
        <v>103</v>
      </c>
      <c r="E15" t="s">
        <v>109</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zoomScaleNormal="100" workbookViewId="0">
      <selection activeCell="K2" sqref="K2"/>
    </sheetView>
  </sheetViews>
  <sheetFormatPr defaultColWidth="11.5703125" defaultRowHeight="12.75" x14ac:dyDescent="0.2"/>
  <cols>
    <col min="1" max="1" width="28.85546875" customWidth="1"/>
    <col min="2" max="2" width="8.140625" customWidth="1"/>
    <col min="3" max="3" width="9.42578125" customWidth="1"/>
    <col min="4" max="4" width="9" customWidth="1"/>
    <col min="5" max="5" width="7.85546875" customWidth="1"/>
    <col min="6" max="6" width="8.7109375" customWidth="1"/>
    <col min="7" max="16" width="8.140625" style="19" customWidth="1"/>
    <col min="17" max="17" width="58.85546875" customWidth="1"/>
    <col min="18" max="18" width="10.28515625" customWidth="1"/>
    <col min="19" max="19" width="10.7109375" customWidth="1"/>
    <col min="20" max="20" width="7" customWidth="1"/>
    <col min="23" max="23" width="16.28515625" customWidth="1"/>
    <col min="24" max="24" width="16.140625" customWidth="1"/>
  </cols>
  <sheetData>
    <row r="1" spans="1:25" s="87" customFormat="1" ht="25.5" x14ac:dyDescent="0.2">
      <c r="A1" s="87" t="s">
        <v>87</v>
      </c>
      <c r="B1" s="87" t="s">
        <v>152</v>
      </c>
      <c r="C1" s="87" t="s">
        <v>153</v>
      </c>
      <c r="D1" s="87" t="s">
        <v>31</v>
      </c>
      <c r="E1" s="87" t="s">
        <v>154</v>
      </c>
      <c r="F1" s="87" t="s">
        <v>155</v>
      </c>
      <c r="G1" s="88" t="s">
        <v>156</v>
      </c>
      <c r="H1" s="88" t="s">
        <v>157</v>
      </c>
      <c r="I1" s="88" t="s">
        <v>158</v>
      </c>
      <c r="J1" s="88" t="s">
        <v>159</v>
      </c>
      <c r="K1" s="88" t="s">
        <v>160</v>
      </c>
      <c r="L1" s="88" t="s">
        <v>161</v>
      </c>
      <c r="M1" s="88" t="s">
        <v>162</v>
      </c>
      <c r="N1" s="88" t="s">
        <v>163</v>
      </c>
      <c r="O1" s="88" t="s">
        <v>164</v>
      </c>
      <c r="P1" s="88" t="s">
        <v>165</v>
      </c>
      <c r="Q1" s="87" t="s">
        <v>166</v>
      </c>
      <c r="R1" s="87" t="s">
        <v>167</v>
      </c>
      <c r="S1" s="87" t="s">
        <v>168</v>
      </c>
      <c r="T1" s="87" t="s">
        <v>125</v>
      </c>
      <c r="W1" s="89"/>
      <c r="X1" s="89"/>
      <c r="Y1" s="89"/>
    </row>
    <row r="2" spans="1:25" x14ac:dyDescent="0.2">
      <c r="A2" t="s">
        <v>169</v>
      </c>
      <c r="B2">
        <v>0</v>
      </c>
      <c r="C2">
        <v>0</v>
      </c>
      <c r="D2" t="s">
        <v>45</v>
      </c>
      <c r="E2">
        <v>1</v>
      </c>
      <c r="F2">
        <v>6</v>
      </c>
      <c r="G2" s="19">
        <f t="shared" ref="G2:G23" si="0">IF(E2&gt;0,(1-_xlfn.BINOM.DIST(0,$E2,($F2-$R$2+1)/$F2,1)),0)</f>
        <v>0.66666666666666663</v>
      </c>
      <c r="H2" s="19">
        <f t="shared" ref="H2:H23" si="1">IF(E2&gt;0,(1-_xlfn.BINOM.DIST(0,$E2,($F2-$S$2+1)/$F2,1)),0)</f>
        <v>0.33333333333333326</v>
      </c>
      <c r="I2" s="19">
        <f t="shared" ref="I2:I23" si="2">IF(E2&gt;1,(1-_xlfn.BINOM.DIST(1,$E2,($F2-$R$2+1)/$F2,1)),0)</f>
        <v>0</v>
      </c>
      <c r="J2" s="19">
        <f t="shared" ref="J2:J23" si="3">IF(E2&gt;1,(1-_xlfn.BINOM.DIST(1,$E2,($F2-$S$2+1)/$F2,1)),0)</f>
        <v>0</v>
      </c>
      <c r="K2" s="19">
        <f t="shared" ref="K2:K23" si="4">IF(E2&gt;2,(1-_xlfn.BINOM.DIST(2,$E2,($F2-$R$2+1)/$F2,1)),0)</f>
        <v>0</v>
      </c>
      <c r="L2" s="19">
        <f t="shared" ref="L2:L23" si="5">IF(E2&gt;2,(1-_xlfn.BINOM.DIST(2,$E2,($F2-$S$2+1)/$F2,1)),0)</f>
        <v>0</v>
      </c>
      <c r="M2" s="19">
        <f t="shared" ref="M2:M23" si="6">IF(E2&gt;3,(1-_xlfn.BINOM.DIST(3,$E2,($F2-$R$2+1)/$F2,1)),0)</f>
        <v>0</v>
      </c>
      <c r="N2" s="19">
        <f t="shared" ref="N2:N23" si="7">IF(E2&gt;3,(1-_xlfn.BINOM.DIST(3,$E2,($F2-$S$2+1)/$F2,1)),0)</f>
        <v>0</v>
      </c>
      <c r="O2" s="19">
        <f t="shared" ref="O2:O23" si="8">IF(E2&gt;4,(1-_xlfn.BINOM.DIST(4,$E2,($F2-$R$2+1)/$F2,1)),)</f>
        <v>0</v>
      </c>
      <c r="P2" s="19">
        <f t="shared" ref="P2:P23" si="9">IF(E2&gt;4,(1-_xlfn.BINOM.DIST(4,$E2,($F2-$S$2+1)/$F2,1)),0)</f>
        <v>0</v>
      </c>
      <c r="Q2" t="s">
        <v>170</v>
      </c>
      <c r="R2">
        <f>3+T2</f>
        <v>3</v>
      </c>
      <c r="S2">
        <f>5+T2</f>
        <v>5</v>
      </c>
      <c r="T2">
        <v>0</v>
      </c>
    </row>
    <row r="3" spans="1:25" x14ac:dyDescent="0.2">
      <c r="A3" t="s">
        <v>171</v>
      </c>
      <c r="B3">
        <v>0</v>
      </c>
      <c r="C3">
        <v>0</v>
      </c>
      <c r="D3" t="s">
        <v>49</v>
      </c>
      <c r="E3">
        <v>2</v>
      </c>
      <c r="F3">
        <v>6</v>
      </c>
      <c r="G3" s="19">
        <f t="shared" si="0"/>
        <v>0.88888888888888884</v>
      </c>
      <c r="H3" s="19">
        <f t="shared" si="1"/>
        <v>0.55555555555555558</v>
      </c>
      <c r="I3" s="19">
        <f t="shared" si="2"/>
        <v>0.44444444444444442</v>
      </c>
      <c r="J3" s="19">
        <f t="shared" si="3"/>
        <v>0.11111111111111116</v>
      </c>
      <c r="K3" s="19">
        <f t="shared" si="4"/>
        <v>0</v>
      </c>
      <c r="L3" s="19">
        <f t="shared" si="5"/>
        <v>0</v>
      </c>
      <c r="M3" s="19">
        <f t="shared" si="6"/>
        <v>0</v>
      </c>
      <c r="N3" s="19">
        <f t="shared" si="7"/>
        <v>0</v>
      </c>
      <c r="O3" s="19">
        <f t="shared" si="8"/>
        <v>0</v>
      </c>
      <c r="P3" s="19">
        <f t="shared" si="9"/>
        <v>0</v>
      </c>
      <c r="Q3" t="s">
        <v>172</v>
      </c>
    </row>
    <row r="4" spans="1:25" x14ac:dyDescent="0.2">
      <c r="A4" t="s">
        <v>44</v>
      </c>
      <c r="B4">
        <v>0</v>
      </c>
      <c r="C4">
        <v>0</v>
      </c>
      <c r="D4" t="s">
        <v>45</v>
      </c>
      <c r="E4">
        <v>3</v>
      </c>
      <c r="F4">
        <v>8</v>
      </c>
      <c r="G4" s="19">
        <f t="shared" si="0"/>
        <v>0.984375</v>
      </c>
      <c r="H4" s="19">
        <f t="shared" si="1"/>
        <v>0.875</v>
      </c>
      <c r="I4" s="19">
        <f t="shared" si="2"/>
        <v>0.84375</v>
      </c>
      <c r="J4" s="19">
        <f t="shared" si="3"/>
        <v>0.5</v>
      </c>
      <c r="K4" s="19">
        <f t="shared" si="4"/>
        <v>0.421875</v>
      </c>
      <c r="L4" s="19">
        <f t="shared" si="5"/>
        <v>0.125</v>
      </c>
      <c r="M4" s="19">
        <f t="shared" si="6"/>
        <v>0</v>
      </c>
      <c r="N4" s="19">
        <f t="shared" si="7"/>
        <v>0</v>
      </c>
      <c r="O4" s="19">
        <f t="shared" si="8"/>
        <v>0</v>
      </c>
      <c r="P4" s="19">
        <f t="shared" si="9"/>
        <v>0</v>
      </c>
      <c r="Q4" t="s">
        <v>173</v>
      </c>
    </row>
    <row r="5" spans="1:25" x14ac:dyDescent="0.2">
      <c r="A5" t="s">
        <v>174</v>
      </c>
      <c r="B5">
        <v>5</v>
      </c>
      <c r="C5">
        <v>0</v>
      </c>
      <c r="D5" t="s">
        <v>45</v>
      </c>
      <c r="E5">
        <v>3</v>
      </c>
      <c r="F5">
        <v>8</v>
      </c>
      <c r="G5" s="19">
        <f t="shared" si="0"/>
        <v>0.984375</v>
      </c>
      <c r="H5" s="19">
        <f t="shared" si="1"/>
        <v>0.875</v>
      </c>
      <c r="I5" s="19">
        <f t="shared" si="2"/>
        <v>0.84375</v>
      </c>
      <c r="J5" s="19">
        <f t="shared" si="3"/>
        <v>0.5</v>
      </c>
      <c r="K5" s="19">
        <f t="shared" si="4"/>
        <v>0.421875</v>
      </c>
      <c r="L5" s="19">
        <f t="shared" si="5"/>
        <v>0.125</v>
      </c>
      <c r="M5" s="19">
        <f t="shared" si="6"/>
        <v>0</v>
      </c>
      <c r="N5" s="19">
        <f t="shared" si="7"/>
        <v>0</v>
      </c>
      <c r="O5" s="19">
        <f t="shared" si="8"/>
        <v>0</v>
      </c>
      <c r="P5" s="19">
        <f t="shared" si="9"/>
        <v>0</v>
      </c>
      <c r="Q5" t="s">
        <v>97</v>
      </c>
    </row>
    <row r="6" spans="1:25" x14ac:dyDescent="0.2">
      <c r="A6" t="s">
        <v>175</v>
      </c>
      <c r="B6">
        <v>5</v>
      </c>
      <c r="C6">
        <v>10</v>
      </c>
      <c r="D6" t="s">
        <v>49</v>
      </c>
      <c r="E6">
        <v>3</v>
      </c>
      <c r="F6">
        <v>8</v>
      </c>
      <c r="G6" s="19">
        <f t="shared" si="0"/>
        <v>0.984375</v>
      </c>
      <c r="H6" s="19">
        <f t="shared" si="1"/>
        <v>0.875</v>
      </c>
      <c r="I6" s="19">
        <f t="shared" si="2"/>
        <v>0.84375</v>
      </c>
      <c r="J6" s="19">
        <f t="shared" si="3"/>
        <v>0.5</v>
      </c>
      <c r="K6" s="19">
        <f t="shared" si="4"/>
        <v>0.421875</v>
      </c>
      <c r="L6" s="19">
        <f t="shared" si="5"/>
        <v>0.125</v>
      </c>
      <c r="M6" s="19">
        <f t="shared" si="6"/>
        <v>0</v>
      </c>
      <c r="N6" s="19">
        <f t="shared" si="7"/>
        <v>0</v>
      </c>
      <c r="O6" s="19">
        <f t="shared" si="8"/>
        <v>0</v>
      </c>
      <c r="P6" s="19">
        <f t="shared" si="9"/>
        <v>0</v>
      </c>
      <c r="Q6" t="s">
        <v>97</v>
      </c>
    </row>
    <row r="7" spans="1:25" x14ac:dyDescent="0.2">
      <c r="A7" t="s">
        <v>51</v>
      </c>
      <c r="B7">
        <v>0</v>
      </c>
      <c r="C7">
        <v>0</v>
      </c>
      <c r="D7" t="s">
        <v>49</v>
      </c>
      <c r="E7">
        <v>2</v>
      </c>
      <c r="F7">
        <v>12</v>
      </c>
      <c r="G7" s="19">
        <f t="shared" si="0"/>
        <v>0.97222222222222221</v>
      </c>
      <c r="H7" s="19">
        <f t="shared" si="1"/>
        <v>0.88888888888888884</v>
      </c>
      <c r="I7" s="19">
        <f t="shared" si="2"/>
        <v>0.69444444444444453</v>
      </c>
      <c r="J7" s="19">
        <f t="shared" si="3"/>
        <v>0.44444444444444442</v>
      </c>
      <c r="K7" s="19">
        <f t="shared" si="4"/>
        <v>0</v>
      </c>
      <c r="L7" s="19">
        <f t="shared" si="5"/>
        <v>0</v>
      </c>
      <c r="M7" s="19">
        <f t="shared" si="6"/>
        <v>0</v>
      </c>
      <c r="N7" s="19">
        <f t="shared" si="7"/>
        <v>0</v>
      </c>
      <c r="O7" s="19">
        <f t="shared" si="8"/>
        <v>0</v>
      </c>
      <c r="P7" s="19">
        <f t="shared" si="9"/>
        <v>0</v>
      </c>
      <c r="Q7" t="s">
        <v>176</v>
      </c>
    </row>
    <row r="8" spans="1:25" x14ac:dyDescent="0.2">
      <c r="A8" t="s">
        <v>177</v>
      </c>
      <c r="B8">
        <v>0</v>
      </c>
      <c r="C8">
        <v>0</v>
      </c>
      <c r="D8" t="s">
        <v>49</v>
      </c>
      <c r="E8">
        <v>3</v>
      </c>
      <c r="F8">
        <v>10</v>
      </c>
      <c r="G8" s="19">
        <f t="shared" si="0"/>
        <v>0.99199999999999999</v>
      </c>
      <c r="H8" s="19">
        <f t="shared" si="1"/>
        <v>0.93599999999999994</v>
      </c>
      <c r="I8" s="19">
        <f t="shared" si="2"/>
        <v>0.89600000000000002</v>
      </c>
      <c r="J8" s="19">
        <f t="shared" si="3"/>
        <v>0.64800000000000002</v>
      </c>
      <c r="K8" s="19">
        <f t="shared" si="4"/>
        <v>0.51200000000000012</v>
      </c>
      <c r="L8" s="19">
        <f t="shared" si="5"/>
        <v>0.21599999999999997</v>
      </c>
      <c r="M8" s="19">
        <f t="shared" si="6"/>
        <v>0</v>
      </c>
      <c r="N8" s="19">
        <f t="shared" si="7"/>
        <v>0</v>
      </c>
      <c r="O8" s="19">
        <f t="shared" si="8"/>
        <v>0</v>
      </c>
      <c r="P8" s="19">
        <f t="shared" si="9"/>
        <v>0</v>
      </c>
      <c r="Q8" t="s">
        <v>176</v>
      </c>
    </row>
    <row r="9" spans="1:25" x14ac:dyDescent="0.2">
      <c r="A9" t="s">
        <v>178</v>
      </c>
      <c r="B9">
        <v>5</v>
      </c>
      <c r="C9">
        <v>10</v>
      </c>
      <c r="D9" t="s">
        <v>56</v>
      </c>
      <c r="E9">
        <v>3</v>
      </c>
      <c r="F9">
        <v>8</v>
      </c>
      <c r="G9" s="19">
        <f t="shared" si="0"/>
        <v>0.984375</v>
      </c>
      <c r="H9" s="19">
        <f t="shared" si="1"/>
        <v>0.875</v>
      </c>
      <c r="I9" s="19">
        <f t="shared" si="2"/>
        <v>0.84375</v>
      </c>
      <c r="J9" s="19">
        <f t="shared" si="3"/>
        <v>0.5</v>
      </c>
      <c r="K9" s="19">
        <f t="shared" si="4"/>
        <v>0.421875</v>
      </c>
      <c r="L9" s="19">
        <f t="shared" si="5"/>
        <v>0.125</v>
      </c>
      <c r="M9" s="19">
        <f t="shared" si="6"/>
        <v>0</v>
      </c>
      <c r="N9" s="19">
        <f t="shared" si="7"/>
        <v>0</v>
      </c>
      <c r="O9" s="19">
        <f t="shared" si="8"/>
        <v>0</v>
      </c>
      <c r="P9" s="19">
        <f t="shared" si="9"/>
        <v>0</v>
      </c>
      <c r="Q9" s="59" t="s">
        <v>179</v>
      </c>
    </row>
    <row r="10" spans="1:25" x14ac:dyDescent="0.2">
      <c r="A10" t="s">
        <v>180</v>
      </c>
      <c r="B10">
        <v>10</v>
      </c>
      <c r="C10">
        <v>10</v>
      </c>
      <c r="D10" t="s">
        <v>56</v>
      </c>
      <c r="E10">
        <v>4</v>
      </c>
      <c r="F10">
        <v>8</v>
      </c>
      <c r="G10" s="19">
        <f t="shared" si="0"/>
        <v>0.99609375</v>
      </c>
      <c r="H10" s="19">
        <f t="shared" si="1"/>
        <v>0.9375</v>
      </c>
      <c r="I10" s="19">
        <f t="shared" si="2"/>
        <v>0.94921875</v>
      </c>
      <c r="J10" s="19">
        <f t="shared" si="3"/>
        <v>0.6875</v>
      </c>
      <c r="K10" s="19">
        <f t="shared" si="4"/>
        <v>0.73828125</v>
      </c>
      <c r="L10" s="19">
        <f t="shared" si="5"/>
        <v>0.3125</v>
      </c>
      <c r="M10" s="19">
        <f t="shared" si="6"/>
        <v>0.31640625</v>
      </c>
      <c r="N10" s="19">
        <f t="shared" si="7"/>
        <v>6.25E-2</v>
      </c>
      <c r="O10" s="19">
        <f t="shared" si="8"/>
        <v>0</v>
      </c>
      <c r="P10" s="19">
        <f t="shared" si="9"/>
        <v>0</v>
      </c>
      <c r="Q10" s="59" t="s">
        <v>179</v>
      </c>
    </row>
    <row r="11" spans="1:25" x14ac:dyDescent="0.2">
      <c r="A11" t="s">
        <v>181</v>
      </c>
      <c r="B11">
        <v>0</v>
      </c>
      <c r="C11">
        <v>0</v>
      </c>
      <c r="D11" t="s">
        <v>56</v>
      </c>
      <c r="E11">
        <v>2</v>
      </c>
      <c r="F11">
        <v>12</v>
      </c>
      <c r="G11" s="19">
        <f t="shared" si="0"/>
        <v>0.97222222222222221</v>
      </c>
      <c r="H11" s="19">
        <f t="shared" si="1"/>
        <v>0.88888888888888884</v>
      </c>
      <c r="I11" s="19">
        <f t="shared" si="2"/>
        <v>0.69444444444444453</v>
      </c>
      <c r="J11" s="19">
        <f t="shared" si="3"/>
        <v>0.44444444444444442</v>
      </c>
      <c r="K11" s="19">
        <f t="shared" si="4"/>
        <v>0</v>
      </c>
      <c r="L11" s="19">
        <f t="shared" si="5"/>
        <v>0</v>
      </c>
      <c r="M11" s="19">
        <f t="shared" si="6"/>
        <v>0</v>
      </c>
      <c r="N11" s="19">
        <f t="shared" si="7"/>
        <v>0</v>
      </c>
      <c r="O11" s="19">
        <f t="shared" si="8"/>
        <v>0</v>
      </c>
      <c r="P11" s="19">
        <f t="shared" si="9"/>
        <v>0</v>
      </c>
      <c r="Q11" s="59" t="s">
        <v>179</v>
      </c>
    </row>
    <row r="12" spans="1:25" x14ac:dyDescent="0.2">
      <c r="A12" t="s">
        <v>182</v>
      </c>
      <c r="B12">
        <v>0</v>
      </c>
      <c r="C12">
        <v>0</v>
      </c>
      <c r="D12" t="s">
        <v>56</v>
      </c>
      <c r="E12">
        <v>3</v>
      </c>
      <c r="F12">
        <v>12</v>
      </c>
      <c r="G12" s="19">
        <f t="shared" si="0"/>
        <v>0.99537037037037035</v>
      </c>
      <c r="H12" s="19">
        <f t="shared" si="1"/>
        <v>0.96296296296296291</v>
      </c>
      <c r="I12" s="19">
        <f t="shared" si="2"/>
        <v>0.92592592592592593</v>
      </c>
      <c r="J12" s="19">
        <f t="shared" si="3"/>
        <v>0.7407407407407407</v>
      </c>
      <c r="K12" s="19">
        <f t="shared" si="4"/>
        <v>0.57870370370370372</v>
      </c>
      <c r="L12" s="19">
        <f t="shared" si="5"/>
        <v>0.29629629629629628</v>
      </c>
      <c r="M12" s="19">
        <f t="shared" si="6"/>
        <v>0</v>
      </c>
      <c r="N12" s="19">
        <f t="shared" si="7"/>
        <v>0</v>
      </c>
      <c r="O12" s="19">
        <f t="shared" si="8"/>
        <v>0</v>
      </c>
      <c r="P12" s="19">
        <f t="shared" si="9"/>
        <v>0</v>
      </c>
      <c r="Q12" s="59" t="s">
        <v>179</v>
      </c>
    </row>
    <row r="13" spans="1:25" x14ac:dyDescent="0.2">
      <c r="A13" t="s">
        <v>183</v>
      </c>
      <c r="B13">
        <v>0</v>
      </c>
      <c r="C13">
        <v>0</v>
      </c>
      <c r="D13" t="s">
        <v>56</v>
      </c>
      <c r="E13">
        <v>3</v>
      </c>
      <c r="F13">
        <v>10</v>
      </c>
      <c r="G13" s="19">
        <f t="shared" si="0"/>
        <v>0.99199999999999999</v>
      </c>
      <c r="H13" s="19">
        <f t="shared" si="1"/>
        <v>0.93599999999999994</v>
      </c>
      <c r="I13" s="19">
        <f t="shared" si="2"/>
        <v>0.89600000000000002</v>
      </c>
      <c r="J13" s="19">
        <f t="shared" si="3"/>
        <v>0.64800000000000002</v>
      </c>
      <c r="K13" s="19">
        <f t="shared" si="4"/>
        <v>0.51200000000000012</v>
      </c>
      <c r="L13" s="19">
        <f t="shared" si="5"/>
        <v>0.21599999999999997</v>
      </c>
      <c r="M13" s="19">
        <f t="shared" si="6"/>
        <v>0</v>
      </c>
      <c r="N13" s="19">
        <f t="shared" si="7"/>
        <v>0</v>
      </c>
      <c r="O13" s="19">
        <f t="shared" si="8"/>
        <v>0</v>
      </c>
      <c r="P13" s="19">
        <f t="shared" si="9"/>
        <v>0</v>
      </c>
      <c r="Q13" s="59" t="s">
        <v>179</v>
      </c>
    </row>
    <row r="14" spans="1:25" x14ac:dyDescent="0.2">
      <c r="A14" t="s">
        <v>184</v>
      </c>
      <c r="B14">
        <v>0</v>
      </c>
      <c r="C14">
        <v>0</v>
      </c>
      <c r="D14" t="s">
        <v>56</v>
      </c>
      <c r="E14">
        <v>4</v>
      </c>
      <c r="F14">
        <v>10</v>
      </c>
      <c r="G14" s="19">
        <f t="shared" si="0"/>
        <v>0.99839999999999995</v>
      </c>
      <c r="H14" s="19">
        <f t="shared" si="1"/>
        <v>0.97440000000000004</v>
      </c>
      <c r="I14" s="19">
        <f t="shared" si="2"/>
        <v>0.9728</v>
      </c>
      <c r="J14" s="19">
        <f t="shared" si="3"/>
        <v>0.82079999999999997</v>
      </c>
      <c r="K14" s="19">
        <f t="shared" si="4"/>
        <v>0.81920000000000004</v>
      </c>
      <c r="L14" s="19">
        <f t="shared" si="5"/>
        <v>0.47519999999999996</v>
      </c>
      <c r="M14" s="19">
        <f t="shared" si="6"/>
        <v>0.40960000000000008</v>
      </c>
      <c r="N14" s="19">
        <f t="shared" si="7"/>
        <v>0.12959999999999994</v>
      </c>
      <c r="O14" s="19">
        <f t="shared" si="8"/>
        <v>0</v>
      </c>
      <c r="P14" s="19">
        <f t="shared" si="9"/>
        <v>0</v>
      </c>
      <c r="Q14" s="59" t="s">
        <v>179</v>
      </c>
    </row>
    <row r="15" spans="1:25" x14ac:dyDescent="0.2">
      <c r="A15" t="s">
        <v>185</v>
      </c>
      <c r="B15">
        <v>5</v>
      </c>
      <c r="C15">
        <v>10</v>
      </c>
      <c r="D15" t="s">
        <v>67</v>
      </c>
      <c r="E15">
        <v>5</v>
      </c>
      <c r="F15">
        <v>8</v>
      </c>
      <c r="G15" s="19">
        <f t="shared" si="0"/>
        <v>0.9990234375</v>
      </c>
      <c r="H15" s="19">
        <f t="shared" si="1"/>
        <v>0.96875</v>
      </c>
      <c r="I15" s="19">
        <f t="shared" si="2"/>
        <v>0.984375</v>
      </c>
      <c r="J15" s="19">
        <f t="shared" si="3"/>
        <v>0.8125</v>
      </c>
      <c r="K15" s="19">
        <f t="shared" si="4"/>
        <v>0.896484375</v>
      </c>
      <c r="L15" s="19">
        <f t="shared" si="5"/>
        <v>0.50000000000000011</v>
      </c>
      <c r="M15" s="19">
        <f t="shared" si="6"/>
        <v>0.6328125</v>
      </c>
      <c r="N15" s="19">
        <f t="shared" si="7"/>
        <v>0.1875</v>
      </c>
      <c r="O15" s="19">
        <f t="shared" si="8"/>
        <v>0.2373046875</v>
      </c>
      <c r="P15" s="19">
        <f t="shared" si="9"/>
        <v>3.125E-2</v>
      </c>
      <c r="Q15" t="s">
        <v>186</v>
      </c>
    </row>
    <row r="16" spans="1:25" x14ac:dyDescent="0.2">
      <c r="A16" t="s">
        <v>187</v>
      </c>
      <c r="B16">
        <v>0</v>
      </c>
      <c r="C16">
        <v>0</v>
      </c>
      <c r="D16" t="s">
        <v>67</v>
      </c>
      <c r="E16">
        <v>4</v>
      </c>
      <c r="F16">
        <v>12</v>
      </c>
      <c r="G16" s="19">
        <f t="shared" si="0"/>
        <v>0.99922839506172845</v>
      </c>
      <c r="H16" s="19">
        <f t="shared" si="1"/>
        <v>0.98765432098765427</v>
      </c>
      <c r="I16" s="19">
        <f t="shared" si="2"/>
        <v>0.98379629629629628</v>
      </c>
      <c r="J16" s="19">
        <f t="shared" si="3"/>
        <v>0.88888888888888884</v>
      </c>
      <c r="K16" s="19">
        <f t="shared" si="4"/>
        <v>0.86805555555555558</v>
      </c>
      <c r="L16" s="19">
        <f t="shared" si="5"/>
        <v>0.59259259259259256</v>
      </c>
      <c r="M16" s="19">
        <f t="shared" si="6"/>
        <v>0.48225308641975317</v>
      </c>
      <c r="N16" s="19">
        <f t="shared" si="7"/>
        <v>0.19753086419753085</v>
      </c>
      <c r="O16" s="19">
        <f t="shared" si="8"/>
        <v>0</v>
      </c>
      <c r="P16" s="19">
        <f t="shared" si="9"/>
        <v>0</v>
      </c>
      <c r="Q16" s="59" t="s">
        <v>186</v>
      </c>
    </row>
    <row r="17" spans="1:17" x14ac:dyDescent="0.2">
      <c r="A17" t="s">
        <v>72</v>
      </c>
      <c r="B17">
        <v>0</v>
      </c>
      <c r="C17">
        <v>0</v>
      </c>
      <c r="D17" t="s">
        <v>67</v>
      </c>
      <c r="E17">
        <v>5</v>
      </c>
      <c r="F17">
        <v>10</v>
      </c>
      <c r="G17" s="19">
        <f t="shared" si="0"/>
        <v>0.99968000000000001</v>
      </c>
      <c r="H17" s="19">
        <f t="shared" si="1"/>
        <v>0.98975999999999997</v>
      </c>
      <c r="I17" s="19">
        <f t="shared" si="2"/>
        <v>0.99328000000000005</v>
      </c>
      <c r="J17" s="19">
        <f t="shared" si="3"/>
        <v>0.91295999999999999</v>
      </c>
      <c r="K17" s="19">
        <f t="shared" si="4"/>
        <v>0.94208000000000003</v>
      </c>
      <c r="L17" s="19">
        <f t="shared" si="5"/>
        <v>0.68255999999999994</v>
      </c>
      <c r="M17" s="19">
        <f t="shared" si="6"/>
        <v>0.73728000000000005</v>
      </c>
      <c r="N17" s="19">
        <f t="shared" si="7"/>
        <v>0.33695999999999993</v>
      </c>
      <c r="O17" s="19">
        <f t="shared" si="8"/>
        <v>0.32768000000000008</v>
      </c>
      <c r="P17" s="19">
        <f t="shared" si="9"/>
        <v>7.7760000000000051E-2</v>
      </c>
      <c r="Q17" s="59" t="s">
        <v>186</v>
      </c>
    </row>
    <row r="18" spans="1:17" x14ac:dyDescent="0.2">
      <c r="A18" t="s">
        <v>188</v>
      </c>
      <c r="B18">
        <v>0</v>
      </c>
      <c r="C18">
        <v>5</v>
      </c>
      <c r="D18" t="s">
        <v>56</v>
      </c>
      <c r="E18">
        <v>3</v>
      </c>
      <c r="F18">
        <v>8</v>
      </c>
      <c r="G18" s="19">
        <f t="shared" si="0"/>
        <v>0.984375</v>
      </c>
      <c r="H18" s="19">
        <f t="shared" si="1"/>
        <v>0.875</v>
      </c>
      <c r="I18" s="19">
        <f t="shared" si="2"/>
        <v>0.84375</v>
      </c>
      <c r="J18" s="19">
        <f t="shared" si="3"/>
        <v>0.5</v>
      </c>
      <c r="K18" s="19">
        <f t="shared" si="4"/>
        <v>0.421875</v>
      </c>
      <c r="L18" s="19">
        <f t="shared" si="5"/>
        <v>0.125</v>
      </c>
      <c r="M18" s="19">
        <f t="shared" si="6"/>
        <v>0</v>
      </c>
      <c r="N18" s="19">
        <f t="shared" si="7"/>
        <v>0</v>
      </c>
      <c r="O18" s="19">
        <f t="shared" si="8"/>
        <v>0</v>
      </c>
      <c r="P18" s="19">
        <f t="shared" si="9"/>
        <v>0</v>
      </c>
      <c r="Q18" t="s">
        <v>189</v>
      </c>
    </row>
    <row r="19" spans="1:17" x14ac:dyDescent="0.2">
      <c r="A19" t="s">
        <v>190</v>
      </c>
      <c r="B19">
        <v>5</v>
      </c>
      <c r="C19">
        <v>5</v>
      </c>
      <c r="D19" t="s">
        <v>56</v>
      </c>
      <c r="E19">
        <v>4</v>
      </c>
      <c r="F19">
        <v>8</v>
      </c>
      <c r="G19" s="19">
        <f t="shared" si="0"/>
        <v>0.99609375</v>
      </c>
      <c r="H19" s="19">
        <f t="shared" si="1"/>
        <v>0.9375</v>
      </c>
      <c r="I19" s="19">
        <f t="shared" si="2"/>
        <v>0.94921875</v>
      </c>
      <c r="J19" s="19">
        <f t="shared" si="3"/>
        <v>0.6875</v>
      </c>
      <c r="K19" s="19">
        <f t="shared" si="4"/>
        <v>0.73828125</v>
      </c>
      <c r="L19" s="19">
        <f t="shared" si="5"/>
        <v>0.3125</v>
      </c>
      <c r="M19" s="19">
        <f t="shared" si="6"/>
        <v>0.31640625</v>
      </c>
      <c r="N19" s="19">
        <f t="shared" si="7"/>
        <v>6.25E-2</v>
      </c>
      <c r="O19" s="19">
        <f t="shared" si="8"/>
        <v>0</v>
      </c>
      <c r="P19" s="19">
        <f t="shared" si="9"/>
        <v>0</v>
      </c>
      <c r="Q19" s="59" t="s">
        <v>189</v>
      </c>
    </row>
    <row r="20" spans="1:17" x14ac:dyDescent="0.2">
      <c r="A20" t="s">
        <v>191</v>
      </c>
      <c r="B20">
        <v>5</v>
      </c>
      <c r="C20">
        <v>5</v>
      </c>
      <c r="D20" t="s">
        <v>67</v>
      </c>
      <c r="E20">
        <v>4</v>
      </c>
      <c r="F20">
        <v>12</v>
      </c>
      <c r="G20" s="19">
        <f t="shared" si="0"/>
        <v>0.99922839506172845</v>
      </c>
      <c r="H20" s="19">
        <f t="shared" si="1"/>
        <v>0.98765432098765427</v>
      </c>
      <c r="I20" s="19">
        <f t="shared" si="2"/>
        <v>0.98379629629629628</v>
      </c>
      <c r="J20" s="19">
        <f t="shared" si="3"/>
        <v>0.88888888888888884</v>
      </c>
      <c r="K20" s="19">
        <f t="shared" si="4"/>
        <v>0.86805555555555558</v>
      </c>
      <c r="L20" s="19">
        <f t="shared" si="5"/>
        <v>0.59259259259259256</v>
      </c>
      <c r="M20" s="19">
        <f t="shared" si="6"/>
        <v>0.48225308641975317</v>
      </c>
      <c r="N20" s="19">
        <f t="shared" si="7"/>
        <v>0.19753086419753085</v>
      </c>
      <c r="O20" s="19">
        <f t="shared" si="8"/>
        <v>0</v>
      </c>
      <c r="P20" s="19">
        <f t="shared" si="9"/>
        <v>0</v>
      </c>
      <c r="Q20" s="59" t="s">
        <v>192</v>
      </c>
    </row>
    <row r="21" spans="1:17" x14ac:dyDescent="0.2">
      <c r="A21" t="s">
        <v>193</v>
      </c>
      <c r="B21">
        <v>0</v>
      </c>
      <c r="C21">
        <v>5</v>
      </c>
      <c r="D21" t="s">
        <v>56</v>
      </c>
      <c r="E21">
        <v>2</v>
      </c>
      <c r="F21">
        <v>8</v>
      </c>
      <c r="G21" s="19">
        <f t="shared" si="0"/>
        <v>0.9375</v>
      </c>
      <c r="H21" s="19">
        <f t="shared" si="1"/>
        <v>0.75</v>
      </c>
      <c r="I21" s="19">
        <f t="shared" si="2"/>
        <v>0.5625</v>
      </c>
      <c r="J21" s="19">
        <f t="shared" si="3"/>
        <v>0.25</v>
      </c>
      <c r="K21" s="19">
        <f t="shared" si="4"/>
        <v>0</v>
      </c>
      <c r="L21" s="19">
        <f t="shared" si="5"/>
        <v>0</v>
      </c>
      <c r="M21" s="19">
        <f t="shared" si="6"/>
        <v>0</v>
      </c>
      <c r="N21" s="19">
        <f t="shared" si="7"/>
        <v>0</v>
      </c>
      <c r="O21" s="19">
        <f t="shared" si="8"/>
        <v>0</v>
      </c>
      <c r="P21" s="19">
        <f t="shared" si="9"/>
        <v>0</v>
      </c>
      <c r="Q21" s="59" t="s">
        <v>194</v>
      </c>
    </row>
    <row r="22" spans="1:17" x14ac:dyDescent="0.2">
      <c r="A22" t="s">
        <v>195</v>
      </c>
      <c r="B22">
        <v>5</v>
      </c>
      <c r="C22">
        <v>5</v>
      </c>
      <c r="D22" t="s">
        <v>56</v>
      </c>
      <c r="E22">
        <v>3</v>
      </c>
      <c r="F22">
        <v>8</v>
      </c>
      <c r="G22" s="19">
        <f t="shared" si="0"/>
        <v>0.984375</v>
      </c>
      <c r="H22" s="19">
        <f t="shared" si="1"/>
        <v>0.875</v>
      </c>
      <c r="I22" s="19">
        <f t="shared" si="2"/>
        <v>0.84375</v>
      </c>
      <c r="J22" s="19">
        <f t="shared" si="3"/>
        <v>0.5</v>
      </c>
      <c r="K22" s="19">
        <f t="shared" si="4"/>
        <v>0.421875</v>
      </c>
      <c r="L22" s="19">
        <f t="shared" si="5"/>
        <v>0.125</v>
      </c>
      <c r="M22" s="19">
        <f t="shared" si="6"/>
        <v>0</v>
      </c>
      <c r="N22" s="19">
        <f t="shared" si="7"/>
        <v>0</v>
      </c>
      <c r="O22" s="19">
        <f t="shared" si="8"/>
        <v>0</v>
      </c>
      <c r="P22" s="19">
        <f t="shared" si="9"/>
        <v>0</v>
      </c>
      <c r="Q22" s="59" t="s">
        <v>194</v>
      </c>
    </row>
    <row r="23" spans="1:17" x14ac:dyDescent="0.2">
      <c r="A23" t="s">
        <v>196</v>
      </c>
      <c r="B23" t="s">
        <v>96</v>
      </c>
      <c r="C23" t="s">
        <v>96</v>
      </c>
      <c r="D23" t="s">
        <v>96</v>
      </c>
      <c r="E23">
        <v>1</v>
      </c>
      <c r="F23">
        <v>12</v>
      </c>
      <c r="G23" s="19">
        <f t="shared" si="0"/>
        <v>0.83333333333333337</v>
      </c>
      <c r="H23" s="19">
        <f t="shared" si="1"/>
        <v>0.66666666666666663</v>
      </c>
      <c r="I23" s="19">
        <f t="shared" si="2"/>
        <v>0</v>
      </c>
      <c r="J23" s="19">
        <f t="shared" si="3"/>
        <v>0</v>
      </c>
      <c r="K23" s="19">
        <f t="shared" si="4"/>
        <v>0</v>
      </c>
      <c r="L23" s="19">
        <f t="shared" si="5"/>
        <v>0</v>
      </c>
      <c r="M23" s="19">
        <f t="shared" si="6"/>
        <v>0</v>
      </c>
      <c r="N23" s="19">
        <f t="shared" si="7"/>
        <v>0</v>
      </c>
      <c r="O23" s="19">
        <f t="shared" si="8"/>
        <v>0</v>
      </c>
      <c r="P23" s="19">
        <f t="shared" si="9"/>
        <v>0</v>
      </c>
      <c r="Q23" t="s">
        <v>96</v>
      </c>
    </row>
    <row r="25" spans="1:17" x14ac:dyDescent="0.2">
      <c r="A25" t="s">
        <v>197</v>
      </c>
      <c r="B25">
        <v>5</v>
      </c>
      <c r="C25">
        <v>0</v>
      </c>
      <c r="D25" t="s">
        <v>45</v>
      </c>
      <c r="E25">
        <v>2</v>
      </c>
      <c r="F25">
        <v>6</v>
      </c>
      <c r="G25" s="19">
        <f>IF(E25&gt;0,(1-_xlfn.BINOM.DIST(0,$E25,($F25-$R$2+1)/$F25,1)),0)</f>
        <v>0.88888888888888884</v>
      </c>
      <c r="H25" s="19">
        <f>IF(E25&gt;0,(1-_xlfn.BINOM.DIST(0,$E25,($F25-$S$2+1)/$F25,1)),0)</f>
        <v>0.55555555555555558</v>
      </c>
      <c r="I25" s="19">
        <f>IF(E25&gt;1,(1-_xlfn.BINOM.DIST(1,$E25,($F25-$R$2+1)/$F25,1)),0)</f>
        <v>0.44444444444444442</v>
      </c>
      <c r="J25" s="19">
        <f>IF(E25&gt;1,(1-_xlfn.BINOM.DIST(1,$E25,($F25-$S$2+1)/$F25,1)),0)</f>
        <v>0.11111111111111116</v>
      </c>
      <c r="K25" s="19">
        <f>IF(E25&gt;2,(1-_xlfn.BINOM.DIST(2,$E25,($F25-$R$2+1)/$F25,1)),0)</f>
        <v>0</v>
      </c>
      <c r="L25" s="19">
        <f>IF(E25&gt;2,(1-_xlfn.BINOM.DIST(2,$E25,($F25-$S$2+1)/$F25,1)),0)</f>
        <v>0</v>
      </c>
      <c r="M25" s="19">
        <f>IF(E25&gt;3,(1-_xlfn.BINOM.DIST(3,$E25,($F25-$R$2+1)/$F25,1)),0)</f>
        <v>0</v>
      </c>
      <c r="N25" s="19">
        <f>IF(E25&gt;3,(1-_xlfn.BINOM.DIST(3,$E25,($F25-$S$2+1)/$F25,1)),0)</f>
        <v>0</v>
      </c>
      <c r="O25" s="19">
        <f>IF(E25&gt;4,(1-_xlfn.BINOM.DIST(4,$E25,($F25-$R$2+1)/$F25,1)),)</f>
        <v>0</v>
      </c>
      <c r="P25" s="19">
        <f>IF(E25&gt;4,(1-_xlfn.BINOM.DIST(4,$E25,($F25-$S$2+1)/$F25,1)),0)</f>
        <v>0</v>
      </c>
      <c r="Q25" s="59" t="s">
        <v>198</v>
      </c>
    </row>
    <row r="26" spans="1:17" x14ac:dyDescent="0.2">
      <c r="A26" t="s">
        <v>199</v>
      </c>
      <c r="B26">
        <v>10</v>
      </c>
      <c r="C26">
        <v>10</v>
      </c>
      <c r="D26" t="s">
        <v>49</v>
      </c>
      <c r="E26">
        <v>0</v>
      </c>
      <c r="F26">
        <v>0</v>
      </c>
      <c r="G26" s="19">
        <f>IF(E26&gt;0,(1-_xlfn.BINOM.DIST(0,$E26,($F26-$R$2+1)/$F26,1)),0)</f>
        <v>0</v>
      </c>
      <c r="H26" s="19">
        <f>IF(E26&gt;0,(1-_xlfn.BINOM.DIST(0,$E26,($F26-$S$2+1)/$F26,1)),0)</f>
        <v>0</v>
      </c>
      <c r="I26" s="19">
        <f>IF(E26&gt;1,(1-_xlfn.BINOM.DIST(1,$E26,($F26-$R$2+1)/$F26,1)),0)</f>
        <v>0</v>
      </c>
      <c r="J26" s="19">
        <f>IF(E26&gt;1,(1-_xlfn.BINOM.DIST(1,$E26,($F26-$S$2+1)/$F26,1)),0)</f>
        <v>0</v>
      </c>
      <c r="K26" s="19">
        <f>IF(E26&gt;2,(1-_xlfn.BINOM.DIST(2,$E26,($F26-$R$2+1)/$F26,1)),0)</f>
        <v>0</v>
      </c>
      <c r="L26" s="19">
        <f>IF(E26&gt;2,(1-_xlfn.BINOM.DIST(2,$E26,($F26-$S$2+1)/$F26,1)),0)</f>
        <v>0</v>
      </c>
      <c r="M26" s="19">
        <f>IF(E26&gt;3,(1-_xlfn.BINOM.DIST(3,$E26,($F26-$R$2+1)/$F26,1)),0)</f>
        <v>0</v>
      </c>
      <c r="N26" s="19">
        <f>IF(E26&gt;3,(1-_xlfn.BINOM.DIST(3,$E26,($F26-$S$2+1)/$F26,1)),0)</f>
        <v>0</v>
      </c>
      <c r="O26" s="19">
        <f>IF(E26&gt;4,(1-_xlfn.BINOM.DIST(4,$E26,($F26-$R$2+1)/$F26,1)),)</f>
        <v>0</v>
      </c>
      <c r="P26" s="19">
        <f>IF(E26&gt;4,(1-_xlfn.BINOM.DIST(4,$E26,($F26-$S$2+1)/$F26,1)),0)</f>
        <v>0</v>
      </c>
      <c r="Q26" s="59" t="s">
        <v>200</v>
      </c>
    </row>
    <row r="27" spans="1:17" x14ac:dyDescent="0.2">
      <c r="A27" t="s">
        <v>201</v>
      </c>
      <c r="B27">
        <v>15</v>
      </c>
      <c r="C27" t="s">
        <v>202</v>
      </c>
      <c r="D27" t="s">
        <v>56</v>
      </c>
      <c r="E27">
        <v>0</v>
      </c>
      <c r="F27">
        <v>0</v>
      </c>
      <c r="G27" s="19">
        <f>IF(E27&gt;0,(1-_xlfn.BINOM.DIST(0,$E27,($F27-$R$2+1)/$F27,1)),0)</f>
        <v>0</v>
      </c>
      <c r="H27" s="19">
        <f>IF(E27&gt;0,(1-_xlfn.BINOM.DIST(0,$E27,($F27-$S$2+1)/$F27,1)),0)</f>
        <v>0</v>
      </c>
      <c r="I27" s="19">
        <f>IF(E27&gt;1,(1-_xlfn.BINOM.DIST(1,$E27,($F27-$R$2+1)/$F27,1)),0)</f>
        <v>0</v>
      </c>
      <c r="J27" s="19">
        <f>IF(E27&gt;1,(1-_xlfn.BINOM.DIST(1,$E27,($F27-$S$2+1)/$F27,1)),0)</f>
        <v>0</v>
      </c>
      <c r="K27" s="19">
        <f>IF(E27&gt;2,(1-_xlfn.BINOM.DIST(2,$E27,($F27-$R$2+1)/$F27,1)),0)</f>
        <v>0</v>
      </c>
      <c r="L27" s="19">
        <f>IF(E27&gt;2,(1-_xlfn.BINOM.DIST(2,$E27,($F27-$S$2+1)/$F27,1)),0)</f>
        <v>0</v>
      </c>
      <c r="M27" s="19">
        <f>IF(E27&gt;3,(1-_xlfn.BINOM.DIST(3,$E27,($F27-$R$2+1)/$F27,1)),0)</f>
        <v>0</v>
      </c>
      <c r="N27" s="19">
        <f>IF(E27&gt;3,(1-_xlfn.BINOM.DIST(3,$E27,($F27-$S$2+1)/$F27,1)),0)</f>
        <v>0</v>
      </c>
      <c r="O27" s="19">
        <f>IF(E27&gt;4,(1-_xlfn.BINOM.DIST(4,$E27,($F27-$R$2+1)/$F27,1)),)</f>
        <v>0</v>
      </c>
      <c r="P27" s="19">
        <f>IF(E27&gt;4,(1-_xlfn.BINOM.DIST(4,$E27,($F27-$S$2+1)/$F27,1)),0)</f>
        <v>0</v>
      </c>
      <c r="Q27" s="59" t="s">
        <v>200</v>
      </c>
    </row>
    <row r="29" spans="1:17" x14ac:dyDescent="0.2">
      <c r="A29" t="s">
        <v>203</v>
      </c>
      <c r="E29">
        <v>1</v>
      </c>
      <c r="F29">
        <v>4</v>
      </c>
      <c r="G29" s="19">
        <f t="shared" ref="G29:G36" si="10">IF(E29&gt;0,(1-_xlfn.BINOM.DIST(0,$E29,0.75,1)),0)</f>
        <v>0.75</v>
      </c>
      <c r="H29" s="19">
        <f t="shared" ref="H29:H36" si="11">IF(E29&gt;0,(1-_xlfn.BINOM.DIST(0,$E29,0.25,1)),0)</f>
        <v>0.25</v>
      </c>
      <c r="I29" s="19">
        <f t="shared" ref="I29:I36" si="12">IF(E29&gt;1,(1-_xlfn.BINOM.DIST(1,$E29,0.75,1)),0)</f>
        <v>0</v>
      </c>
      <c r="J29" s="19">
        <f t="shared" ref="J29:J36" si="13">IF(E29&gt;1,(1-_xlfn.BINOM.DIST(1,$E29,0.25,1)),0)</f>
        <v>0</v>
      </c>
      <c r="K29" s="19">
        <f t="shared" ref="K29:K36" si="14">IF(E29&gt;2,(1-_xlfn.BINOM.DIST(2,$E29,0.75,1)),0)</f>
        <v>0</v>
      </c>
      <c r="L29" s="19">
        <f t="shared" ref="L29:L36" si="15">IF(E29&gt;2,(1-_xlfn.BINOM.DIST(2,$E29,0.25,1)),0)</f>
        <v>0</v>
      </c>
      <c r="M29" s="19">
        <f t="shared" ref="M29:M36" si="16">IF(E29&gt;3,(1-_xlfn.BINOM.DIST(3,$E29,0.75,1)),0)</f>
        <v>0</v>
      </c>
      <c r="N29" s="19">
        <f t="shared" ref="N29:N36" si="17">IF(E29&gt;3,(1-_xlfn.BINOM.DIST(3,$E29,0.25,1)),0)</f>
        <v>0</v>
      </c>
      <c r="O29" s="19">
        <f t="shared" ref="O29:O36" si="18">IF(E29&gt;4,(1-_xlfn.BINOM.DIST(4,$E29,0.75,1)),0)</f>
        <v>0</v>
      </c>
      <c r="P29" s="19">
        <f t="shared" ref="P29:P36" si="19">IF(E29&gt;4,(1-_xlfn.BINOM.DIST(4,$E29,0.25,1)),0)</f>
        <v>0</v>
      </c>
    </row>
    <row r="30" spans="1:17" x14ac:dyDescent="0.2">
      <c r="A30" t="s">
        <v>204</v>
      </c>
      <c r="E30">
        <v>2</v>
      </c>
      <c r="F30">
        <v>4</v>
      </c>
      <c r="G30" s="19">
        <f t="shared" si="10"/>
        <v>0.9375</v>
      </c>
      <c r="H30" s="19">
        <f t="shared" si="11"/>
        <v>0.4375</v>
      </c>
      <c r="I30" s="19">
        <f t="shared" si="12"/>
        <v>0.5625</v>
      </c>
      <c r="J30" s="19">
        <f t="shared" si="13"/>
        <v>6.25E-2</v>
      </c>
      <c r="K30" s="19">
        <f t="shared" si="14"/>
        <v>0</v>
      </c>
      <c r="L30" s="19">
        <f t="shared" si="15"/>
        <v>0</v>
      </c>
      <c r="M30" s="19">
        <f t="shared" si="16"/>
        <v>0</v>
      </c>
      <c r="N30" s="19">
        <f t="shared" si="17"/>
        <v>0</v>
      </c>
      <c r="O30" s="19">
        <f t="shared" si="18"/>
        <v>0</v>
      </c>
      <c r="P30" s="19">
        <f t="shared" si="19"/>
        <v>0</v>
      </c>
    </row>
    <row r="31" spans="1:17" x14ac:dyDescent="0.2">
      <c r="A31" t="s">
        <v>205</v>
      </c>
      <c r="E31">
        <v>3</v>
      </c>
      <c r="F31">
        <v>4</v>
      </c>
      <c r="G31" s="19">
        <f t="shared" si="10"/>
        <v>0.984375</v>
      </c>
      <c r="H31" s="19">
        <f t="shared" si="11"/>
        <v>0.578125</v>
      </c>
      <c r="I31" s="19">
        <f t="shared" si="12"/>
        <v>0.84375</v>
      </c>
      <c r="J31" s="19">
        <f t="shared" si="13"/>
        <v>0.15625</v>
      </c>
      <c r="K31" s="19">
        <f t="shared" si="14"/>
        <v>0.421875</v>
      </c>
      <c r="L31" s="19">
        <f t="shared" si="15"/>
        <v>1.5625E-2</v>
      </c>
      <c r="M31" s="19">
        <f t="shared" si="16"/>
        <v>0</v>
      </c>
      <c r="N31" s="19">
        <f t="shared" si="17"/>
        <v>0</v>
      </c>
      <c r="O31" s="19">
        <f t="shared" si="18"/>
        <v>0</v>
      </c>
      <c r="P31" s="19">
        <f t="shared" si="19"/>
        <v>0</v>
      </c>
    </row>
    <row r="32" spans="1:17" x14ac:dyDescent="0.2">
      <c r="A32" t="s">
        <v>206</v>
      </c>
      <c r="E32">
        <v>4</v>
      </c>
      <c r="F32">
        <v>4</v>
      </c>
      <c r="G32" s="19">
        <f t="shared" si="10"/>
        <v>0.99609375</v>
      </c>
      <c r="H32" s="19">
        <f t="shared" si="11"/>
        <v>0.68359375</v>
      </c>
      <c r="I32" s="19">
        <f t="shared" si="12"/>
        <v>0.94921875</v>
      </c>
      <c r="J32" s="19">
        <f t="shared" si="13"/>
        <v>0.26171875</v>
      </c>
      <c r="K32" s="19">
        <f t="shared" si="14"/>
        <v>0.73828125</v>
      </c>
      <c r="L32" s="19">
        <f t="shared" si="15"/>
        <v>5.078125E-2</v>
      </c>
      <c r="M32" s="19">
        <f t="shared" si="16"/>
        <v>0.31640625</v>
      </c>
      <c r="N32" s="19">
        <f t="shared" si="17"/>
        <v>3.90625E-3</v>
      </c>
      <c r="O32" s="19">
        <f t="shared" si="18"/>
        <v>0</v>
      </c>
      <c r="P32" s="19">
        <f t="shared" si="19"/>
        <v>0</v>
      </c>
    </row>
    <row r="33" spans="1:16" x14ac:dyDescent="0.2">
      <c r="A33" t="s">
        <v>207</v>
      </c>
      <c r="E33">
        <v>5</v>
      </c>
      <c r="F33">
        <v>4</v>
      </c>
      <c r="G33" s="19">
        <f t="shared" si="10"/>
        <v>0.9990234375</v>
      </c>
      <c r="H33" s="19">
        <f t="shared" si="11"/>
        <v>0.7626953125</v>
      </c>
      <c r="I33" s="19">
        <f t="shared" si="12"/>
        <v>0.984375</v>
      </c>
      <c r="J33" s="19">
        <f t="shared" si="13"/>
        <v>0.3671875</v>
      </c>
      <c r="K33" s="19">
        <f t="shared" si="14"/>
        <v>0.896484375</v>
      </c>
      <c r="L33" s="19">
        <f t="shared" si="15"/>
        <v>0.103515625</v>
      </c>
      <c r="M33" s="19">
        <f t="shared" si="16"/>
        <v>0.6328125</v>
      </c>
      <c r="N33" s="19">
        <f t="shared" si="17"/>
        <v>1.5625E-2</v>
      </c>
      <c r="O33" s="19">
        <f t="shared" si="18"/>
        <v>0.2373046875</v>
      </c>
      <c r="P33" s="19">
        <f t="shared" si="19"/>
        <v>9.765625E-4</v>
      </c>
    </row>
    <row r="34" spans="1:16" x14ac:dyDescent="0.2">
      <c r="A34" t="s">
        <v>208</v>
      </c>
      <c r="E34">
        <v>6</v>
      </c>
      <c r="F34">
        <v>4</v>
      </c>
      <c r="G34" s="19">
        <f t="shared" si="10"/>
        <v>0.999755859375</v>
      </c>
      <c r="H34" s="19">
        <f t="shared" si="11"/>
        <v>0.822021484375</v>
      </c>
      <c r="I34" s="19">
        <f t="shared" si="12"/>
        <v>0.995361328125</v>
      </c>
      <c r="J34" s="19">
        <f t="shared" si="13"/>
        <v>0.466064453125</v>
      </c>
      <c r="K34" s="19">
        <f t="shared" si="14"/>
        <v>0.96240234375</v>
      </c>
      <c r="L34" s="19">
        <f t="shared" si="15"/>
        <v>0.16943359375</v>
      </c>
      <c r="M34" s="19">
        <f t="shared" si="16"/>
        <v>0.83056640625</v>
      </c>
      <c r="N34" s="19">
        <f t="shared" si="17"/>
        <v>3.759765625E-2</v>
      </c>
      <c r="O34" s="19">
        <f t="shared" si="18"/>
        <v>0.533935546875</v>
      </c>
      <c r="P34" s="19">
        <f t="shared" si="19"/>
        <v>4.638671875E-3</v>
      </c>
    </row>
    <row r="35" spans="1:16" x14ac:dyDescent="0.2">
      <c r="A35" t="s">
        <v>209</v>
      </c>
      <c r="E35">
        <v>7</v>
      </c>
      <c r="F35">
        <v>4</v>
      </c>
      <c r="G35" s="19">
        <f t="shared" si="10"/>
        <v>0.99993896484375</v>
      </c>
      <c r="H35" s="19">
        <f t="shared" si="11"/>
        <v>0.86651611328125</v>
      </c>
      <c r="I35" s="19">
        <f t="shared" si="12"/>
        <v>0.9986572265625</v>
      </c>
      <c r="J35" s="19">
        <f t="shared" si="13"/>
        <v>0.5550537109375</v>
      </c>
      <c r="K35" s="19">
        <f t="shared" si="14"/>
        <v>0.98712158203125</v>
      </c>
      <c r="L35" s="19">
        <f t="shared" si="15"/>
        <v>0.24359130859375</v>
      </c>
      <c r="M35" s="19">
        <f t="shared" si="16"/>
        <v>0.929443359375</v>
      </c>
      <c r="N35" s="19">
        <f t="shared" si="17"/>
        <v>7.0556640625E-2</v>
      </c>
      <c r="O35" s="19">
        <f t="shared" si="18"/>
        <v>0.75640869140625</v>
      </c>
      <c r="P35" s="19">
        <f t="shared" si="19"/>
        <v>1.287841796875E-2</v>
      </c>
    </row>
    <row r="36" spans="1:16" x14ac:dyDescent="0.2">
      <c r="A36" t="s">
        <v>210</v>
      </c>
      <c r="E36">
        <v>8</v>
      </c>
      <c r="F36">
        <v>4</v>
      </c>
      <c r="G36" s="19">
        <f t="shared" si="10"/>
        <v>0.9999847412109375</v>
      </c>
      <c r="H36" s="19">
        <f t="shared" si="11"/>
        <v>0.8998870849609375</v>
      </c>
      <c r="I36" s="19">
        <f t="shared" si="12"/>
        <v>0.9996185302734375</v>
      </c>
      <c r="J36" s="19">
        <f t="shared" si="13"/>
        <v>0.6329193115234375</v>
      </c>
      <c r="K36" s="19">
        <f t="shared" si="14"/>
        <v>0.9957733154296875</v>
      </c>
      <c r="L36" s="19">
        <f t="shared" si="15"/>
        <v>0.3214569091796875</v>
      </c>
      <c r="M36" s="19">
        <f t="shared" si="16"/>
        <v>0.9727020263671875</v>
      </c>
      <c r="N36" s="19">
        <f t="shared" si="17"/>
        <v>0.1138153076171875</v>
      </c>
      <c r="O36" s="19">
        <f t="shared" si="18"/>
        <v>0.8861846923828125</v>
      </c>
      <c r="P36" s="19">
        <f t="shared" si="19"/>
        <v>2.72979736328125E-2</v>
      </c>
    </row>
  </sheetData>
  <conditionalFormatting sqref="G37:Q1048576 G28:Q28 G31:Q33 Q23:Q24 G1:P4 G6:P24 Q1:Q8 Q15 Q18">
    <cfRule type="colorScale" priority="2">
      <colorScale>
        <cfvo type="min"/>
        <cfvo type="num" val="0.6"/>
        <cfvo type="max"/>
        <color rgb="FFBA131A"/>
        <color rgb="FFFFFF00"/>
        <color rgb="FF89C765"/>
      </colorScale>
    </cfRule>
  </conditionalFormatting>
  <conditionalFormatting sqref="G29:Q36">
    <cfRule type="colorScale" priority="3">
      <colorScale>
        <cfvo type="min"/>
        <cfvo type="num" val="0.6"/>
        <cfvo type="max"/>
        <color rgb="FFBA131A"/>
        <color rgb="FFFFFF00"/>
        <color rgb="FF89C765"/>
      </colorScale>
    </cfRule>
  </conditionalFormatting>
  <conditionalFormatting sqref="G26:Q27 K25:Q25">
    <cfRule type="colorScale" priority="4">
      <colorScale>
        <cfvo type="min"/>
        <cfvo type="num" val="0.6"/>
        <cfvo type="max"/>
        <color rgb="FFBA131A"/>
        <color rgb="FFFFFF00"/>
        <color rgb="FF89C765"/>
      </colorScale>
    </cfRule>
  </conditionalFormatting>
  <conditionalFormatting sqref="G5:P5">
    <cfRule type="colorScale" priority="5">
      <colorScale>
        <cfvo type="min"/>
        <cfvo type="num" val="0.6"/>
        <cfvo type="max"/>
        <color rgb="FFBA131A"/>
        <color rgb="FFFFFF00"/>
        <color rgb="FF89C765"/>
      </colorScale>
    </cfRule>
  </conditionalFormatting>
  <conditionalFormatting sqref="Q9">
    <cfRule type="colorScale" priority="6">
      <colorScale>
        <cfvo type="min"/>
        <cfvo type="num" val="0.6"/>
        <cfvo type="max"/>
        <color rgb="FFBA131A"/>
        <color rgb="FFFFFF00"/>
        <color rgb="FF89C765"/>
      </colorScale>
    </cfRule>
  </conditionalFormatting>
  <conditionalFormatting sqref="Q10">
    <cfRule type="colorScale" priority="7">
      <colorScale>
        <cfvo type="min"/>
        <cfvo type="num" val="0.6"/>
        <cfvo type="max"/>
        <color rgb="FFBA131A"/>
        <color rgb="FFFFFF00"/>
        <color rgb="FF89C765"/>
      </colorScale>
    </cfRule>
  </conditionalFormatting>
  <conditionalFormatting sqref="Q11">
    <cfRule type="colorScale" priority="8">
      <colorScale>
        <cfvo type="min"/>
        <cfvo type="num" val="0.6"/>
        <cfvo type="max"/>
        <color rgb="FFBA131A"/>
        <color rgb="FFFFFF00"/>
        <color rgb="FF89C765"/>
      </colorScale>
    </cfRule>
  </conditionalFormatting>
  <conditionalFormatting sqref="Q12">
    <cfRule type="colorScale" priority="9">
      <colorScale>
        <cfvo type="min"/>
        <cfvo type="num" val="0.6"/>
        <cfvo type="max"/>
        <color rgb="FFBA131A"/>
        <color rgb="FFFFFF00"/>
        <color rgb="FF89C765"/>
      </colorScale>
    </cfRule>
  </conditionalFormatting>
  <conditionalFormatting sqref="Q13">
    <cfRule type="colorScale" priority="10">
      <colorScale>
        <cfvo type="min"/>
        <cfvo type="num" val="0.6"/>
        <cfvo type="max"/>
        <color rgb="FFBA131A"/>
        <color rgb="FFFFFF00"/>
        <color rgb="FF89C765"/>
      </colorScale>
    </cfRule>
  </conditionalFormatting>
  <conditionalFormatting sqref="Q14">
    <cfRule type="colorScale" priority="11">
      <colorScale>
        <cfvo type="min"/>
        <cfvo type="num" val="0.6"/>
        <cfvo type="max"/>
        <color rgb="FFBA131A"/>
        <color rgb="FFFFFF00"/>
        <color rgb="FF89C765"/>
      </colorScale>
    </cfRule>
  </conditionalFormatting>
  <conditionalFormatting sqref="Q16">
    <cfRule type="colorScale" priority="12">
      <colorScale>
        <cfvo type="min"/>
        <cfvo type="num" val="0.6"/>
        <cfvo type="max"/>
        <color rgb="FFBA131A"/>
        <color rgb="FFFFFF00"/>
        <color rgb="FF89C765"/>
      </colorScale>
    </cfRule>
  </conditionalFormatting>
  <conditionalFormatting sqref="Q17">
    <cfRule type="colorScale" priority="13">
      <colorScale>
        <cfvo type="min"/>
        <cfvo type="num" val="0.6"/>
        <cfvo type="max"/>
        <color rgb="FFBA131A"/>
        <color rgb="FFFFFF00"/>
        <color rgb="FF89C765"/>
      </colorScale>
    </cfRule>
  </conditionalFormatting>
  <conditionalFormatting sqref="Q19">
    <cfRule type="colorScale" priority="14">
      <colorScale>
        <cfvo type="min"/>
        <cfvo type="num" val="0.6"/>
        <cfvo type="max"/>
        <color rgb="FFBA131A"/>
        <color rgb="FFFFFF00"/>
        <color rgb="FF89C765"/>
      </colorScale>
    </cfRule>
  </conditionalFormatting>
  <conditionalFormatting sqref="Q20">
    <cfRule type="colorScale" priority="15">
      <colorScale>
        <cfvo type="min"/>
        <cfvo type="num" val="0.6"/>
        <cfvo type="max"/>
        <color rgb="FFBA131A"/>
        <color rgb="FFFFFF00"/>
        <color rgb="FF89C765"/>
      </colorScale>
    </cfRule>
  </conditionalFormatting>
  <conditionalFormatting sqref="Q21">
    <cfRule type="colorScale" priority="16">
      <colorScale>
        <cfvo type="min"/>
        <cfvo type="num" val="0.6"/>
        <cfvo type="max"/>
        <color rgb="FFBA131A"/>
        <color rgb="FFFFFF00"/>
        <color rgb="FF89C765"/>
      </colorScale>
    </cfRule>
  </conditionalFormatting>
  <conditionalFormatting sqref="Q22">
    <cfRule type="colorScale" priority="17">
      <colorScale>
        <cfvo type="min"/>
        <cfvo type="num" val="0.6"/>
        <cfvo type="max"/>
        <color rgb="FFBA131A"/>
        <color rgb="FFFFFF00"/>
        <color rgb="FF89C765"/>
      </colorScale>
    </cfRule>
  </conditionalFormatting>
  <conditionalFormatting sqref="G2:P23">
    <cfRule type="expression" dxfId="2" priority="18">
      <formula>ISERROR(G2)</formula>
    </cfRule>
  </conditionalFormatting>
  <conditionalFormatting sqref="G25">
    <cfRule type="colorScale" priority="19">
      <colorScale>
        <cfvo type="min"/>
        <cfvo type="num" val="0.6"/>
        <cfvo type="max"/>
        <color rgb="FFBA131A"/>
        <color rgb="FFFFFF00"/>
        <color rgb="FF89C765"/>
      </colorScale>
    </cfRule>
  </conditionalFormatting>
  <conditionalFormatting sqref="G25">
    <cfRule type="expression" dxfId="1" priority="20">
      <formula>ISERROR(G25)</formula>
    </cfRule>
  </conditionalFormatting>
  <conditionalFormatting sqref="H25:J25">
    <cfRule type="colorScale" priority="21">
      <colorScale>
        <cfvo type="min"/>
        <cfvo type="num" val="0.6"/>
        <cfvo type="max"/>
        <color rgb="FFBA131A"/>
        <color rgb="FFFFFF00"/>
        <color rgb="FF89C765"/>
      </colorScale>
    </cfRule>
  </conditionalFormatting>
  <conditionalFormatting sqref="H25:J25">
    <cfRule type="expression" dxfId="0" priority="22">
      <formula>ISERROR(H25)</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00" workbookViewId="0">
      <selection activeCell="E17" sqref="E17"/>
    </sheetView>
  </sheetViews>
  <sheetFormatPr defaultColWidth="8.7109375" defaultRowHeight="12.75" x14ac:dyDescent="0.2"/>
  <cols>
    <col min="1" max="1" width="22.42578125" customWidth="1"/>
    <col min="2" max="2" width="12" customWidth="1"/>
    <col min="3" max="3" width="17.5703125" customWidth="1"/>
    <col min="4" max="4" width="13.7109375" customWidth="1"/>
    <col min="5" max="5" width="13.5703125" customWidth="1"/>
    <col min="6" max="6" width="12" customWidth="1"/>
    <col min="7" max="7" width="18.28515625" customWidth="1"/>
    <col min="8" max="8" width="16.7109375" customWidth="1"/>
    <col min="9" max="9" width="12" customWidth="1"/>
    <col min="10" max="10" width="42.5703125" customWidth="1"/>
  </cols>
  <sheetData>
    <row r="1" spans="1:12" ht="26.25" customHeight="1" x14ac:dyDescent="0.2">
      <c r="A1" s="59" t="s">
        <v>87</v>
      </c>
      <c r="B1" s="59" t="s">
        <v>125</v>
      </c>
      <c r="C1" s="16" t="s">
        <v>140</v>
      </c>
      <c r="D1" s="16" t="s">
        <v>128</v>
      </c>
      <c r="E1" s="16" t="s">
        <v>141</v>
      </c>
      <c r="F1" t="s">
        <v>90</v>
      </c>
      <c r="G1" t="s">
        <v>124</v>
      </c>
      <c r="H1" t="s">
        <v>211</v>
      </c>
      <c r="I1" s="59" t="s">
        <v>94</v>
      </c>
      <c r="J1" t="s">
        <v>212</v>
      </c>
      <c r="K1" s="59"/>
      <c r="L1" s="59"/>
    </row>
    <row r="2" spans="1:12" s="59" customFormat="1" x14ac:dyDescent="0.2">
      <c r="A2" s="59" t="s">
        <v>95</v>
      </c>
      <c r="B2" s="59">
        <v>1</v>
      </c>
      <c r="C2" s="59">
        <v>10</v>
      </c>
      <c r="E2" s="59" t="s">
        <v>97</v>
      </c>
      <c r="F2" s="59" t="s">
        <v>213</v>
      </c>
      <c r="G2" s="59">
        <v>0</v>
      </c>
      <c r="H2" s="59" t="s">
        <v>213</v>
      </c>
      <c r="I2" s="59" t="s">
        <v>98</v>
      </c>
      <c r="J2" s="59" t="s">
        <v>214</v>
      </c>
    </row>
    <row r="3" spans="1:12" x14ac:dyDescent="0.2">
      <c r="A3" t="s">
        <v>215</v>
      </c>
      <c r="B3">
        <v>2</v>
      </c>
      <c r="C3">
        <v>20</v>
      </c>
      <c r="D3" t="s">
        <v>103</v>
      </c>
      <c r="E3" t="s">
        <v>97</v>
      </c>
      <c r="F3" t="s">
        <v>213</v>
      </c>
      <c r="G3">
        <v>0</v>
      </c>
      <c r="H3" t="s">
        <v>213</v>
      </c>
      <c r="I3" t="s">
        <v>98</v>
      </c>
    </row>
    <row r="4" spans="1:12" x14ac:dyDescent="0.2">
      <c r="A4" t="s">
        <v>143</v>
      </c>
      <c r="B4">
        <v>2</v>
      </c>
      <c r="C4">
        <v>10</v>
      </c>
      <c r="E4" t="s">
        <v>97</v>
      </c>
      <c r="F4" t="s">
        <v>213</v>
      </c>
      <c r="G4">
        <v>0</v>
      </c>
      <c r="H4" t="s">
        <v>213</v>
      </c>
      <c r="I4" t="s">
        <v>98</v>
      </c>
    </row>
    <row r="5" spans="1:12" x14ac:dyDescent="0.2">
      <c r="A5" t="s">
        <v>132</v>
      </c>
      <c r="B5">
        <v>2</v>
      </c>
      <c r="C5">
        <v>10</v>
      </c>
      <c r="D5" t="s">
        <v>103</v>
      </c>
      <c r="E5" t="s">
        <v>97</v>
      </c>
      <c r="F5" t="s">
        <v>213</v>
      </c>
      <c r="G5">
        <v>0</v>
      </c>
      <c r="H5" t="s">
        <v>213</v>
      </c>
      <c r="I5" t="s">
        <v>101</v>
      </c>
      <c r="J5" t="s">
        <v>214</v>
      </c>
    </row>
    <row r="6" spans="1:12" x14ac:dyDescent="0.2">
      <c r="A6" t="s">
        <v>144</v>
      </c>
      <c r="B6">
        <v>2</v>
      </c>
      <c r="C6">
        <v>20</v>
      </c>
      <c r="E6" t="s">
        <v>97</v>
      </c>
      <c r="F6" t="s">
        <v>213</v>
      </c>
      <c r="G6">
        <v>0</v>
      </c>
      <c r="H6" t="s">
        <v>213</v>
      </c>
      <c r="I6" t="s">
        <v>101</v>
      </c>
    </row>
    <row r="7" spans="1:12" x14ac:dyDescent="0.2">
      <c r="A7" t="s">
        <v>145</v>
      </c>
      <c r="B7">
        <v>3</v>
      </c>
      <c r="C7">
        <v>20</v>
      </c>
      <c r="D7" t="s">
        <v>103</v>
      </c>
      <c r="E7" t="s">
        <v>49</v>
      </c>
      <c r="F7">
        <v>15</v>
      </c>
      <c r="G7">
        <v>10</v>
      </c>
      <c r="I7" t="s">
        <v>98</v>
      </c>
    </row>
    <row r="8" spans="1:12" x14ac:dyDescent="0.2">
      <c r="A8" t="s">
        <v>146</v>
      </c>
      <c r="B8">
        <v>3</v>
      </c>
      <c r="C8">
        <v>10</v>
      </c>
      <c r="E8" t="s">
        <v>49</v>
      </c>
      <c r="F8">
        <v>15</v>
      </c>
      <c r="G8">
        <v>10</v>
      </c>
      <c r="I8" t="s">
        <v>98</v>
      </c>
    </row>
    <row r="9" spans="1:12" x14ac:dyDescent="0.2">
      <c r="A9" t="s">
        <v>104</v>
      </c>
      <c r="B9">
        <v>2</v>
      </c>
      <c r="C9">
        <v>40</v>
      </c>
      <c r="E9" t="s">
        <v>49</v>
      </c>
      <c r="F9">
        <v>15</v>
      </c>
      <c r="G9">
        <v>10</v>
      </c>
      <c r="I9" t="s">
        <v>98</v>
      </c>
    </row>
    <row r="10" spans="1:12" x14ac:dyDescent="0.2">
      <c r="A10" t="s">
        <v>107</v>
      </c>
      <c r="B10">
        <v>4</v>
      </c>
      <c r="C10">
        <v>10</v>
      </c>
      <c r="E10" t="s">
        <v>49</v>
      </c>
      <c r="F10">
        <v>15</v>
      </c>
      <c r="G10">
        <v>10</v>
      </c>
      <c r="I10" t="s">
        <v>101</v>
      </c>
    </row>
    <row r="11" spans="1:12" x14ac:dyDescent="0.2">
      <c r="A11" t="s">
        <v>216</v>
      </c>
      <c r="B11">
        <v>3</v>
      </c>
      <c r="C11">
        <v>30</v>
      </c>
      <c r="D11" t="s">
        <v>103</v>
      </c>
      <c r="E11" t="s">
        <v>49</v>
      </c>
      <c r="F11">
        <v>15</v>
      </c>
      <c r="G11">
        <v>10</v>
      </c>
      <c r="I11" t="s">
        <v>217</v>
      </c>
      <c r="J11" t="s">
        <v>218</v>
      </c>
    </row>
    <row r="12" spans="1:12" x14ac:dyDescent="0.2">
      <c r="A12" t="s">
        <v>148</v>
      </c>
      <c r="B12">
        <v>4</v>
      </c>
      <c r="C12">
        <v>30</v>
      </c>
      <c r="D12" t="s">
        <v>103</v>
      </c>
      <c r="E12" t="s">
        <v>109</v>
      </c>
      <c r="F12">
        <v>0</v>
      </c>
      <c r="G12">
        <v>25</v>
      </c>
      <c r="I12" t="s">
        <v>101</v>
      </c>
    </row>
    <row r="13" spans="1:12" x14ac:dyDescent="0.2">
      <c r="A13" t="s">
        <v>149</v>
      </c>
      <c r="B13">
        <v>4</v>
      </c>
      <c r="C13">
        <v>30</v>
      </c>
      <c r="D13" t="s">
        <v>103</v>
      </c>
      <c r="E13" t="s">
        <v>109</v>
      </c>
      <c r="F13">
        <v>0</v>
      </c>
      <c r="G13">
        <v>25</v>
      </c>
      <c r="I13" t="s">
        <v>101</v>
      </c>
    </row>
    <row r="14" spans="1:12" x14ac:dyDescent="0.2">
      <c r="A14" t="s">
        <v>150</v>
      </c>
      <c r="B14">
        <v>4</v>
      </c>
      <c r="C14">
        <v>40</v>
      </c>
      <c r="D14" t="s">
        <v>103</v>
      </c>
      <c r="E14" t="s">
        <v>109</v>
      </c>
      <c r="F14">
        <v>0</v>
      </c>
      <c r="G14">
        <v>25</v>
      </c>
      <c r="I14" t="s">
        <v>101</v>
      </c>
    </row>
    <row r="15" spans="1:12" x14ac:dyDescent="0.2">
      <c r="A15" t="s">
        <v>151</v>
      </c>
      <c r="B15">
        <v>5</v>
      </c>
      <c r="C15">
        <v>40</v>
      </c>
      <c r="D15" t="s">
        <v>103</v>
      </c>
      <c r="E15" t="s">
        <v>109</v>
      </c>
      <c r="F15">
        <v>0</v>
      </c>
      <c r="G15">
        <v>25</v>
      </c>
      <c r="I15" t="s">
        <v>101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zoomScaleNormal="100" workbookViewId="0">
      <selection activeCell="G16" sqref="G16"/>
    </sheetView>
  </sheetViews>
  <sheetFormatPr defaultColWidth="11.5703125" defaultRowHeight="12.75" x14ac:dyDescent="0.2"/>
  <cols>
    <col min="1" max="1" width="28.85546875" customWidth="1"/>
    <col min="2" max="2" width="8.140625" customWidth="1"/>
    <col min="3" max="3" width="9.42578125" customWidth="1"/>
    <col min="4" max="4" width="9" customWidth="1"/>
    <col min="5" max="5" width="7.85546875" customWidth="1"/>
    <col min="6" max="6" width="8.85546875" customWidth="1"/>
    <col min="7" max="7" width="58.85546875" style="89" customWidth="1"/>
    <col min="8" max="8" width="17.5703125" customWidth="1"/>
    <col min="9" max="9" width="10.7109375" customWidth="1"/>
    <col min="10" max="10" width="7" customWidth="1"/>
    <col min="13" max="13" width="16.28515625" customWidth="1"/>
    <col min="14" max="14" width="16.140625" customWidth="1"/>
  </cols>
  <sheetData>
    <row r="1" spans="1:15" s="87" customFormat="1" ht="38.25" x14ac:dyDescent="0.2">
      <c r="A1" s="87" t="s">
        <v>87</v>
      </c>
      <c r="B1" s="87" t="s">
        <v>152</v>
      </c>
      <c r="C1" s="87" t="s">
        <v>153</v>
      </c>
      <c r="D1" s="87" t="s">
        <v>31</v>
      </c>
      <c r="E1" s="87" t="s">
        <v>219</v>
      </c>
      <c r="F1" s="87" t="s">
        <v>220</v>
      </c>
      <c r="G1" s="87" t="s">
        <v>166</v>
      </c>
      <c r="H1" s="87" t="s">
        <v>221</v>
      </c>
      <c r="M1" s="89"/>
      <c r="N1" s="89"/>
      <c r="O1" s="89"/>
    </row>
    <row r="2" spans="1:15" x14ac:dyDescent="0.2">
      <c r="A2" t="s">
        <v>222</v>
      </c>
      <c r="B2">
        <v>0</v>
      </c>
      <c r="C2">
        <v>0</v>
      </c>
      <c r="D2" t="s">
        <v>45</v>
      </c>
      <c r="E2">
        <v>0</v>
      </c>
      <c r="F2">
        <v>0</v>
      </c>
      <c r="H2" t="s">
        <v>222</v>
      </c>
    </row>
    <row r="3" spans="1:15" x14ac:dyDescent="0.2">
      <c r="A3" t="s">
        <v>171</v>
      </c>
      <c r="B3">
        <v>1</v>
      </c>
      <c r="C3">
        <v>0</v>
      </c>
      <c r="D3" t="s">
        <v>49</v>
      </c>
      <c r="E3">
        <v>3</v>
      </c>
      <c r="F3">
        <v>0</v>
      </c>
      <c r="H3" s="59" t="s">
        <v>222</v>
      </c>
    </row>
    <row r="4" spans="1:15" x14ac:dyDescent="0.2">
      <c r="A4" t="s">
        <v>44</v>
      </c>
      <c r="B4">
        <v>1</v>
      </c>
      <c r="C4">
        <v>0</v>
      </c>
      <c r="D4" t="s">
        <v>45</v>
      </c>
      <c r="E4">
        <v>4</v>
      </c>
      <c r="F4">
        <v>0</v>
      </c>
      <c r="G4" s="89" t="s">
        <v>223</v>
      </c>
      <c r="H4" t="s">
        <v>224</v>
      </c>
    </row>
    <row r="5" spans="1:15" x14ac:dyDescent="0.2">
      <c r="A5" t="s">
        <v>174</v>
      </c>
      <c r="B5">
        <v>2</v>
      </c>
      <c r="C5">
        <v>0</v>
      </c>
      <c r="D5" t="s">
        <v>45</v>
      </c>
      <c r="E5">
        <v>3</v>
      </c>
      <c r="F5">
        <v>0</v>
      </c>
      <c r="G5" s="16" t="s">
        <v>225</v>
      </c>
      <c r="H5" t="s">
        <v>224</v>
      </c>
    </row>
    <row r="6" spans="1:15" x14ac:dyDescent="0.2">
      <c r="A6" t="s">
        <v>226</v>
      </c>
      <c r="B6">
        <v>2</v>
      </c>
      <c r="C6">
        <v>1</v>
      </c>
      <c r="D6" t="s">
        <v>49</v>
      </c>
      <c r="E6">
        <v>5</v>
      </c>
      <c r="F6">
        <v>0</v>
      </c>
      <c r="G6" s="89" t="s">
        <v>97</v>
      </c>
      <c r="H6" t="s">
        <v>227</v>
      </c>
    </row>
    <row r="7" spans="1:15" x14ac:dyDescent="0.2">
      <c r="A7" t="s">
        <v>51</v>
      </c>
      <c r="B7">
        <v>1</v>
      </c>
      <c r="C7">
        <v>0</v>
      </c>
      <c r="D7" t="s">
        <v>49</v>
      </c>
      <c r="E7">
        <v>5</v>
      </c>
      <c r="F7">
        <v>2</v>
      </c>
      <c r="G7" s="89" t="s">
        <v>176</v>
      </c>
      <c r="H7" t="s">
        <v>228</v>
      </c>
    </row>
    <row r="8" spans="1:15" x14ac:dyDescent="0.2">
      <c r="A8" t="s">
        <v>177</v>
      </c>
      <c r="B8">
        <v>1</v>
      </c>
      <c r="C8">
        <v>0</v>
      </c>
      <c r="D8" t="s">
        <v>49</v>
      </c>
      <c r="E8">
        <v>6</v>
      </c>
      <c r="F8">
        <v>1</v>
      </c>
      <c r="G8" s="89" t="s">
        <v>176</v>
      </c>
      <c r="H8" t="s">
        <v>229</v>
      </c>
    </row>
    <row r="9" spans="1:15" ht="25.5" x14ac:dyDescent="0.2">
      <c r="A9" t="s">
        <v>230</v>
      </c>
      <c r="B9">
        <v>2</v>
      </c>
      <c r="C9">
        <v>1</v>
      </c>
      <c r="D9" t="s">
        <v>56</v>
      </c>
      <c r="E9">
        <v>5</v>
      </c>
      <c r="F9">
        <v>0</v>
      </c>
      <c r="G9" s="16" t="s">
        <v>231</v>
      </c>
      <c r="H9" t="s">
        <v>227</v>
      </c>
    </row>
    <row r="10" spans="1:15" ht="25.5" x14ac:dyDescent="0.2">
      <c r="A10" t="s">
        <v>232</v>
      </c>
      <c r="B10">
        <v>1</v>
      </c>
      <c r="C10">
        <v>0</v>
      </c>
      <c r="D10" t="s">
        <v>56</v>
      </c>
      <c r="E10">
        <v>5</v>
      </c>
      <c r="F10">
        <v>2</v>
      </c>
      <c r="G10" s="16" t="s">
        <v>231</v>
      </c>
      <c r="H10" t="s">
        <v>228</v>
      </c>
    </row>
    <row r="11" spans="1:15" ht="25.5" x14ac:dyDescent="0.2">
      <c r="A11" t="s">
        <v>233</v>
      </c>
      <c r="B11">
        <v>1</v>
      </c>
      <c r="C11">
        <v>0</v>
      </c>
      <c r="D11" t="s">
        <v>56</v>
      </c>
      <c r="E11">
        <v>6</v>
      </c>
      <c r="F11">
        <v>1</v>
      </c>
      <c r="G11" s="16" t="s">
        <v>231</v>
      </c>
      <c r="H11" t="s">
        <v>229</v>
      </c>
    </row>
    <row r="12" spans="1:15" x14ac:dyDescent="0.2">
      <c r="A12" t="s">
        <v>185</v>
      </c>
      <c r="B12">
        <v>3</v>
      </c>
      <c r="C12">
        <v>1</v>
      </c>
      <c r="D12" t="s">
        <v>67</v>
      </c>
      <c r="E12">
        <v>7</v>
      </c>
      <c r="F12">
        <v>2</v>
      </c>
      <c r="G12" s="89" t="s">
        <v>234</v>
      </c>
      <c r="H12" t="s">
        <v>227</v>
      </c>
    </row>
    <row r="13" spans="1:15" x14ac:dyDescent="0.2">
      <c r="A13" t="s">
        <v>187</v>
      </c>
      <c r="B13">
        <v>2</v>
      </c>
      <c r="C13">
        <v>0</v>
      </c>
      <c r="D13" t="s">
        <v>67</v>
      </c>
      <c r="E13">
        <v>7</v>
      </c>
      <c r="F13">
        <v>5</v>
      </c>
      <c r="G13" s="16" t="s">
        <v>234</v>
      </c>
      <c r="H13" t="s">
        <v>228</v>
      </c>
    </row>
    <row r="14" spans="1:15" x14ac:dyDescent="0.2">
      <c r="A14" t="s">
        <v>72</v>
      </c>
      <c r="B14">
        <v>2</v>
      </c>
      <c r="C14">
        <v>0</v>
      </c>
      <c r="D14" t="s">
        <v>67</v>
      </c>
      <c r="E14">
        <v>8</v>
      </c>
      <c r="F14">
        <v>3</v>
      </c>
      <c r="G14" s="16" t="s">
        <v>234</v>
      </c>
      <c r="H14" t="s">
        <v>229</v>
      </c>
    </row>
    <row r="15" spans="1:15" ht="25.5" x14ac:dyDescent="0.2">
      <c r="A15" t="s">
        <v>235</v>
      </c>
      <c r="B15">
        <v>1</v>
      </c>
      <c r="C15">
        <v>1</v>
      </c>
      <c r="D15" t="s">
        <v>56</v>
      </c>
      <c r="E15">
        <v>4</v>
      </c>
      <c r="F15">
        <v>1</v>
      </c>
      <c r="G15" s="89" t="s">
        <v>236</v>
      </c>
      <c r="H15" t="s">
        <v>237</v>
      </c>
    </row>
    <row r="16" spans="1:15" ht="25.5" x14ac:dyDescent="0.2">
      <c r="A16" t="s">
        <v>191</v>
      </c>
      <c r="B16">
        <v>2</v>
      </c>
      <c r="C16">
        <v>1</v>
      </c>
      <c r="D16" t="s">
        <v>67</v>
      </c>
      <c r="E16">
        <v>5</v>
      </c>
      <c r="F16">
        <v>1</v>
      </c>
      <c r="G16" s="16" t="s">
        <v>238</v>
      </c>
      <c r="H16" t="s">
        <v>237</v>
      </c>
    </row>
    <row r="17" spans="1:8" ht="25.5" x14ac:dyDescent="0.2">
      <c r="A17" t="s">
        <v>239</v>
      </c>
      <c r="B17">
        <v>1</v>
      </c>
      <c r="C17">
        <v>1</v>
      </c>
      <c r="D17" t="s">
        <v>56</v>
      </c>
      <c r="E17">
        <v>3</v>
      </c>
      <c r="F17">
        <v>0</v>
      </c>
      <c r="G17" s="16" t="s">
        <v>240</v>
      </c>
      <c r="H17" t="s">
        <v>237</v>
      </c>
    </row>
    <row r="18" spans="1:8" s="90" customFormat="1" ht="7.5" customHeight="1" x14ac:dyDescent="0.2">
      <c r="G18" s="91"/>
    </row>
    <row r="19" spans="1:8" x14ac:dyDescent="0.2">
      <c r="A19" t="s">
        <v>197</v>
      </c>
      <c r="B19">
        <v>2</v>
      </c>
      <c r="C19">
        <v>0</v>
      </c>
      <c r="D19" t="s">
        <v>45</v>
      </c>
      <c r="E19">
        <v>2</v>
      </c>
      <c r="F19">
        <v>0</v>
      </c>
      <c r="G19" s="16" t="s">
        <v>198</v>
      </c>
      <c r="H19" t="s">
        <v>241</v>
      </c>
    </row>
    <row r="20" spans="1:8" x14ac:dyDescent="0.2">
      <c r="A20" t="s">
        <v>199</v>
      </c>
      <c r="B20">
        <v>3</v>
      </c>
      <c r="C20">
        <v>0</v>
      </c>
      <c r="D20" t="s">
        <v>49</v>
      </c>
      <c r="E20">
        <v>0</v>
      </c>
      <c r="F20">
        <v>0</v>
      </c>
      <c r="G20" s="16" t="s">
        <v>242</v>
      </c>
      <c r="H20" t="s">
        <v>241</v>
      </c>
    </row>
    <row r="21" spans="1:8" x14ac:dyDescent="0.2">
      <c r="A21" t="s">
        <v>201</v>
      </c>
      <c r="B21">
        <v>4</v>
      </c>
      <c r="C21" t="s">
        <v>202</v>
      </c>
      <c r="D21" t="s">
        <v>56</v>
      </c>
      <c r="E21">
        <v>0</v>
      </c>
      <c r="F21">
        <v>0</v>
      </c>
      <c r="G21" s="16" t="s">
        <v>243</v>
      </c>
      <c r="H21" t="s">
        <v>241</v>
      </c>
    </row>
  </sheetData>
  <conditionalFormatting sqref="G31:G1048576 G22 G25:G27 G18 G1:G8 G12 G15">
    <cfRule type="colorScale" priority="2">
      <colorScale>
        <cfvo type="min"/>
        <cfvo type="num" val="0.6"/>
        <cfvo type="max"/>
        <color rgb="FFBA131A"/>
        <color rgb="FFFFFF00"/>
        <color rgb="FF89C765"/>
      </colorScale>
    </cfRule>
  </conditionalFormatting>
  <conditionalFormatting sqref="G23:G30">
    <cfRule type="colorScale" priority="3">
      <colorScale>
        <cfvo type="min"/>
        <cfvo type="num" val="0.6"/>
        <cfvo type="max"/>
        <color rgb="FFBA131A"/>
        <color rgb="FFFFFF00"/>
        <color rgb="FF89C765"/>
      </colorScale>
    </cfRule>
  </conditionalFormatting>
  <conditionalFormatting sqref="G19:G21">
    <cfRule type="colorScale" priority="4">
      <colorScale>
        <cfvo type="min"/>
        <cfvo type="num" val="0.6"/>
        <cfvo type="max"/>
        <color rgb="FFBA131A"/>
        <color rgb="FFFFFF00"/>
        <color rgb="FF89C765"/>
      </colorScale>
    </cfRule>
  </conditionalFormatting>
  <conditionalFormatting sqref="G10">
    <cfRule type="colorScale" priority="5">
      <colorScale>
        <cfvo type="min"/>
        <cfvo type="num" val="0.6"/>
        <cfvo type="max"/>
        <color rgb="FFBA131A"/>
        <color rgb="FFFFFF00"/>
        <color rgb="FF89C765"/>
      </colorScale>
    </cfRule>
  </conditionalFormatting>
  <conditionalFormatting sqref="G11">
    <cfRule type="colorScale" priority="6">
      <colorScale>
        <cfvo type="min"/>
        <cfvo type="num" val="0.6"/>
        <cfvo type="max"/>
        <color rgb="FFBA131A"/>
        <color rgb="FFFFFF00"/>
        <color rgb="FF89C765"/>
      </colorScale>
    </cfRule>
  </conditionalFormatting>
  <conditionalFormatting sqref="G13">
    <cfRule type="colorScale" priority="7">
      <colorScale>
        <cfvo type="min"/>
        <cfvo type="num" val="0.6"/>
        <cfvo type="max"/>
        <color rgb="FFBA131A"/>
        <color rgb="FFFFFF00"/>
        <color rgb="FF89C765"/>
      </colorScale>
    </cfRule>
  </conditionalFormatting>
  <conditionalFormatting sqref="G14">
    <cfRule type="colorScale" priority="8">
      <colorScale>
        <cfvo type="min"/>
        <cfvo type="num" val="0.6"/>
        <cfvo type="max"/>
        <color rgb="FFBA131A"/>
        <color rgb="FFFFFF00"/>
        <color rgb="FF89C765"/>
      </colorScale>
    </cfRule>
  </conditionalFormatting>
  <conditionalFormatting sqref="G16">
    <cfRule type="colorScale" priority="9">
      <colorScale>
        <cfvo type="min"/>
        <cfvo type="num" val="0.6"/>
        <cfvo type="max"/>
        <color rgb="FFBA131A"/>
        <color rgb="FFFFFF00"/>
        <color rgb="FF89C765"/>
      </colorScale>
    </cfRule>
  </conditionalFormatting>
  <conditionalFormatting sqref="G17">
    <cfRule type="colorScale" priority="10">
      <colorScale>
        <cfvo type="min"/>
        <cfvo type="num" val="0.6"/>
        <cfvo type="max"/>
        <color rgb="FFBA131A"/>
        <color rgb="FFFFFF00"/>
        <color rgb="FF89C765"/>
      </colorScale>
    </cfRule>
  </conditionalFormatting>
  <conditionalFormatting sqref="G9">
    <cfRule type="colorScale" priority="11">
      <colorScale>
        <cfvo type="min"/>
        <cfvo type="num" val="0.6"/>
        <cfvo type="max"/>
        <color rgb="FFBA131A"/>
        <color rgb="FFFFFF00"/>
        <color rgb="FF89C765"/>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zoomScaleNormal="100" workbookViewId="0">
      <selection activeCell="M13" sqref="M13"/>
    </sheetView>
  </sheetViews>
  <sheetFormatPr defaultColWidth="11.5703125" defaultRowHeight="12.75" x14ac:dyDescent="0.2"/>
  <cols>
    <col min="1" max="1" width="28.85546875" customWidth="1"/>
    <col min="2" max="2" width="8.140625" customWidth="1"/>
    <col min="3" max="3" width="9.42578125" customWidth="1"/>
    <col min="4" max="4" width="9" customWidth="1"/>
    <col min="5" max="5" width="10.140625" customWidth="1"/>
    <col min="6" max="6" width="13.85546875" customWidth="1"/>
    <col min="7" max="7" width="58.85546875" style="89" customWidth="1"/>
    <col min="8" max="8" width="17.5703125" customWidth="1"/>
    <col min="9" max="9" width="17.5703125" style="19" customWidth="1"/>
    <col min="10" max="10" width="17.5703125" customWidth="1"/>
    <col min="11" max="11" width="20" style="92" customWidth="1"/>
    <col min="12" max="12" width="19.85546875" style="92" customWidth="1"/>
    <col min="13" max="13" width="19.5703125" style="92" customWidth="1"/>
    <col min="14" max="14" width="9.140625" style="93" customWidth="1"/>
    <col min="15" max="15" width="2.42578125" style="94" customWidth="1"/>
    <col min="17" max="17" width="16.28515625" customWidth="1"/>
    <col min="18" max="18" width="16.140625" customWidth="1"/>
  </cols>
  <sheetData>
    <row r="1" spans="1:1024" s="102" customFormat="1" ht="38.25" x14ac:dyDescent="0.2">
      <c r="A1" s="95" t="s">
        <v>87</v>
      </c>
      <c r="B1" s="96" t="s">
        <v>152</v>
      </c>
      <c r="C1" s="96" t="s">
        <v>153</v>
      </c>
      <c r="D1" s="96" t="s">
        <v>31</v>
      </c>
      <c r="E1" s="96" t="s">
        <v>244</v>
      </c>
      <c r="F1" s="96" t="s">
        <v>245</v>
      </c>
      <c r="G1" s="96" t="s">
        <v>166</v>
      </c>
      <c r="H1" s="96" t="s">
        <v>221</v>
      </c>
      <c r="I1" s="97" t="s">
        <v>246</v>
      </c>
      <c r="J1" s="96" t="s">
        <v>247</v>
      </c>
      <c r="K1" s="98" t="s">
        <v>248</v>
      </c>
      <c r="L1" s="98" t="s">
        <v>249</v>
      </c>
      <c r="M1" s="98" t="s">
        <v>250</v>
      </c>
      <c r="N1" s="99" t="s">
        <v>251</v>
      </c>
      <c r="O1" s="100"/>
      <c r="P1" s="96" t="s">
        <v>252</v>
      </c>
      <c r="Q1" s="96" t="s">
        <v>253</v>
      </c>
      <c r="R1" s="96" t="s">
        <v>254</v>
      </c>
      <c r="S1" s="96" t="s">
        <v>255</v>
      </c>
      <c r="T1" s="101" t="s">
        <v>256</v>
      </c>
      <c r="AME1" s="103"/>
      <c r="AMF1" s="103"/>
      <c r="AMG1" s="103"/>
      <c r="AMH1" s="103"/>
      <c r="AMI1" s="103"/>
      <c r="AMJ1" s="103"/>
    </row>
    <row r="2" spans="1:1024" ht="38.25" x14ac:dyDescent="0.2">
      <c r="A2" s="104" t="s">
        <v>222</v>
      </c>
      <c r="B2" s="105">
        <v>0</v>
      </c>
      <c r="C2" s="105">
        <v>0</v>
      </c>
      <c r="D2" s="105" t="s">
        <v>45</v>
      </c>
      <c r="E2" s="105">
        <v>1</v>
      </c>
      <c r="F2" s="105">
        <v>0</v>
      </c>
      <c r="G2" s="106" t="s">
        <v>257</v>
      </c>
      <c r="H2" s="105" t="s">
        <v>222</v>
      </c>
      <c r="I2" s="107">
        <f>IF($Q$2&lt;1,COUNTIF(Sheet5!$B$2:$M$13, "&gt;="&amp;($S$2+1-$P$2-C2))/144, IF($Q$2&gt;=1,COUNTIF(Sheet5!$B$2:$M$13, "&gt;="&amp;($S$2+1-$P$2-C2-1))/144,0)/$Q$2 + IF($Q$2&gt;=2,COUNTIF(Sheet5!$B$2:$M$13, "&gt;="&amp;($S$2+1-$P$2-C2-2))/144,0)/$Q$2 + IF($Q$2&gt;=3,COUNTIF(Sheet5!$B$2:$M$13, "&gt;="&amp;($S$2+1-$P$2-C2-3))/144,0)/$Q$2 + IF($Q$2&gt;=4,COUNTIF(Sheet5!$B$2:$M$13, "&gt;="&amp;($S$2+1-$P$2-C2-4))/144,0)/$Q$2 + IF($Q$2&gt;=5,COUNTIF(Sheet5!$B$2:$M$13, "&gt;="&amp;($S$2+1-$P$2-C2-5))/144,0)/$Q$2 + IF($Q$2&gt;=6,COUNTIF(Sheet5!$B$2:$M$13, "&gt;="&amp;($S$2+1-$P$2-C2-6))/144,0)/$Q$2 + IF($Q$2&gt;=7,COUNTIF(Sheet5!$B$2:$M$13, "&gt;="&amp;($S$2+1-$P$2-C2-7))/144,0)/$Q$2 + IF($Q$2&gt;=8,COUNTIF(Sheet5!$B$2:$M$13, "&gt;="&amp;($S$2+1-$P$2-C2-8))/144,0)/$Q$2 + IF($Q$2&gt;=9,COUNTIF(Sheet5!$B$2:$M$13, "&gt;="&amp;($S$2+1-$P$2-C2-9))/144,0)/$Q$2 + IF($Q$2&gt;=10,COUNTIF(Sheet5!$B$2:$M$13, "&gt;="&amp;($S$2+1-$P$2-C2-10))/144,0)/$Q$2 + IF($Q$2&gt;=11,COUNTIF(Sheet5!$B$2:$M$13, "&gt;="&amp;($S$2+1-$P$2-C2-11))/144,0)/$Q$2 + IF($Q$2&gt;=12,COUNTIF(Sheet5!$B$2:$M$13, "&gt;="&amp;($S$2+1-$P$2-C2-12))/144,0)/$Q$2)</f>
        <v>0.35648148148148151</v>
      </c>
      <c r="J2" s="105">
        <f t="shared" ref="J2:J23" si="0">(-$T$2-4+$R$2+F2)*-1</f>
        <v>6</v>
      </c>
      <c r="K2" s="108">
        <f t="shared" ref="K2:K23" si="1">I2*(1-(_xlfn.BINOM.DIST(0,2,IF(J2&lt;1, 11, IF(J2&gt;11, 1, 12-J2))/12,1)*IF($Q$2&lt;1, 1, _xlfn.BINOM.DIST(0,1,IF(J2&lt;1, $Q$2-1, IF(J2&gt;($Q$2-1), 0, IF(J2&gt;11, 1, $Q$2-J2)))/$Q$2,1))))</f>
        <v>0.26736111111111116</v>
      </c>
      <c r="L2" s="108">
        <f t="shared" ref="L2:L23" si="2">I2*(_xlfn.BINOM.DIST(2,2,IF(J2&lt;1, 11, IF(J2&gt;11, 1, 12-J2))/12,0)+(_xlfn.BINOM.DIST(1,2,IF(J2&lt;1, 11, IF(J2&gt;11, 1, 12-J2))/12,0)*IF($Q$2&lt;1, 0, _xlfn.BINOM.DIST(1,1,IF(J2&lt;1, $Q$2-1, IF(J2&gt;($Q$2-1), 0, IF(J2&gt;11, 1, $Q$2-J2)))/$Q$2,0))))</f>
        <v>8.9120370370370378E-2</v>
      </c>
      <c r="M2" s="108">
        <f t="shared" ref="M2:M23" si="3">I2*(_xlfn.BINOM.DIST(2,2,IF(J2&lt;1, 11, IF(J2&gt;11, 1, 12-J2))/12,0)*IF($Q$2&lt;1, 0, _xlfn.BINOM.DIST(1,1,IF(J2&lt;1, $Q$2-1, IF(J2&gt;($Q$2-1), 0, IF(J2&gt;11, 1, $Q$2-J2)))/$Q$2,0)))</f>
        <v>0</v>
      </c>
      <c r="N2" s="109">
        <f t="shared" ref="N2:N23" si="4">(K2-L2)*E2+(L2-M2)*E2*2+M2*E2*3</f>
        <v>0.35648148148148151</v>
      </c>
      <c r="P2" s="105">
        <v>4</v>
      </c>
      <c r="Q2" s="105">
        <v>6</v>
      </c>
      <c r="R2" s="105">
        <v>2</v>
      </c>
      <c r="S2" s="105">
        <v>22</v>
      </c>
      <c r="T2" s="110">
        <v>4</v>
      </c>
    </row>
    <row r="3" spans="1:1024" s="119" customFormat="1" x14ac:dyDescent="0.2">
      <c r="A3" s="111" t="s">
        <v>171</v>
      </c>
      <c r="B3" s="112">
        <v>0</v>
      </c>
      <c r="C3" s="112">
        <v>0</v>
      </c>
      <c r="D3" s="112" t="s">
        <v>49</v>
      </c>
      <c r="E3" s="112">
        <v>2</v>
      </c>
      <c r="F3" s="112">
        <v>0</v>
      </c>
      <c r="G3" s="113"/>
      <c r="H3" s="114" t="s">
        <v>222</v>
      </c>
      <c r="I3" s="115">
        <f>IF($Q$2&lt;1,COUNTIF(Sheet5!$B$2:$M$13, "&gt;="&amp;($S$2+1-$P$2-C3))/144, IF($Q$2&gt;=1,COUNTIF(Sheet5!$B$2:$M$13, "&gt;="&amp;($S$2+1-$P$2-C3-1))/144,0)/$Q$2 + IF($Q$2&gt;=2,COUNTIF(Sheet5!$B$2:$M$13, "&gt;="&amp;($S$2+1-$P$2-C3-2))/144,0)/$Q$2 + IF($Q$2&gt;=3,COUNTIF(Sheet5!$B$2:$M$13, "&gt;="&amp;($S$2+1-$P$2-C3-3))/144,0)/$Q$2 + IF($Q$2&gt;=4,COUNTIF(Sheet5!$B$2:$M$13, "&gt;="&amp;($S$2+1-$P$2-C3-4))/144,0)/$Q$2 + IF($Q$2&gt;=5,COUNTIF(Sheet5!$B$2:$M$13, "&gt;="&amp;($S$2+1-$P$2-C3-5))/144,0)/$Q$2 + IF($Q$2&gt;=6,COUNTIF(Sheet5!$B$2:$M$13, "&gt;="&amp;($S$2+1-$P$2-C3-6))/144,0)/$Q$2 + IF($Q$2&gt;=7,COUNTIF(Sheet5!$B$2:$M$13, "&gt;="&amp;($S$2+1-$P$2-C3-7))/144,0)/$Q$2 + IF($Q$2&gt;=8,COUNTIF(Sheet5!$B$2:$M$13, "&gt;="&amp;($S$2+1-$P$2-C3-8))/144,0)/$Q$2 + IF($Q$2&gt;=9,COUNTIF(Sheet5!$B$2:$M$13, "&gt;="&amp;($S$2+1-$P$2-C3-9))/144,0)/$Q$2 + IF($Q$2&gt;=10,COUNTIF(Sheet5!$B$2:$M$13, "&gt;="&amp;($S$2+1-$P$2-C3-10))/144,0)/$Q$2 + IF($Q$2&gt;=11,COUNTIF(Sheet5!$B$2:$M$13, "&gt;="&amp;($S$2+1-$P$2-C3-11))/144,0)/$Q$2 + IF($Q$2&gt;=12,COUNTIF(Sheet5!$B$2:$M$13, "&gt;="&amp;($S$2+1-$P$2-C3-12))/144,0)/$Q$2)</f>
        <v>0.35648148148148151</v>
      </c>
      <c r="J3" s="112">
        <f t="shared" si="0"/>
        <v>6</v>
      </c>
      <c r="K3" s="116">
        <f t="shared" si="1"/>
        <v>0.26736111111111116</v>
      </c>
      <c r="L3" s="116">
        <f t="shared" si="2"/>
        <v>8.9120370370370378E-2</v>
      </c>
      <c r="M3" s="116">
        <f t="shared" si="3"/>
        <v>0</v>
      </c>
      <c r="N3" s="117">
        <f t="shared" si="4"/>
        <v>0.71296296296296302</v>
      </c>
      <c r="O3" s="94"/>
      <c r="P3" s="112"/>
      <c r="Q3" s="112"/>
      <c r="R3" s="112"/>
      <c r="S3" s="112"/>
      <c r="T3" s="118"/>
    </row>
    <row r="4" spans="1:1024" ht="51" x14ac:dyDescent="0.2">
      <c r="A4" s="104" t="s">
        <v>44</v>
      </c>
      <c r="B4" s="105">
        <v>0</v>
      </c>
      <c r="C4" s="105">
        <v>0</v>
      </c>
      <c r="D4" s="105" t="s">
        <v>45</v>
      </c>
      <c r="E4" s="105">
        <v>2</v>
      </c>
      <c r="F4" s="105">
        <v>1</v>
      </c>
      <c r="G4" s="106" t="s">
        <v>258</v>
      </c>
      <c r="H4" s="105" t="s">
        <v>224</v>
      </c>
      <c r="I4" s="120">
        <f>IF($Q$2&lt;1,COUNTIF(Sheet5!$B$2:$M$13, "&gt;="&amp;($S$2+1-$P$2-C4))/144, IF($Q$2&gt;=1,COUNTIF(Sheet5!$B$2:$M$13, "&gt;="&amp;($S$2+1-$P$2-C4-1))/144,0)/$Q$2 + IF($Q$2&gt;=2,COUNTIF(Sheet5!$B$2:$M$13, "&gt;="&amp;($S$2+1-$P$2-C4-2))/144,0)/$Q$2 + IF($Q$2&gt;=3,COUNTIF(Sheet5!$B$2:$M$13, "&gt;="&amp;($S$2+1-$P$2-C4-3))/144,0)/$Q$2 + IF($Q$2&gt;=4,COUNTIF(Sheet5!$B$2:$M$13, "&gt;="&amp;($S$2+1-$P$2-C4-4))/144,0)/$Q$2 + IF($Q$2&gt;=5,COUNTIF(Sheet5!$B$2:$M$13, "&gt;="&amp;($S$2+1-$P$2-C4-5))/144,0)/$Q$2 + IF($Q$2&gt;=6,COUNTIF(Sheet5!$B$2:$M$13, "&gt;="&amp;($S$2+1-$P$2-C4-6))/144,0)/$Q$2 + IF($Q$2&gt;=7,COUNTIF(Sheet5!$B$2:$M$13, "&gt;="&amp;($S$2+1-$P$2-C4-7))/144,0)/$Q$2 + IF($Q$2&gt;=8,COUNTIF(Sheet5!$B$2:$M$13, "&gt;="&amp;($S$2+1-$P$2-C4-8))/144,0)/$Q$2 + IF($Q$2&gt;=9,COUNTIF(Sheet5!$B$2:$M$13, "&gt;="&amp;($S$2+1-$P$2-C4-9))/144,0)/$Q$2 + IF($Q$2&gt;=10,COUNTIF(Sheet5!$B$2:$M$13, "&gt;="&amp;($S$2+1-$P$2-C4-10))/144,0)/$Q$2 + IF($Q$2&gt;=11,COUNTIF(Sheet5!$B$2:$M$13, "&gt;="&amp;($S$2+1-$P$2-C4-11))/144,0)/$Q$2 + IF($Q$2&gt;=12,COUNTIF(Sheet5!$B$2:$M$13, "&gt;="&amp;($S$2+1-$P$2-C4-12))/144,0)/$Q$2)</f>
        <v>0.35648148148148151</v>
      </c>
      <c r="J4" s="105">
        <f t="shared" si="0"/>
        <v>5</v>
      </c>
      <c r="K4" s="108">
        <f t="shared" si="1"/>
        <v>0.30490719307270236</v>
      </c>
      <c r="L4" s="108">
        <f t="shared" si="2"/>
        <v>0.15018432784636493</v>
      </c>
      <c r="M4" s="108">
        <f t="shared" si="3"/>
        <v>2.0217121056241433E-2</v>
      </c>
      <c r="N4" s="109">
        <f t="shared" si="4"/>
        <v>0.95061728395061751</v>
      </c>
      <c r="P4" s="105"/>
      <c r="Q4" s="105"/>
      <c r="R4" s="105"/>
      <c r="S4" s="105"/>
      <c r="T4" s="110"/>
    </row>
    <row r="5" spans="1:1024" s="119" customFormat="1" x14ac:dyDescent="0.2">
      <c r="A5" s="111" t="s">
        <v>174</v>
      </c>
      <c r="B5" s="112">
        <v>1</v>
      </c>
      <c r="C5" s="112">
        <v>0</v>
      </c>
      <c r="D5" s="112" t="s">
        <v>49</v>
      </c>
      <c r="E5" s="112">
        <v>2</v>
      </c>
      <c r="F5" s="112">
        <v>1</v>
      </c>
      <c r="G5" s="121" t="s">
        <v>225</v>
      </c>
      <c r="H5" s="112" t="s">
        <v>224</v>
      </c>
      <c r="I5" s="115">
        <f>IF($Q$2&lt;1,COUNTIF(Sheet5!$B$2:$M$13, "&gt;="&amp;($S$2+1-$P$2-C5))/144, IF($Q$2&gt;=1,COUNTIF(Sheet5!$B$2:$M$13, "&gt;="&amp;($S$2+1-$P$2-C5-1))/144,0)/$Q$2 + IF($Q$2&gt;=2,COUNTIF(Sheet5!$B$2:$M$13, "&gt;="&amp;($S$2+1-$P$2-C5-2))/144,0)/$Q$2 + IF($Q$2&gt;=3,COUNTIF(Sheet5!$B$2:$M$13, "&gt;="&amp;($S$2+1-$P$2-C5-3))/144,0)/$Q$2 + IF($Q$2&gt;=4,COUNTIF(Sheet5!$B$2:$M$13, "&gt;="&amp;($S$2+1-$P$2-C5-4))/144,0)/$Q$2 + IF($Q$2&gt;=5,COUNTIF(Sheet5!$B$2:$M$13, "&gt;="&amp;($S$2+1-$P$2-C5-5))/144,0)/$Q$2 + IF($Q$2&gt;=6,COUNTIF(Sheet5!$B$2:$M$13, "&gt;="&amp;($S$2+1-$P$2-C5-6))/144,0)/$Q$2 + IF($Q$2&gt;=7,COUNTIF(Sheet5!$B$2:$M$13, "&gt;="&amp;($S$2+1-$P$2-C5-7))/144,0)/$Q$2 + IF($Q$2&gt;=8,COUNTIF(Sheet5!$B$2:$M$13, "&gt;="&amp;($S$2+1-$P$2-C5-8))/144,0)/$Q$2 + IF($Q$2&gt;=9,COUNTIF(Sheet5!$B$2:$M$13, "&gt;="&amp;($S$2+1-$P$2-C5-9))/144,0)/$Q$2 + IF($Q$2&gt;=10,COUNTIF(Sheet5!$B$2:$M$13, "&gt;="&amp;($S$2+1-$P$2-C5-10))/144,0)/$Q$2 + IF($Q$2&gt;=11,COUNTIF(Sheet5!$B$2:$M$13, "&gt;="&amp;($S$2+1-$P$2-C5-11))/144,0)/$Q$2 + IF($Q$2&gt;=12,COUNTIF(Sheet5!$B$2:$M$13, "&gt;="&amp;($S$2+1-$P$2-C5-12))/144,0)/$Q$2)</f>
        <v>0.35648148148148151</v>
      </c>
      <c r="J5" s="112">
        <f t="shared" si="0"/>
        <v>5</v>
      </c>
      <c r="K5" s="116">
        <f t="shared" si="1"/>
        <v>0.30490719307270236</v>
      </c>
      <c r="L5" s="116">
        <f t="shared" si="2"/>
        <v>0.15018432784636493</v>
      </c>
      <c r="M5" s="116">
        <f t="shared" si="3"/>
        <v>2.0217121056241433E-2</v>
      </c>
      <c r="N5" s="117">
        <f t="shared" si="4"/>
        <v>0.95061728395061751</v>
      </c>
      <c r="O5" s="94"/>
      <c r="P5" s="112"/>
      <c r="Q5" s="112"/>
      <c r="R5" s="112"/>
      <c r="S5" s="112"/>
      <c r="T5" s="118"/>
    </row>
    <row r="6" spans="1:1024" x14ac:dyDescent="0.2">
      <c r="A6" s="104" t="s">
        <v>226</v>
      </c>
      <c r="B6" s="105">
        <v>1</v>
      </c>
      <c r="C6" s="105">
        <v>1</v>
      </c>
      <c r="D6" s="105" t="s">
        <v>49</v>
      </c>
      <c r="E6" s="105">
        <v>3</v>
      </c>
      <c r="F6" s="105">
        <v>0</v>
      </c>
      <c r="G6" s="106" t="s">
        <v>97</v>
      </c>
      <c r="H6" s="105" t="s">
        <v>227</v>
      </c>
      <c r="I6" s="120">
        <f>IF($Q$2&lt;1,COUNTIF(Sheet5!$B$2:$M$13, "&gt;="&amp;($S$2+1-$P$2-C6))/144, IF($Q$2&gt;=1,COUNTIF(Sheet5!$B$2:$M$13, "&gt;="&amp;($S$2+1-$P$2-C6-1))/144,0)/$Q$2 + IF($Q$2&gt;=2,COUNTIF(Sheet5!$B$2:$M$13, "&gt;="&amp;($S$2+1-$P$2-C6-2))/144,0)/$Q$2 + IF($Q$2&gt;=3,COUNTIF(Sheet5!$B$2:$M$13, "&gt;="&amp;($S$2+1-$P$2-C6-3))/144,0)/$Q$2 + IF($Q$2&gt;=4,COUNTIF(Sheet5!$B$2:$M$13, "&gt;="&amp;($S$2+1-$P$2-C6-4))/144,0)/$Q$2 + IF($Q$2&gt;=5,COUNTIF(Sheet5!$B$2:$M$13, "&gt;="&amp;($S$2+1-$P$2-C6-5))/144,0)/$Q$2 + IF($Q$2&gt;=6,COUNTIF(Sheet5!$B$2:$M$13, "&gt;="&amp;($S$2+1-$P$2-C6-6))/144,0)/$Q$2 + IF($Q$2&gt;=7,COUNTIF(Sheet5!$B$2:$M$13, "&gt;="&amp;($S$2+1-$P$2-C6-7))/144,0)/$Q$2 + IF($Q$2&gt;=8,COUNTIF(Sheet5!$B$2:$M$13, "&gt;="&amp;($S$2+1-$P$2-C6-8))/144,0)/$Q$2 + IF($Q$2&gt;=9,COUNTIF(Sheet5!$B$2:$M$13, "&gt;="&amp;($S$2+1-$P$2-C6-9))/144,0)/$Q$2 + IF($Q$2&gt;=10,COUNTIF(Sheet5!$B$2:$M$13, "&gt;="&amp;($S$2+1-$P$2-C6-10))/144,0)/$Q$2 + IF($Q$2&gt;=11,COUNTIF(Sheet5!$B$2:$M$13, "&gt;="&amp;($S$2+1-$P$2-C6-11))/144,0)/$Q$2 + IF($Q$2&gt;=12,COUNTIF(Sheet5!$B$2:$M$13, "&gt;="&amp;($S$2+1-$P$2-C6-12))/144,0)/$Q$2)</f>
        <v>0.42708333333333331</v>
      </c>
      <c r="J6" s="105">
        <f t="shared" si="0"/>
        <v>6</v>
      </c>
      <c r="K6" s="108">
        <f t="shared" si="1"/>
        <v>0.3203125</v>
      </c>
      <c r="L6" s="108">
        <f t="shared" si="2"/>
        <v>0.10677083333333333</v>
      </c>
      <c r="M6" s="108">
        <f t="shared" si="3"/>
        <v>0</v>
      </c>
      <c r="N6" s="109">
        <f t="shared" si="4"/>
        <v>1.28125</v>
      </c>
      <c r="P6" s="105"/>
      <c r="Q6" s="105"/>
      <c r="R6" s="105"/>
      <c r="S6" s="105"/>
      <c r="T6" s="110"/>
    </row>
    <row r="7" spans="1:1024" s="119" customFormat="1" x14ac:dyDescent="0.2">
      <c r="A7" s="111" t="s">
        <v>51</v>
      </c>
      <c r="B7" s="112">
        <v>0</v>
      </c>
      <c r="C7" s="112">
        <v>0</v>
      </c>
      <c r="D7" s="112" t="s">
        <v>49</v>
      </c>
      <c r="E7" s="112">
        <v>3</v>
      </c>
      <c r="F7" s="112">
        <v>1</v>
      </c>
      <c r="G7" s="113" t="s">
        <v>176</v>
      </c>
      <c r="H7" s="112" t="s">
        <v>228</v>
      </c>
      <c r="I7" s="115">
        <f>IF($Q$2&lt;1,COUNTIF(Sheet5!$B$2:$M$13, "&gt;="&amp;($S$2+1-$P$2-C7))/144, IF($Q$2&gt;=1,COUNTIF(Sheet5!$B$2:$M$13, "&gt;="&amp;($S$2+1-$P$2-C7-1))/144,0)/$Q$2 + IF($Q$2&gt;=2,COUNTIF(Sheet5!$B$2:$M$13, "&gt;="&amp;($S$2+1-$P$2-C7-2))/144,0)/$Q$2 + IF($Q$2&gt;=3,COUNTIF(Sheet5!$B$2:$M$13, "&gt;="&amp;($S$2+1-$P$2-C7-3))/144,0)/$Q$2 + IF($Q$2&gt;=4,COUNTIF(Sheet5!$B$2:$M$13, "&gt;="&amp;($S$2+1-$P$2-C7-4))/144,0)/$Q$2 + IF($Q$2&gt;=5,COUNTIF(Sheet5!$B$2:$M$13, "&gt;="&amp;($S$2+1-$P$2-C7-5))/144,0)/$Q$2 + IF($Q$2&gt;=6,COUNTIF(Sheet5!$B$2:$M$13, "&gt;="&amp;($S$2+1-$P$2-C7-6))/144,0)/$Q$2 + IF($Q$2&gt;=7,COUNTIF(Sheet5!$B$2:$M$13, "&gt;="&amp;($S$2+1-$P$2-C7-7))/144,0)/$Q$2 + IF($Q$2&gt;=8,COUNTIF(Sheet5!$B$2:$M$13, "&gt;="&amp;($S$2+1-$P$2-C7-8))/144,0)/$Q$2 + IF($Q$2&gt;=9,COUNTIF(Sheet5!$B$2:$M$13, "&gt;="&amp;($S$2+1-$P$2-C7-9))/144,0)/$Q$2 + IF($Q$2&gt;=10,COUNTIF(Sheet5!$B$2:$M$13, "&gt;="&amp;($S$2+1-$P$2-C7-10))/144,0)/$Q$2 + IF($Q$2&gt;=11,COUNTIF(Sheet5!$B$2:$M$13, "&gt;="&amp;($S$2+1-$P$2-C7-11))/144,0)/$Q$2 + IF($Q$2&gt;=12,COUNTIF(Sheet5!$B$2:$M$13, "&gt;="&amp;($S$2+1-$P$2-C7-12))/144,0)/$Q$2)</f>
        <v>0.35648148148148151</v>
      </c>
      <c r="J7" s="112">
        <f t="shared" si="0"/>
        <v>5</v>
      </c>
      <c r="K7" s="116">
        <f t="shared" si="1"/>
        <v>0.30490719307270236</v>
      </c>
      <c r="L7" s="116">
        <f t="shared" si="2"/>
        <v>0.15018432784636493</v>
      </c>
      <c r="M7" s="116">
        <f t="shared" si="3"/>
        <v>2.0217121056241433E-2</v>
      </c>
      <c r="N7" s="117">
        <f t="shared" si="4"/>
        <v>1.425925925925926</v>
      </c>
      <c r="O7" s="94"/>
      <c r="P7" s="112"/>
      <c r="Q7" s="112"/>
      <c r="R7" s="112"/>
      <c r="S7" s="112"/>
      <c r="T7" s="118"/>
    </row>
    <row r="8" spans="1:1024" x14ac:dyDescent="0.2">
      <c r="A8" s="104" t="s">
        <v>177</v>
      </c>
      <c r="B8" s="105">
        <v>0</v>
      </c>
      <c r="C8" s="105">
        <v>0</v>
      </c>
      <c r="D8" s="105" t="s">
        <v>49</v>
      </c>
      <c r="E8" s="105">
        <v>4</v>
      </c>
      <c r="F8" s="105">
        <v>0</v>
      </c>
      <c r="G8" s="106" t="s">
        <v>176</v>
      </c>
      <c r="H8" s="105" t="s">
        <v>229</v>
      </c>
      <c r="I8" s="120">
        <f>IF($Q$2&lt;1,COUNTIF(Sheet5!$B$2:$M$13, "&gt;="&amp;($S$2+1-$P$2-C8))/144, IF($Q$2&gt;=1,COUNTIF(Sheet5!$B$2:$M$13, "&gt;="&amp;($S$2+1-$P$2-C8-1))/144,0)/$Q$2 + IF($Q$2&gt;=2,COUNTIF(Sheet5!$B$2:$M$13, "&gt;="&amp;($S$2+1-$P$2-C8-2))/144,0)/$Q$2 + IF($Q$2&gt;=3,COUNTIF(Sheet5!$B$2:$M$13, "&gt;="&amp;($S$2+1-$P$2-C8-3))/144,0)/$Q$2 + IF($Q$2&gt;=4,COUNTIF(Sheet5!$B$2:$M$13, "&gt;="&amp;($S$2+1-$P$2-C8-4))/144,0)/$Q$2 + IF($Q$2&gt;=5,COUNTIF(Sheet5!$B$2:$M$13, "&gt;="&amp;($S$2+1-$P$2-C8-5))/144,0)/$Q$2 + IF($Q$2&gt;=6,COUNTIF(Sheet5!$B$2:$M$13, "&gt;="&amp;($S$2+1-$P$2-C8-6))/144,0)/$Q$2 + IF($Q$2&gt;=7,COUNTIF(Sheet5!$B$2:$M$13, "&gt;="&amp;($S$2+1-$P$2-C8-7))/144,0)/$Q$2 + IF($Q$2&gt;=8,COUNTIF(Sheet5!$B$2:$M$13, "&gt;="&amp;($S$2+1-$P$2-C8-8))/144,0)/$Q$2 + IF($Q$2&gt;=9,COUNTIF(Sheet5!$B$2:$M$13, "&gt;="&amp;($S$2+1-$P$2-C8-9))/144,0)/$Q$2 + IF($Q$2&gt;=10,COUNTIF(Sheet5!$B$2:$M$13, "&gt;="&amp;($S$2+1-$P$2-C8-10))/144,0)/$Q$2 + IF($Q$2&gt;=11,COUNTIF(Sheet5!$B$2:$M$13, "&gt;="&amp;($S$2+1-$P$2-C8-11))/144,0)/$Q$2 + IF($Q$2&gt;=12,COUNTIF(Sheet5!$B$2:$M$13, "&gt;="&amp;($S$2+1-$P$2-C8-12))/144,0)/$Q$2)</f>
        <v>0.35648148148148151</v>
      </c>
      <c r="J8" s="105">
        <f t="shared" si="0"/>
        <v>6</v>
      </c>
      <c r="K8" s="108">
        <f t="shared" si="1"/>
        <v>0.26736111111111116</v>
      </c>
      <c r="L8" s="108">
        <f t="shared" si="2"/>
        <v>8.9120370370370378E-2</v>
      </c>
      <c r="M8" s="108">
        <f t="shared" si="3"/>
        <v>0</v>
      </c>
      <c r="N8" s="109">
        <f t="shared" si="4"/>
        <v>1.425925925925926</v>
      </c>
      <c r="P8" s="105"/>
      <c r="Q8" s="105"/>
      <c r="R8" s="105"/>
      <c r="S8" s="105"/>
      <c r="T8" s="110"/>
    </row>
    <row r="9" spans="1:1024" s="119" customFormat="1" ht="12.75" customHeight="1" x14ac:dyDescent="0.2">
      <c r="A9" s="111" t="s">
        <v>230</v>
      </c>
      <c r="B9" s="112">
        <v>1</v>
      </c>
      <c r="C9" s="112">
        <v>1</v>
      </c>
      <c r="D9" s="112" t="s">
        <v>56</v>
      </c>
      <c r="E9" s="112">
        <v>3</v>
      </c>
      <c r="F9" s="112">
        <v>0</v>
      </c>
      <c r="G9" s="2" t="s">
        <v>259</v>
      </c>
      <c r="H9" s="1" t="s">
        <v>227</v>
      </c>
      <c r="I9" s="122">
        <f>IF($Q$2&lt;1,COUNTIF(Sheet5!$B$2:$M$13, "&gt;="&amp;($S$2+1-$P$2-C9))/144, IF($Q$2&gt;=1,COUNTIF(Sheet5!$B$2:$M$13, "&gt;="&amp;($S$2+1-$P$2-C9-1))/144,0)/$Q$2 + IF($Q$2&gt;=2,COUNTIF(Sheet5!$B$2:$M$13, "&gt;="&amp;($S$2+1-$P$2-C9-2))/144,0)/$Q$2 + IF($Q$2&gt;=3,COUNTIF(Sheet5!$B$2:$M$13, "&gt;="&amp;($S$2+1-$P$2-C9-3))/144,0)/$Q$2 + IF($Q$2&gt;=4,COUNTIF(Sheet5!$B$2:$M$13, "&gt;="&amp;($S$2+1-$P$2-C9-4))/144,0)/$Q$2 + IF($Q$2&gt;=5,COUNTIF(Sheet5!$B$2:$M$13, "&gt;="&amp;($S$2+1-$P$2-C9-5))/144,0)/$Q$2 + IF($Q$2&gt;=6,COUNTIF(Sheet5!$B$2:$M$13, "&gt;="&amp;($S$2+1-$P$2-C9-6))/144,0)/$Q$2 + IF($Q$2&gt;=7,COUNTIF(Sheet5!$B$2:$M$13, "&gt;="&amp;($S$2+1-$P$2-C9-7))/144,0)/$Q$2 + IF($Q$2&gt;=8,COUNTIF(Sheet5!$B$2:$M$13, "&gt;="&amp;($S$2+1-$P$2-C9-8))/144,0)/$Q$2 + IF($Q$2&gt;=9,COUNTIF(Sheet5!$B$2:$M$13, "&gt;="&amp;($S$2+1-$P$2-C9-9))/144,0)/$Q$2 + IF($Q$2&gt;=10,COUNTIF(Sheet5!$B$2:$M$13, "&gt;="&amp;($S$2+1-$P$2-C9-10))/144,0)/$Q$2 + IF($Q$2&gt;=11,COUNTIF(Sheet5!$B$2:$M$13, "&gt;="&amp;($S$2+1-$P$2-C9-11))/144,0)/$Q$2 + IF($Q$2&gt;=12,COUNTIF(Sheet5!$B$2:$M$13, "&gt;="&amp;($S$2+1-$P$2-C9-12))/144,0)/$Q$2)</f>
        <v>0.42708333333333331</v>
      </c>
      <c r="J9" s="112">
        <f t="shared" si="0"/>
        <v>6</v>
      </c>
      <c r="K9" s="116">
        <f t="shared" si="1"/>
        <v>0.3203125</v>
      </c>
      <c r="L9" s="116">
        <f t="shared" si="2"/>
        <v>0.10677083333333333</v>
      </c>
      <c r="M9" s="116">
        <f t="shared" si="3"/>
        <v>0</v>
      </c>
      <c r="N9" s="117">
        <f t="shared" si="4"/>
        <v>1.28125</v>
      </c>
      <c r="O9" s="94"/>
      <c r="P9" s="112"/>
      <c r="Q9" s="112"/>
      <c r="R9" s="112"/>
      <c r="S9" s="112"/>
      <c r="T9" s="118"/>
    </row>
    <row r="10" spans="1:1024" s="119" customFormat="1" x14ac:dyDescent="0.2">
      <c r="A10" s="111" t="s">
        <v>260</v>
      </c>
      <c r="B10" s="112">
        <v>2</v>
      </c>
      <c r="C10" s="112">
        <v>1</v>
      </c>
      <c r="D10" s="112" t="s">
        <v>56</v>
      </c>
      <c r="E10" s="112">
        <v>4</v>
      </c>
      <c r="F10" s="112">
        <v>1</v>
      </c>
      <c r="G10" s="2"/>
      <c r="H10" s="1"/>
      <c r="I10" s="122">
        <f>IF($Q$2&lt;1,COUNTIF(Sheet5!$B$2:$M$13, "&gt;="&amp;($S$2+1-$P$2-C10))/144, IF($Q$2&gt;=1,COUNTIF(Sheet5!$B$2:$M$13, "&gt;="&amp;($S$2+1-$P$2-C10-1))/144,0)/$Q$2 + IF($Q$2&gt;=2,COUNTIF(Sheet5!$B$2:$M$13, "&gt;="&amp;($S$2+1-$P$2-C10-2))/144,0)/$Q$2 + IF($Q$2&gt;=3,COUNTIF(Sheet5!$B$2:$M$13, "&gt;="&amp;($S$2+1-$P$2-C10-3))/144,0)/$Q$2 + IF($Q$2&gt;=4,COUNTIF(Sheet5!$B$2:$M$13, "&gt;="&amp;($S$2+1-$P$2-C10-4))/144,0)/$Q$2 + IF($Q$2&gt;=5,COUNTIF(Sheet5!$B$2:$M$13, "&gt;="&amp;($S$2+1-$P$2-C10-5))/144,0)/$Q$2 + IF($Q$2&gt;=6,COUNTIF(Sheet5!$B$2:$M$13, "&gt;="&amp;($S$2+1-$P$2-C10-6))/144,0)/$Q$2 + IF($Q$2&gt;=7,COUNTIF(Sheet5!$B$2:$M$13, "&gt;="&amp;($S$2+1-$P$2-C10-7))/144,0)/$Q$2 + IF($Q$2&gt;=8,COUNTIF(Sheet5!$B$2:$M$13, "&gt;="&amp;($S$2+1-$P$2-C10-8))/144,0)/$Q$2 + IF($Q$2&gt;=9,COUNTIF(Sheet5!$B$2:$M$13, "&gt;="&amp;($S$2+1-$P$2-C10-9))/144,0)/$Q$2 + IF($Q$2&gt;=10,COUNTIF(Sheet5!$B$2:$M$13, "&gt;="&amp;($S$2+1-$P$2-C10-10))/144,0)/$Q$2 + IF($Q$2&gt;=11,COUNTIF(Sheet5!$B$2:$M$13, "&gt;="&amp;($S$2+1-$P$2-C10-11))/144,0)/$Q$2 + IF($Q$2&gt;=12,COUNTIF(Sheet5!$B$2:$M$13, "&gt;="&amp;($S$2+1-$P$2-C10-12))/144,0)/$Q$2)</f>
        <v>0.42708333333333331</v>
      </c>
      <c r="J10" s="112">
        <f t="shared" si="0"/>
        <v>5</v>
      </c>
      <c r="K10" s="116">
        <f t="shared" si="1"/>
        <v>0.36529465663580246</v>
      </c>
      <c r="L10" s="116">
        <f t="shared" si="2"/>
        <v>0.1799286265432099</v>
      </c>
      <c r="M10" s="116">
        <f t="shared" si="3"/>
        <v>2.4221161265432105E-2</v>
      </c>
      <c r="N10" s="117">
        <f t="shared" si="4"/>
        <v>2.2777777777777777</v>
      </c>
      <c r="O10" s="94"/>
      <c r="P10" s="112"/>
      <c r="Q10" s="112"/>
      <c r="R10" s="112"/>
      <c r="S10" s="112"/>
      <c r="T10" s="118"/>
    </row>
    <row r="11" spans="1:1024" ht="12.75" customHeight="1" x14ac:dyDescent="0.2">
      <c r="A11" s="104" t="s">
        <v>232</v>
      </c>
      <c r="B11" s="105">
        <v>0</v>
      </c>
      <c r="C11" s="105">
        <v>0</v>
      </c>
      <c r="D11" s="105" t="s">
        <v>56</v>
      </c>
      <c r="E11" s="105">
        <v>3</v>
      </c>
      <c r="F11" s="105">
        <v>1</v>
      </c>
      <c r="G11" s="154" t="s">
        <v>259</v>
      </c>
      <c r="H11" s="155" t="s">
        <v>228</v>
      </c>
      <c r="I11" s="123">
        <f>IF($Q$2&lt;1,COUNTIF(Sheet5!$B$2:$M$13, "&gt;="&amp;($S$2+1-$P$2-C11))/144, IF($Q$2&gt;=1,COUNTIF(Sheet5!$B$2:$M$13, "&gt;="&amp;($S$2+1-$P$2-C11-1))/144,0)/$Q$2 + IF($Q$2&gt;=2,COUNTIF(Sheet5!$B$2:$M$13, "&gt;="&amp;($S$2+1-$P$2-C11-2))/144,0)/$Q$2 + IF($Q$2&gt;=3,COUNTIF(Sheet5!$B$2:$M$13, "&gt;="&amp;($S$2+1-$P$2-C11-3))/144,0)/$Q$2 + IF($Q$2&gt;=4,COUNTIF(Sheet5!$B$2:$M$13, "&gt;="&amp;($S$2+1-$P$2-C11-4))/144,0)/$Q$2 + IF($Q$2&gt;=5,COUNTIF(Sheet5!$B$2:$M$13, "&gt;="&amp;($S$2+1-$P$2-C11-5))/144,0)/$Q$2 + IF($Q$2&gt;=6,COUNTIF(Sheet5!$B$2:$M$13, "&gt;="&amp;($S$2+1-$P$2-C11-6))/144,0)/$Q$2 + IF($Q$2&gt;=7,COUNTIF(Sheet5!$B$2:$M$13, "&gt;="&amp;($S$2+1-$P$2-C11-7))/144,0)/$Q$2 + IF($Q$2&gt;=8,COUNTIF(Sheet5!$B$2:$M$13, "&gt;="&amp;($S$2+1-$P$2-C11-8))/144,0)/$Q$2 + IF($Q$2&gt;=9,COUNTIF(Sheet5!$B$2:$M$13, "&gt;="&amp;($S$2+1-$P$2-C11-9))/144,0)/$Q$2 + IF($Q$2&gt;=10,COUNTIF(Sheet5!$B$2:$M$13, "&gt;="&amp;($S$2+1-$P$2-C11-10))/144,0)/$Q$2 + IF($Q$2&gt;=11,COUNTIF(Sheet5!$B$2:$M$13, "&gt;="&amp;($S$2+1-$P$2-C11-11))/144,0)/$Q$2 + IF($Q$2&gt;=12,COUNTIF(Sheet5!$B$2:$M$13, "&gt;="&amp;($S$2+1-$P$2-C11-12))/144,0)/$Q$2)</f>
        <v>0.35648148148148151</v>
      </c>
      <c r="J11" s="105">
        <f t="shared" si="0"/>
        <v>5</v>
      </c>
      <c r="K11" s="108">
        <f t="shared" si="1"/>
        <v>0.30490719307270236</v>
      </c>
      <c r="L11" s="108">
        <f t="shared" si="2"/>
        <v>0.15018432784636493</v>
      </c>
      <c r="M11" s="108">
        <f t="shared" si="3"/>
        <v>2.0217121056241433E-2</v>
      </c>
      <c r="N11" s="109">
        <f t="shared" si="4"/>
        <v>1.425925925925926</v>
      </c>
      <c r="P11" s="105"/>
      <c r="Q11" s="105"/>
      <c r="R11" s="105"/>
      <c r="S11" s="105"/>
      <c r="T11" s="110"/>
    </row>
    <row r="12" spans="1:1024" x14ac:dyDescent="0.2">
      <c r="A12" s="104" t="s">
        <v>261</v>
      </c>
      <c r="B12" s="105">
        <v>1</v>
      </c>
      <c r="C12" s="105">
        <v>0</v>
      </c>
      <c r="D12" s="105" t="s">
        <v>56</v>
      </c>
      <c r="E12" s="105">
        <v>4</v>
      </c>
      <c r="F12" s="105">
        <v>2</v>
      </c>
      <c r="G12" s="154"/>
      <c r="H12" s="155"/>
      <c r="I12" s="123">
        <f>IF($Q$2&lt;1,COUNTIF(Sheet5!$B$2:$M$13, "&gt;="&amp;($S$2+1-$P$2-C12))/144, IF($Q$2&gt;=1,COUNTIF(Sheet5!$B$2:$M$13, "&gt;="&amp;($S$2+1-$P$2-C12-1))/144,0)/$Q$2 + IF($Q$2&gt;=2,COUNTIF(Sheet5!$B$2:$M$13, "&gt;="&amp;($S$2+1-$P$2-C12-2))/144,0)/$Q$2 + IF($Q$2&gt;=3,COUNTIF(Sheet5!$B$2:$M$13, "&gt;="&amp;($S$2+1-$P$2-C12-3))/144,0)/$Q$2 + IF($Q$2&gt;=4,COUNTIF(Sheet5!$B$2:$M$13, "&gt;="&amp;($S$2+1-$P$2-C12-4))/144,0)/$Q$2 + IF($Q$2&gt;=5,COUNTIF(Sheet5!$B$2:$M$13, "&gt;="&amp;($S$2+1-$P$2-C12-5))/144,0)/$Q$2 + IF($Q$2&gt;=6,COUNTIF(Sheet5!$B$2:$M$13, "&gt;="&amp;($S$2+1-$P$2-C12-6))/144,0)/$Q$2 + IF($Q$2&gt;=7,COUNTIF(Sheet5!$B$2:$M$13, "&gt;="&amp;($S$2+1-$P$2-C12-7))/144,0)/$Q$2 + IF($Q$2&gt;=8,COUNTIF(Sheet5!$B$2:$M$13, "&gt;="&amp;($S$2+1-$P$2-C12-8))/144,0)/$Q$2 + IF($Q$2&gt;=9,COUNTIF(Sheet5!$B$2:$M$13, "&gt;="&amp;($S$2+1-$P$2-C12-9))/144,0)/$Q$2 + IF($Q$2&gt;=10,COUNTIF(Sheet5!$B$2:$M$13, "&gt;="&amp;($S$2+1-$P$2-C12-10))/144,0)/$Q$2 + IF($Q$2&gt;=11,COUNTIF(Sheet5!$B$2:$M$13, "&gt;="&amp;($S$2+1-$P$2-C12-11))/144,0)/$Q$2 + IF($Q$2&gt;=12,COUNTIF(Sheet5!$B$2:$M$13, "&gt;="&amp;($S$2+1-$P$2-C12-12))/144,0)/$Q$2)</f>
        <v>0.35648148148148151</v>
      </c>
      <c r="J12" s="105">
        <f t="shared" si="0"/>
        <v>4</v>
      </c>
      <c r="K12" s="108">
        <f t="shared" si="1"/>
        <v>0.33007544581618659</v>
      </c>
      <c r="L12" s="108">
        <f t="shared" si="2"/>
        <v>0.2112482853223594</v>
      </c>
      <c r="M12" s="108">
        <f t="shared" si="3"/>
        <v>5.2812071330589849E-2</v>
      </c>
      <c r="N12" s="109">
        <f t="shared" si="4"/>
        <v>2.3765432098765435</v>
      </c>
      <c r="P12" s="105"/>
      <c r="Q12" s="105"/>
      <c r="R12" s="105"/>
      <c r="S12" s="105"/>
      <c r="T12" s="110"/>
    </row>
    <row r="13" spans="1:1024" s="119" customFormat="1" ht="12.75" customHeight="1" x14ac:dyDescent="0.2">
      <c r="A13" s="111" t="s">
        <v>233</v>
      </c>
      <c r="B13" s="112">
        <v>0</v>
      </c>
      <c r="C13" s="112">
        <v>0</v>
      </c>
      <c r="D13" s="112" t="s">
        <v>56</v>
      </c>
      <c r="E13" s="112">
        <v>4</v>
      </c>
      <c r="F13" s="112">
        <v>0</v>
      </c>
      <c r="G13" s="2" t="s">
        <v>259</v>
      </c>
      <c r="H13" s="1" t="s">
        <v>229</v>
      </c>
      <c r="I13" s="122">
        <f>IF($Q$2&lt;1,COUNTIF(Sheet5!$B$2:$M$13, "&gt;="&amp;($S$2+1-$P$2-C13))/144, IF($Q$2&gt;=1,COUNTIF(Sheet5!$B$2:$M$13, "&gt;="&amp;($S$2+1-$P$2-C13-1))/144,0)/$Q$2 + IF($Q$2&gt;=2,COUNTIF(Sheet5!$B$2:$M$13, "&gt;="&amp;($S$2+1-$P$2-C13-2))/144,0)/$Q$2 + IF($Q$2&gt;=3,COUNTIF(Sheet5!$B$2:$M$13, "&gt;="&amp;($S$2+1-$P$2-C13-3))/144,0)/$Q$2 + IF($Q$2&gt;=4,COUNTIF(Sheet5!$B$2:$M$13, "&gt;="&amp;($S$2+1-$P$2-C13-4))/144,0)/$Q$2 + IF($Q$2&gt;=5,COUNTIF(Sheet5!$B$2:$M$13, "&gt;="&amp;($S$2+1-$P$2-C13-5))/144,0)/$Q$2 + IF($Q$2&gt;=6,COUNTIF(Sheet5!$B$2:$M$13, "&gt;="&amp;($S$2+1-$P$2-C13-6))/144,0)/$Q$2 + IF($Q$2&gt;=7,COUNTIF(Sheet5!$B$2:$M$13, "&gt;="&amp;($S$2+1-$P$2-C13-7))/144,0)/$Q$2 + IF($Q$2&gt;=8,COUNTIF(Sheet5!$B$2:$M$13, "&gt;="&amp;($S$2+1-$P$2-C13-8))/144,0)/$Q$2 + IF($Q$2&gt;=9,COUNTIF(Sheet5!$B$2:$M$13, "&gt;="&amp;($S$2+1-$P$2-C13-9))/144,0)/$Q$2 + IF($Q$2&gt;=10,COUNTIF(Sheet5!$B$2:$M$13, "&gt;="&amp;($S$2+1-$P$2-C13-10))/144,0)/$Q$2 + IF($Q$2&gt;=11,COUNTIF(Sheet5!$B$2:$M$13, "&gt;="&amp;($S$2+1-$P$2-C13-11))/144,0)/$Q$2 + IF($Q$2&gt;=12,COUNTIF(Sheet5!$B$2:$M$13, "&gt;="&amp;($S$2+1-$P$2-C13-12))/144,0)/$Q$2)</f>
        <v>0.35648148148148151</v>
      </c>
      <c r="J13" s="112">
        <f t="shared" si="0"/>
        <v>6</v>
      </c>
      <c r="K13" s="116">
        <f t="shared" si="1"/>
        <v>0.26736111111111116</v>
      </c>
      <c r="L13" s="116">
        <f t="shared" si="2"/>
        <v>8.9120370370370378E-2</v>
      </c>
      <c r="M13" s="116">
        <f t="shared" si="3"/>
        <v>0</v>
      </c>
      <c r="N13" s="117">
        <f t="shared" si="4"/>
        <v>1.425925925925926</v>
      </c>
      <c r="O13" s="94"/>
      <c r="P13" s="112"/>
      <c r="Q13" s="112"/>
      <c r="R13" s="112"/>
      <c r="S13" s="112"/>
      <c r="T13" s="118"/>
    </row>
    <row r="14" spans="1:1024" s="119" customFormat="1" x14ac:dyDescent="0.2">
      <c r="A14" s="111" t="s">
        <v>262</v>
      </c>
      <c r="B14" s="112">
        <v>1</v>
      </c>
      <c r="C14" s="112">
        <v>0</v>
      </c>
      <c r="D14" s="112" t="s">
        <v>56</v>
      </c>
      <c r="E14" s="112">
        <v>5</v>
      </c>
      <c r="F14" s="112">
        <v>1</v>
      </c>
      <c r="G14" s="2"/>
      <c r="H14" s="1"/>
      <c r="I14" s="122">
        <f>IF($Q$2&lt;1,COUNTIF(Sheet5!$B$2:$M$13, "&gt;="&amp;($S$2+1-$P$2-C14))/144, IF($Q$2&gt;=1,COUNTIF(Sheet5!$B$2:$M$13, "&gt;="&amp;($S$2+1-$P$2-C14-1))/144,0)/$Q$2 + IF($Q$2&gt;=2,COUNTIF(Sheet5!$B$2:$M$13, "&gt;="&amp;($S$2+1-$P$2-C14-2))/144,0)/$Q$2 + IF($Q$2&gt;=3,COUNTIF(Sheet5!$B$2:$M$13, "&gt;="&amp;($S$2+1-$P$2-C14-3))/144,0)/$Q$2 + IF($Q$2&gt;=4,COUNTIF(Sheet5!$B$2:$M$13, "&gt;="&amp;($S$2+1-$P$2-C14-4))/144,0)/$Q$2 + IF($Q$2&gt;=5,COUNTIF(Sheet5!$B$2:$M$13, "&gt;="&amp;($S$2+1-$P$2-C14-5))/144,0)/$Q$2 + IF($Q$2&gt;=6,COUNTIF(Sheet5!$B$2:$M$13, "&gt;="&amp;($S$2+1-$P$2-C14-6))/144,0)/$Q$2 + IF($Q$2&gt;=7,COUNTIF(Sheet5!$B$2:$M$13, "&gt;="&amp;($S$2+1-$P$2-C14-7))/144,0)/$Q$2 + IF($Q$2&gt;=8,COUNTIF(Sheet5!$B$2:$M$13, "&gt;="&amp;($S$2+1-$P$2-C14-8))/144,0)/$Q$2 + IF($Q$2&gt;=9,COUNTIF(Sheet5!$B$2:$M$13, "&gt;="&amp;($S$2+1-$P$2-C14-9))/144,0)/$Q$2 + IF($Q$2&gt;=10,COUNTIF(Sheet5!$B$2:$M$13, "&gt;="&amp;($S$2+1-$P$2-C14-10))/144,0)/$Q$2 + IF($Q$2&gt;=11,COUNTIF(Sheet5!$B$2:$M$13, "&gt;="&amp;($S$2+1-$P$2-C14-11))/144,0)/$Q$2 + IF($Q$2&gt;=12,COUNTIF(Sheet5!$B$2:$M$13, "&gt;="&amp;($S$2+1-$P$2-C14-12))/144,0)/$Q$2)</f>
        <v>0.35648148148148151</v>
      </c>
      <c r="J14" s="112">
        <f t="shared" si="0"/>
        <v>5</v>
      </c>
      <c r="K14" s="116">
        <f t="shared" si="1"/>
        <v>0.30490719307270236</v>
      </c>
      <c r="L14" s="116">
        <f t="shared" si="2"/>
        <v>0.15018432784636493</v>
      </c>
      <c r="M14" s="116">
        <f t="shared" si="3"/>
        <v>2.0217121056241433E-2</v>
      </c>
      <c r="N14" s="117">
        <f t="shared" si="4"/>
        <v>2.3765432098765435</v>
      </c>
      <c r="O14" s="94"/>
      <c r="P14" s="112"/>
      <c r="Q14" s="112"/>
      <c r="R14" s="112"/>
      <c r="S14" s="112"/>
      <c r="T14" s="118"/>
    </row>
    <row r="15" spans="1:1024" x14ac:dyDescent="0.2">
      <c r="A15" s="104" t="s">
        <v>185</v>
      </c>
      <c r="B15" s="105">
        <v>2</v>
      </c>
      <c r="C15" s="105">
        <v>1</v>
      </c>
      <c r="D15" s="105" t="s">
        <v>67</v>
      </c>
      <c r="E15" s="105">
        <v>5</v>
      </c>
      <c r="F15" s="105">
        <v>1</v>
      </c>
      <c r="G15" s="106" t="s">
        <v>263</v>
      </c>
      <c r="H15" s="105" t="s">
        <v>227</v>
      </c>
      <c r="I15" s="120">
        <f>IF($Q$2&lt;1,COUNTIF(Sheet5!$B$2:$M$13, "&gt;="&amp;($S$2+1-$P$2-C15))/144, IF($Q$2&gt;=1,COUNTIF(Sheet5!$B$2:$M$13, "&gt;="&amp;($S$2+1-$P$2-C15-1))/144,0)/$Q$2 + IF($Q$2&gt;=2,COUNTIF(Sheet5!$B$2:$M$13, "&gt;="&amp;($S$2+1-$P$2-C15-2))/144,0)/$Q$2 + IF($Q$2&gt;=3,COUNTIF(Sheet5!$B$2:$M$13, "&gt;="&amp;($S$2+1-$P$2-C15-3))/144,0)/$Q$2 + IF($Q$2&gt;=4,COUNTIF(Sheet5!$B$2:$M$13, "&gt;="&amp;($S$2+1-$P$2-C15-4))/144,0)/$Q$2 + IF($Q$2&gt;=5,COUNTIF(Sheet5!$B$2:$M$13, "&gt;="&amp;($S$2+1-$P$2-C15-5))/144,0)/$Q$2 + IF($Q$2&gt;=6,COUNTIF(Sheet5!$B$2:$M$13, "&gt;="&amp;($S$2+1-$P$2-C15-6))/144,0)/$Q$2 + IF($Q$2&gt;=7,COUNTIF(Sheet5!$B$2:$M$13, "&gt;="&amp;($S$2+1-$P$2-C15-7))/144,0)/$Q$2 + IF($Q$2&gt;=8,COUNTIF(Sheet5!$B$2:$M$13, "&gt;="&amp;($S$2+1-$P$2-C15-8))/144,0)/$Q$2 + IF($Q$2&gt;=9,COUNTIF(Sheet5!$B$2:$M$13, "&gt;="&amp;($S$2+1-$P$2-C15-9))/144,0)/$Q$2 + IF($Q$2&gt;=10,COUNTIF(Sheet5!$B$2:$M$13, "&gt;="&amp;($S$2+1-$P$2-C15-10))/144,0)/$Q$2 + IF($Q$2&gt;=11,COUNTIF(Sheet5!$B$2:$M$13, "&gt;="&amp;($S$2+1-$P$2-C15-11))/144,0)/$Q$2 + IF($Q$2&gt;=12,COUNTIF(Sheet5!$B$2:$M$13, "&gt;="&amp;($S$2+1-$P$2-C15-12))/144,0)/$Q$2)</f>
        <v>0.42708333333333331</v>
      </c>
      <c r="J15" s="105">
        <f t="shared" si="0"/>
        <v>5</v>
      </c>
      <c r="K15" s="108">
        <f t="shared" si="1"/>
        <v>0.36529465663580246</v>
      </c>
      <c r="L15" s="108">
        <f t="shared" si="2"/>
        <v>0.1799286265432099</v>
      </c>
      <c r="M15" s="108">
        <f t="shared" si="3"/>
        <v>2.4221161265432105E-2</v>
      </c>
      <c r="N15" s="109">
        <f t="shared" si="4"/>
        <v>2.8472222222222223</v>
      </c>
      <c r="P15" s="105"/>
      <c r="Q15" s="105"/>
      <c r="R15" s="105"/>
      <c r="S15" s="105"/>
      <c r="T15" s="110"/>
    </row>
    <row r="16" spans="1:1024" s="119" customFormat="1" x14ac:dyDescent="0.2">
      <c r="A16" s="111" t="s">
        <v>187</v>
      </c>
      <c r="B16" s="112">
        <v>1</v>
      </c>
      <c r="C16" s="112">
        <v>0</v>
      </c>
      <c r="D16" s="112" t="s">
        <v>67</v>
      </c>
      <c r="E16" s="112">
        <v>5</v>
      </c>
      <c r="F16" s="112">
        <v>2</v>
      </c>
      <c r="G16" s="121" t="s">
        <v>263</v>
      </c>
      <c r="H16" s="112" t="s">
        <v>228</v>
      </c>
      <c r="I16" s="115">
        <f>IF($Q$2&lt;1,COUNTIF(Sheet5!$B$2:$M$13, "&gt;="&amp;($S$2+1-$P$2-C16))/144, IF($Q$2&gt;=1,COUNTIF(Sheet5!$B$2:$M$13, "&gt;="&amp;($S$2+1-$P$2-C16-1))/144,0)/$Q$2 + IF($Q$2&gt;=2,COUNTIF(Sheet5!$B$2:$M$13, "&gt;="&amp;($S$2+1-$P$2-C16-2))/144,0)/$Q$2 + IF($Q$2&gt;=3,COUNTIF(Sheet5!$B$2:$M$13, "&gt;="&amp;($S$2+1-$P$2-C16-3))/144,0)/$Q$2 + IF($Q$2&gt;=4,COUNTIF(Sheet5!$B$2:$M$13, "&gt;="&amp;($S$2+1-$P$2-C16-4))/144,0)/$Q$2 + IF($Q$2&gt;=5,COUNTIF(Sheet5!$B$2:$M$13, "&gt;="&amp;($S$2+1-$P$2-C16-5))/144,0)/$Q$2 + IF($Q$2&gt;=6,COUNTIF(Sheet5!$B$2:$M$13, "&gt;="&amp;($S$2+1-$P$2-C16-6))/144,0)/$Q$2 + IF($Q$2&gt;=7,COUNTIF(Sheet5!$B$2:$M$13, "&gt;="&amp;($S$2+1-$P$2-C16-7))/144,0)/$Q$2 + IF($Q$2&gt;=8,COUNTIF(Sheet5!$B$2:$M$13, "&gt;="&amp;($S$2+1-$P$2-C16-8))/144,0)/$Q$2 + IF($Q$2&gt;=9,COUNTIF(Sheet5!$B$2:$M$13, "&gt;="&amp;($S$2+1-$P$2-C16-9))/144,0)/$Q$2 + IF($Q$2&gt;=10,COUNTIF(Sheet5!$B$2:$M$13, "&gt;="&amp;($S$2+1-$P$2-C16-10))/144,0)/$Q$2 + IF($Q$2&gt;=11,COUNTIF(Sheet5!$B$2:$M$13, "&gt;="&amp;($S$2+1-$P$2-C16-11))/144,0)/$Q$2 + IF($Q$2&gt;=12,COUNTIF(Sheet5!$B$2:$M$13, "&gt;="&amp;($S$2+1-$P$2-C16-12))/144,0)/$Q$2)</f>
        <v>0.35648148148148151</v>
      </c>
      <c r="J16" s="112">
        <f t="shared" si="0"/>
        <v>4</v>
      </c>
      <c r="K16" s="116">
        <f t="shared" si="1"/>
        <v>0.33007544581618659</v>
      </c>
      <c r="L16" s="116">
        <f t="shared" si="2"/>
        <v>0.2112482853223594</v>
      </c>
      <c r="M16" s="116">
        <f t="shared" si="3"/>
        <v>5.2812071330589849E-2</v>
      </c>
      <c r="N16" s="117">
        <f t="shared" si="4"/>
        <v>2.9706790123456792</v>
      </c>
      <c r="O16" s="94"/>
      <c r="P16" s="112"/>
      <c r="Q16" s="112"/>
      <c r="R16" s="112"/>
      <c r="S16" s="112"/>
      <c r="T16" s="118"/>
    </row>
    <row r="17" spans="1:20" x14ac:dyDescent="0.2">
      <c r="A17" s="104" t="s">
        <v>72</v>
      </c>
      <c r="B17" s="105">
        <v>1</v>
      </c>
      <c r="C17" s="105">
        <v>0</v>
      </c>
      <c r="D17" s="105" t="s">
        <v>67</v>
      </c>
      <c r="E17" s="105">
        <v>6</v>
      </c>
      <c r="F17" s="105">
        <v>1</v>
      </c>
      <c r="G17" s="106" t="s">
        <v>264</v>
      </c>
      <c r="H17" s="105" t="s">
        <v>229</v>
      </c>
      <c r="I17" s="120">
        <f>IF($Q$2&lt;1,COUNTIF(Sheet5!$B$2:$M$13, "&gt;="&amp;($S$2+1-$P$2-C17))/144, IF($Q$2&gt;=1,COUNTIF(Sheet5!$B$2:$M$13, "&gt;="&amp;($S$2+1-$P$2-C17-1))/144,0)/$Q$2 + IF($Q$2&gt;=2,COUNTIF(Sheet5!$B$2:$M$13, "&gt;="&amp;($S$2+1-$P$2-C17-2))/144,0)/$Q$2 + IF($Q$2&gt;=3,COUNTIF(Sheet5!$B$2:$M$13, "&gt;="&amp;($S$2+1-$P$2-C17-3))/144,0)/$Q$2 + IF($Q$2&gt;=4,COUNTIF(Sheet5!$B$2:$M$13, "&gt;="&amp;($S$2+1-$P$2-C17-4))/144,0)/$Q$2 + IF($Q$2&gt;=5,COUNTIF(Sheet5!$B$2:$M$13, "&gt;="&amp;($S$2+1-$P$2-C17-5))/144,0)/$Q$2 + IF($Q$2&gt;=6,COUNTIF(Sheet5!$B$2:$M$13, "&gt;="&amp;($S$2+1-$P$2-C17-6))/144,0)/$Q$2 + IF($Q$2&gt;=7,COUNTIF(Sheet5!$B$2:$M$13, "&gt;="&amp;($S$2+1-$P$2-C17-7))/144,0)/$Q$2 + IF($Q$2&gt;=8,COUNTIF(Sheet5!$B$2:$M$13, "&gt;="&amp;($S$2+1-$P$2-C17-8))/144,0)/$Q$2 + IF($Q$2&gt;=9,COUNTIF(Sheet5!$B$2:$M$13, "&gt;="&amp;($S$2+1-$P$2-C17-9))/144,0)/$Q$2 + IF($Q$2&gt;=10,COUNTIF(Sheet5!$B$2:$M$13, "&gt;="&amp;($S$2+1-$P$2-C17-10))/144,0)/$Q$2 + IF($Q$2&gt;=11,COUNTIF(Sheet5!$B$2:$M$13, "&gt;="&amp;($S$2+1-$P$2-C17-11))/144,0)/$Q$2 + IF($Q$2&gt;=12,COUNTIF(Sheet5!$B$2:$M$13, "&gt;="&amp;($S$2+1-$P$2-C17-12))/144,0)/$Q$2)</f>
        <v>0.35648148148148151</v>
      </c>
      <c r="J17" s="105">
        <f t="shared" si="0"/>
        <v>5</v>
      </c>
      <c r="K17" s="108">
        <f t="shared" si="1"/>
        <v>0.30490719307270236</v>
      </c>
      <c r="L17" s="108">
        <f t="shared" si="2"/>
        <v>0.15018432784636493</v>
      </c>
      <c r="M17" s="108">
        <f t="shared" si="3"/>
        <v>2.0217121056241433E-2</v>
      </c>
      <c r="N17" s="109">
        <f t="shared" si="4"/>
        <v>2.8518518518518521</v>
      </c>
      <c r="P17" s="105"/>
      <c r="Q17" s="105"/>
      <c r="R17" s="105"/>
      <c r="S17" s="105"/>
      <c r="T17" s="110"/>
    </row>
    <row r="18" spans="1:20" s="119" customFormat="1" ht="25.5" customHeight="1" x14ac:dyDescent="0.2">
      <c r="A18" s="111" t="s">
        <v>235</v>
      </c>
      <c r="B18" s="112">
        <v>0</v>
      </c>
      <c r="C18" s="112">
        <v>0</v>
      </c>
      <c r="D18" s="112" t="s">
        <v>56</v>
      </c>
      <c r="E18" s="112">
        <v>3</v>
      </c>
      <c r="F18" s="112">
        <v>0</v>
      </c>
      <c r="G18" s="2" t="s">
        <v>265</v>
      </c>
      <c r="H18" s="1" t="s">
        <v>237</v>
      </c>
      <c r="I18" s="122">
        <f>IF($Q$2&lt;1,COUNTIF(Sheet5!$B$2:$M$13, "&gt;="&amp;($S$2+1-$P$2-C18))/144, IF($Q$2&gt;=1,COUNTIF(Sheet5!$B$2:$M$13, "&gt;="&amp;($S$2+1-$P$2-C18-1))/144,0)/$Q$2 + IF($Q$2&gt;=2,COUNTIF(Sheet5!$B$2:$M$13, "&gt;="&amp;($S$2+1-$P$2-C18-2))/144,0)/$Q$2 + IF($Q$2&gt;=3,COUNTIF(Sheet5!$B$2:$M$13, "&gt;="&amp;($S$2+1-$P$2-C18-3))/144,0)/$Q$2 + IF($Q$2&gt;=4,COUNTIF(Sheet5!$B$2:$M$13, "&gt;="&amp;($S$2+1-$P$2-C18-4))/144,0)/$Q$2 + IF($Q$2&gt;=5,COUNTIF(Sheet5!$B$2:$M$13, "&gt;="&amp;($S$2+1-$P$2-C18-5))/144,0)/$Q$2 + IF($Q$2&gt;=6,COUNTIF(Sheet5!$B$2:$M$13, "&gt;="&amp;($S$2+1-$P$2-C18-6))/144,0)/$Q$2 + IF($Q$2&gt;=7,COUNTIF(Sheet5!$B$2:$M$13, "&gt;="&amp;($S$2+1-$P$2-C18-7))/144,0)/$Q$2 + IF($Q$2&gt;=8,COUNTIF(Sheet5!$B$2:$M$13, "&gt;="&amp;($S$2+1-$P$2-C18-8))/144,0)/$Q$2 + IF($Q$2&gt;=9,COUNTIF(Sheet5!$B$2:$M$13, "&gt;="&amp;($S$2+1-$P$2-C18-9))/144,0)/$Q$2 + IF($Q$2&gt;=10,COUNTIF(Sheet5!$B$2:$M$13, "&gt;="&amp;($S$2+1-$P$2-C18-10))/144,0)/$Q$2 + IF($Q$2&gt;=11,COUNTIF(Sheet5!$B$2:$M$13, "&gt;="&amp;($S$2+1-$P$2-C18-11))/144,0)/$Q$2 + IF($Q$2&gt;=12,COUNTIF(Sheet5!$B$2:$M$13, "&gt;="&amp;($S$2+1-$P$2-C18-12))/144,0)/$Q$2)</f>
        <v>0.35648148148148151</v>
      </c>
      <c r="J18" s="112">
        <f t="shared" si="0"/>
        <v>6</v>
      </c>
      <c r="K18" s="116">
        <f t="shared" si="1"/>
        <v>0.26736111111111116</v>
      </c>
      <c r="L18" s="116">
        <f t="shared" si="2"/>
        <v>8.9120370370370378E-2</v>
      </c>
      <c r="M18" s="116">
        <f t="shared" si="3"/>
        <v>0</v>
      </c>
      <c r="N18" s="117">
        <f t="shared" si="4"/>
        <v>1.0694444444444446</v>
      </c>
      <c r="O18" s="94"/>
      <c r="P18" s="112"/>
      <c r="Q18" s="112"/>
      <c r="R18" s="112"/>
      <c r="S18" s="112"/>
      <c r="T18" s="118"/>
    </row>
    <row r="19" spans="1:20" s="119" customFormat="1" ht="25.5" customHeight="1" x14ac:dyDescent="0.2">
      <c r="A19" s="111" t="s">
        <v>266</v>
      </c>
      <c r="B19" s="112">
        <v>1</v>
      </c>
      <c r="C19" s="112">
        <v>0</v>
      </c>
      <c r="D19" s="112" t="s">
        <v>56</v>
      </c>
      <c r="E19" s="112">
        <v>4</v>
      </c>
      <c r="F19" s="112">
        <v>1</v>
      </c>
      <c r="G19" s="2"/>
      <c r="H19" s="1"/>
      <c r="I19" s="122">
        <f>IF($Q$2&lt;1,COUNTIF(Sheet5!$B$2:$M$13, "&gt;="&amp;($S$2+1-$P$2-C19))/144, IF($Q$2&gt;=1,COUNTIF(Sheet5!$B$2:$M$13, "&gt;="&amp;($S$2+1-$P$2-C19-1))/144,0)/$Q$2 + IF($Q$2&gt;=2,COUNTIF(Sheet5!$B$2:$M$13, "&gt;="&amp;($S$2+1-$P$2-C19-2))/144,0)/$Q$2 + IF($Q$2&gt;=3,COUNTIF(Sheet5!$B$2:$M$13, "&gt;="&amp;($S$2+1-$P$2-C19-3))/144,0)/$Q$2 + IF($Q$2&gt;=4,COUNTIF(Sheet5!$B$2:$M$13, "&gt;="&amp;($S$2+1-$P$2-C19-4))/144,0)/$Q$2 + IF($Q$2&gt;=5,COUNTIF(Sheet5!$B$2:$M$13, "&gt;="&amp;($S$2+1-$P$2-C19-5))/144,0)/$Q$2 + IF($Q$2&gt;=6,COUNTIF(Sheet5!$B$2:$M$13, "&gt;="&amp;($S$2+1-$P$2-C19-6))/144,0)/$Q$2 + IF($Q$2&gt;=7,COUNTIF(Sheet5!$B$2:$M$13, "&gt;="&amp;($S$2+1-$P$2-C19-7))/144,0)/$Q$2 + IF($Q$2&gt;=8,COUNTIF(Sheet5!$B$2:$M$13, "&gt;="&amp;($S$2+1-$P$2-C19-8))/144,0)/$Q$2 + IF($Q$2&gt;=9,COUNTIF(Sheet5!$B$2:$M$13, "&gt;="&amp;($S$2+1-$P$2-C19-9))/144,0)/$Q$2 + IF($Q$2&gt;=10,COUNTIF(Sheet5!$B$2:$M$13, "&gt;="&amp;($S$2+1-$P$2-C19-10))/144,0)/$Q$2 + IF($Q$2&gt;=11,COUNTIF(Sheet5!$B$2:$M$13, "&gt;="&amp;($S$2+1-$P$2-C19-11))/144,0)/$Q$2 + IF($Q$2&gt;=12,COUNTIF(Sheet5!$B$2:$M$13, "&gt;="&amp;($S$2+1-$P$2-C19-12))/144,0)/$Q$2)</f>
        <v>0.35648148148148151</v>
      </c>
      <c r="J19" s="112">
        <f t="shared" si="0"/>
        <v>5</v>
      </c>
      <c r="K19" s="116">
        <f t="shared" si="1"/>
        <v>0.30490719307270236</v>
      </c>
      <c r="L19" s="116">
        <f t="shared" si="2"/>
        <v>0.15018432784636493</v>
      </c>
      <c r="M19" s="116">
        <f t="shared" si="3"/>
        <v>2.0217121056241433E-2</v>
      </c>
      <c r="N19" s="117">
        <f t="shared" si="4"/>
        <v>1.901234567901235</v>
      </c>
      <c r="O19" s="94"/>
      <c r="P19" s="112"/>
      <c r="Q19" s="112"/>
      <c r="R19" s="112"/>
      <c r="S19" s="112"/>
      <c r="T19" s="118"/>
    </row>
    <row r="20" spans="1:20" ht="25.5" customHeight="1" x14ac:dyDescent="0.2">
      <c r="A20" s="104" t="s">
        <v>191</v>
      </c>
      <c r="B20" s="105">
        <v>1</v>
      </c>
      <c r="C20" s="105">
        <v>0</v>
      </c>
      <c r="D20" s="105" t="s">
        <v>67</v>
      </c>
      <c r="E20" s="105">
        <v>4</v>
      </c>
      <c r="F20" s="105">
        <v>1</v>
      </c>
      <c r="G20" s="154" t="s">
        <v>267</v>
      </c>
      <c r="H20" s="155" t="s">
        <v>237</v>
      </c>
      <c r="I20" s="123">
        <f>IF($Q$2&lt;1,COUNTIF(Sheet5!$B$2:$M$13, "&gt;="&amp;($S$2+1-$P$2-C20))/144, IF($Q$2&gt;=1,COUNTIF(Sheet5!$B$2:$M$13, "&gt;="&amp;($S$2+1-$P$2-C20-1))/144,0)/$Q$2 + IF($Q$2&gt;=2,COUNTIF(Sheet5!$B$2:$M$13, "&gt;="&amp;($S$2+1-$P$2-C20-2))/144,0)/$Q$2 + IF($Q$2&gt;=3,COUNTIF(Sheet5!$B$2:$M$13, "&gt;="&amp;($S$2+1-$P$2-C20-3))/144,0)/$Q$2 + IF($Q$2&gt;=4,COUNTIF(Sheet5!$B$2:$M$13, "&gt;="&amp;($S$2+1-$P$2-C20-4))/144,0)/$Q$2 + IF($Q$2&gt;=5,COUNTIF(Sheet5!$B$2:$M$13, "&gt;="&amp;($S$2+1-$P$2-C20-5))/144,0)/$Q$2 + IF($Q$2&gt;=6,COUNTIF(Sheet5!$B$2:$M$13, "&gt;="&amp;($S$2+1-$P$2-C20-6))/144,0)/$Q$2 + IF($Q$2&gt;=7,COUNTIF(Sheet5!$B$2:$M$13, "&gt;="&amp;($S$2+1-$P$2-C20-7))/144,0)/$Q$2 + IF($Q$2&gt;=8,COUNTIF(Sheet5!$B$2:$M$13, "&gt;="&amp;($S$2+1-$P$2-C20-8))/144,0)/$Q$2 + IF($Q$2&gt;=9,COUNTIF(Sheet5!$B$2:$M$13, "&gt;="&amp;($S$2+1-$P$2-C20-9))/144,0)/$Q$2 + IF($Q$2&gt;=10,COUNTIF(Sheet5!$B$2:$M$13, "&gt;="&amp;($S$2+1-$P$2-C20-10))/144,0)/$Q$2 + IF($Q$2&gt;=11,COUNTIF(Sheet5!$B$2:$M$13, "&gt;="&amp;($S$2+1-$P$2-C20-11))/144,0)/$Q$2 + IF($Q$2&gt;=12,COUNTIF(Sheet5!$B$2:$M$13, "&gt;="&amp;($S$2+1-$P$2-C20-12))/144,0)/$Q$2)</f>
        <v>0.35648148148148151</v>
      </c>
      <c r="J20" s="105">
        <f t="shared" si="0"/>
        <v>5</v>
      </c>
      <c r="K20" s="108">
        <f t="shared" si="1"/>
        <v>0.30490719307270236</v>
      </c>
      <c r="L20" s="108">
        <f t="shared" si="2"/>
        <v>0.15018432784636493</v>
      </c>
      <c r="M20" s="108">
        <f t="shared" si="3"/>
        <v>2.0217121056241433E-2</v>
      </c>
      <c r="N20" s="109">
        <f t="shared" si="4"/>
        <v>1.901234567901235</v>
      </c>
      <c r="P20" s="105"/>
      <c r="Q20" s="105"/>
      <c r="R20" s="105"/>
      <c r="S20" s="105"/>
      <c r="T20" s="110"/>
    </row>
    <row r="21" spans="1:20" ht="25.5" customHeight="1" x14ac:dyDescent="0.2">
      <c r="A21" s="104" t="s">
        <v>268</v>
      </c>
      <c r="B21" s="105">
        <v>1</v>
      </c>
      <c r="C21" s="105">
        <v>0</v>
      </c>
      <c r="D21" s="105" t="s">
        <v>67</v>
      </c>
      <c r="E21" s="105">
        <v>6</v>
      </c>
      <c r="F21" s="105">
        <v>2</v>
      </c>
      <c r="G21" s="154"/>
      <c r="H21" s="155"/>
      <c r="I21" s="123">
        <f>IF($Q$2&lt;1,COUNTIF(Sheet5!$B$2:$M$13, "&gt;="&amp;($S$2+1-$P$2-C21))/144, IF($Q$2&gt;=1,COUNTIF(Sheet5!$B$2:$M$13, "&gt;="&amp;($S$2+1-$P$2-C21-1))/144,0)/$Q$2 + IF($Q$2&gt;=2,COUNTIF(Sheet5!$B$2:$M$13, "&gt;="&amp;($S$2+1-$P$2-C21-2))/144,0)/$Q$2 + IF($Q$2&gt;=3,COUNTIF(Sheet5!$B$2:$M$13, "&gt;="&amp;($S$2+1-$P$2-C21-3))/144,0)/$Q$2 + IF($Q$2&gt;=4,COUNTIF(Sheet5!$B$2:$M$13, "&gt;="&amp;($S$2+1-$P$2-C21-4))/144,0)/$Q$2 + IF($Q$2&gt;=5,COUNTIF(Sheet5!$B$2:$M$13, "&gt;="&amp;($S$2+1-$P$2-C21-5))/144,0)/$Q$2 + IF($Q$2&gt;=6,COUNTIF(Sheet5!$B$2:$M$13, "&gt;="&amp;($S$2+1-$P$2-C21-6))/144,0)/$Q$2 + IF($Q$2&gt;=7,COUNTIF(Sheet5!$B$2:$M$13, "&gt;="&amp;($S$2+1-$P$2-C21-7))/144,0)/$Q$2 + IF($Q$2&gt;=8,COUNTIF(Sheet5!$B$2:$M$13, "&gt;="&amp;($S$2+1-$P$2-C21-8))/144,0)/$Q$2 + IF($Q$2&gt;=9,COUNTIF(Sheet5!$B$2:$M$13, "&gt;="&amp;($S$2+1-$P$2-C21-9))/144,0)/$Q$2 + IF($Q$2&gt;=10,COUNTIF(Sheet5!$B$2:$M$13, "&gt;="&amp;($S$2+1-$P$2-C21-10))/144,0)/$Q$2 + IF($Q$2&gt;=11,COUNTIF(Sheet5!$B$2:$M$13, "&gt;="&amp;($S$2+1-$P$2-C21-11))/144,0)/$Q$2 + IF($Q$2&gt;=12,COUNTIF(Sheet5!$B$2:$M$13, "&gt;="&amp;($S$2+1-$P$2-C21-12))/144,0)/$Q$2)</f>
        <v>0.35648148148148151</v>
      </c>
      <c r="J21" s="105">
        <f t="shared" si="0"/>
        <v>4</v>
      </c>
      <c r="K21" s="108">
        <f t="shared" si="1"/>
        <v>0.33007544581618659</v>
      </c>
      <c r="L21" s="108">
        <f t="shared" si="2"/>
        <v>0.2112482853223594</v>
      </c>
      <c r="M21" s="108">
        <f t="shared" si="3"/>
        <v>5.2812071330589849E-2</v>
      </c>
      <c r="N21" s="109">
        <f t="shared" si="4"/>
        <v>3.5648148148148149</v>
      </c>
      <c r="P21" s="105"/>
      <c r="Q21" s="105"/>
      <c r="R21" s="105"/>
      <c r="S21" s="105"/>
      <c r="T21" s="110"/>
    </row>
    <row r="22" spans="1:20" s="119" customFormat="1" ht="25.5" customHeight="1" x14ac:dyDescent="0.2">
      <c r="A22" s="111" t="s">
        <v>269</v>
      </c>
      <c r="B22" s="112">
        <v>0</v>
      </c>
      <c r="C22" s="112">
        <v>0</v>
      </c>
      <c r="D22" s="112" t="s">
        <v>56</v>
      </c>
      <c r="E22" s="112">
        <v>2</v>
      </c>
      <c r="F22" s="112">
        <v>0</v>
      </c>
      <c r="G22" s="2" t="s">
        <v>270</v>
      </c>
      <c r="H22" s="1" t="s">
        <v>237</v>
      </c>
      <c r="I22" s="122">
        <f>IF($Q$2&lt;1,COUNTIF(Sheet5!$B$2:$M$13, "&gt;="&amp;($S$2+1-$P$2-C22))/144, IF($Q$2&gt;=1,COUNTIF(Sheet5!$B$2:$M$13, "&gt;="&amp;($S$2+1-$P$2-C22-1))/144,0)/$Q$2 + IF($Q$2&gt;=2,COUNTIF(Sheet5!$B$2:$M$13, "&gt;="&amp;($S$2+1-$P$2-C22-2))/144,0)/$Q$2 + IF($Q$2&gt;=3,COUNTIF(Sheet5!$B$2:$M$13, "&gt;="&amp;($S$2+1-$P$2-C22-3))/144,0)/$Q$2 + IF($Q$2&gt;=4,COUNTIF(Sheet5!$B$2:$M$13, "&gt;="&amp;($S$2+1-$P$2-C22-4))/144,0)/$Q$2 + IF($Q$2&gt;=5,COUNTIF(Sheet5!$B$2:$M$13, "&gt;="&amp;($S$2+1-$P$2-C22-5))/144,0)/$Q$2 + IF($Q$2&gt;=6,COUNTIF(Sheet5!$B$2:$M$13, "&gt;="&amp;($S$2+1-$P$2-C22-6))/144,0)/$Q$2 + IF($Q$2&gt;=7,COUNTIF(Sheet5!$B$2:$M$13, "&gt;="&amp;($S$2+1-$P$2-C22-7))/144,0)/$Q$2 + IF($Q$2&gt;=8,COUNTIF(Sheet5!$B$2:$M$13, "&gt;="&amp;($S$2+1-$P$2-C22-8))/144,0)/$Q$2 + IF($Q$2&gt;=9,COUNTIF(Sheet5!$B$2:$M$13, "&gt;="&amp;($S$2+1-$P$2-C22-9))/144,0)/$Q$2 + IF($Q$2&gt;=10,COUNTIF(Sheet5!$B$2:$M$13, "&gt;="&amp;($S$2+1-$P$2-C22-10))/144,0)/$Q$2 + IF($Q$2&gt;=11,COUNTIF(Sheet5!$B$2:$M$13, "&gt;="&amp;($S$2+1-$P$2-C22-11))/144,0)/$Q$2 + IF($Q$2&gt;=12,COUNTIF(Sheet5!$B$2:$M$13, "&gt;="&amp;($S$2+1-$P$2-C22-12))/144,0)/$Q$2)</f>
        <v>0.35648148148148151</v>
      </c>
      <c r="J22" s="112">
        <f t="shared" si="0"/>
        <v>6</v>
      </c>
      <c r="K22" s="116">
        <f t="shared" si="1"/>
        <v>0.26736111111111116</v>
      </c>
      <c r="L22" s="116">
        <f t="shared" si="2"/>
        <v>8.9120370370370378E-2</v>
      </c>
      <c r="M22" s="116">
        <f t="shared" si="3"/>
        <v>0</v>
      </c>
      <c r="N22" s="117">
        <f t="shared" si="4"/>
        <v>0.71296296296296302</v>
      </c>
      <c r="O22" s="94"/>
      <c r="P22" s="112"/>
      <c r="Q22" s="112"/>
      <c r="R22" s="112"/>
      <c r="S22" s="112"/>
      <c r="T22" s="118"/>
    </row>
    <row r="23" spans="1:20" s="119" customFormat="1" ht="23.25" customHeight="1" x14ac:dyDescent="0.2">
      <c r="A23" s="124" t="s">
        <v>271</v>
      </c>
      <c r="B23" s="125">
        <v>1</v>
      </c>
      <c r="C23" s="125">
        <v>0</v>
      </c>
      <c r="D23" s="125" t="s">
        <v>56</v>
      </c>
      <c r="E23" s="125">
        <v>3</v>
      </c>
      <c r="F23" s="125">
        <v>1</v>
      </c>
      <c r="G23" s="2"/>
      <c r="H23" s="1"/>
      <c r="I23" s="126">
        <f>IF($Q$2&lt;1,COUNTIF(Sheet5!$B$2:$M$13, "&gt;="&amp;($S$2+1-$P$2-C23))/144, IF($Q$2&gt;=1,COUNTIF(Sheet5!$B$2:$M$13, "&gt;="&amp;($S$2+1-$P$2-C23-1))/144,0)/$Q$2 + IF($Q$2&gt;=2,COUNTIF(Sheet5!$B$2:$M$13, "&gt;="&amp;($S$2+1-$P$2-C23-2))/144,0)/$Q$2 + IF($Q$2&gt;=3,COUNTIF(Sheet5!$B$2:$M$13, "&gt;="&amp;($S$2+1-$P$2-C23-3))/144,0)/$Q$2 + IF($Q$2&gt;=4,COUNTIF(Sheet5!$B$2:$M$13, "&gt;="&amp;($S$2+1-$P$2-C23-4))/144,0)/$Q$2 + IF($Q$2&gt;=5,COUNTIF(Sheet5!$B$2:$M$13, "&gt;="&amp;($S$2+1-$P$2-C23-5))/144,0)/$Q$2 + IF($Q$2&gt;=6,COUNTIF(Sheet5!$B$2:$M$13, "&gt;="&amp;($S$2+1-$P$2-C23-6))/144,0)/$Q$2 + IF($Q$2&gt;=7,COUNTIF(Sheet5!$B$2:$M$13, "&gt;="&amp;($S$2+1-$P$2-C23-7))/144,0)/$Q$2 + IF($Q$2&gt;=8,COUNTIF(Sheet5!$B$2:$M$13, "&gt;="&amp;($S$2+1-$P$2-C23-8))/144,0)/$Q$2 + IF($Q$2&gt;=9,COUNTIF(Sheet5!$B$2:$M$13, "&gt;="&amp;($S$2+1-$P$2-C23-9))/144,0)/$Q$2 + IF($Q$2&gt;=10,COUNTIF(Sheet5!$B$2:$M$13, "&gt;="&amp;($S$2+1-$P$2-C23-10))/144,0)/$Q$2 + IF($Q$2&gt;=11,COUNTIF(Sheet5!$B$2:$M$13, "&gt;="&amp;($S$2+1-$P$2-C23-11))/144,0)/$Q$2 + IF($Q$2&gt;=12,COUNTIF(Sheet5!$B$2:$M$13, "&gt;="&amp;($S$2+1-$P$2-C23-12))/144,0)/$Q$2)</f>
        <v>0.35648148148148151</v>
      </c>
      <c r="J23" s="125">
        <f t="shared" si="0"/>
        <v>5</v>
      </c>
      <c r="K23" s="127">
        <f t="shared" si="1"/>
        <v>0.30490719307270236</v>
      </c>
      <c r="L23" s="127">
        <f t="shared" si="2"/>
        <v>0.15018432784636493</v>
      </c>
      <c r="M23" s="127">
        <f t="shared" si="3"/>
        <v>2.0217121056241433E-2</v>
      </c>
      <c r="N23" s="128">
        <f t="shared" si="4"/>
        <v>1.425925925925926</v>
      </c>
      <c r="O23" s="94"/>
      <c r="P23" s="125"/>
      <c r="Q23" s="125"/>
      <c r="R23" s="125"/>
      <c r="S23" s="125"/>
      <c r="T23" s="129"/>
    </row>
    <row r="24" spans="1:20" s="131" customFormat="1" ht="9" customHeight="1" x14ac:dyDescent="0.2">
      <c r="A24" s="130"/>
      <c r="G24" s="132"/>
      <c r="I24" s="133"/>
      <c r="K24" s="94"/>
      <c r="L24" s="94"/>
      <c r="M24" s="94"/>
      <c r="N24" s="134"/>
      <c r="O24" s="94"/>
      <c r="T24" s="135"/>
    </row>
    <row r="25" spans="1:20" x14ac:dyDescent="0.2">
      <c r="A25" s="136" t="s">
        <v>197</v>
      </c>
      <c r="B25" s="137">
        <v>1</v>
      </c>
      <c r="C25" s="137">
        <v>0</v>
      </c>
      <c r="D25" s="137" t="s">
        <v>45</v>
      </c>
      <c r="E25" s="137">
        <v>1</v>
      </c>
      <c r="F25" s="137">
        <v>0</v>
      </c>
      <c r="G25" s="138" t="s">
        <v>272</v>
      </c>
      <c r="H25" s="137" t="s">
        <v>241</v>
      </c>
      <c r="I25" s="107">
        <f>IF($Q$2&lt;1,COUNTIF(Sheet5!$B$2:$M$13, "&gt;="&amp;($S$2+1-$P$2-C25))/144, IF($Q$2&gt;=1,COUNTIF(Sheet5!$B$2:$M$13, "&gt;="&amp;($S$2+1-$P$2-C25-1))/144,0)/$Q$2 + IF($Q$2&gt;=2,COUNTIF(Sheet5!$B$2:$M$13, "&gt;="&amp;($S$2+1-$P$2-C25-2))/144,0)/$Q$2 + IF($Q$2&gt;=3,COUNTIF(Sheet5!$B$2:$M$13, "&gt;="&amp;($S$2+1-$P$2-C25-3))/144,0)/$Q$2 + IF($Q$2&gt;=4,COUNTIF(Sheet5!$B$2:$M$13, "&gt;="&amp;($S$2+1-$P$2-C25-4))/144,0)/$Q$2 + IF($Q$2&gt;=5,COUNTIF(Sheet5!$B$2:$M$13, "&gt;="&amp;($S$2+1-$P$2-C25-5))/144,0)/$Q$2 + IF($Q$2&gt;=6,COUNTIF(Sheet5!$B$2:$M$13, "&gt;="&amp;($S$2+1-$P$2-C25-6))/144,0)/$Q$2 + IF($Q$2&gt;=7,COUNTIF(Sheet5!$B$2:$M$13, "&gt;="&amp;($S$2+1-$P$2-C25-7))/144,0)/$Q$2 + IF($Q$2&gt;=8,COUNTIF(Sheet5!$B$2:$M$13, "&gt;="&amp;($S$2+1-$P$2-C25-8))/144,0)/$Q$2 + IF($Q$2&gt;=9,COUNTIF(Sheet5!$B$2:$M$13, "&gt;="&amp;($S$2+1-$P$2-C25-9))/144,0)/$Q$2 + IF($Q$2&gt;=10,COUNTIF(Sheet5!$B$2:$M$13, "&gt;="&amp;($S$2+1-$P$2-C25-10))/144,0)/$Q$2 + IF($Q$2&gt;=11,COUNTIF(Sheet5!$B$2:$M$13, "&gt;="&amp;($S$2+1-$P$2-C25-11))/144,0)/$Q$2 + IF($Q$2&gt;=12,COUNTIF(Sheet5!$B$2:$M$13, "&gt;="&amp;($S$2+1-$P$2-C25-12))/144,0)/$Q$2)</f>
        <v>0.35648148148148151</v>
      </c>
      <c r="J25" s="137">
        <f>(-$T$2-4+$R$2+F25)*-1</f>
        <v>6</v>
      </c>
      <c r="K25" s="139">
        <f>I25*(1-(_xlfn.BINOM.DIST(0,2,IF(J25&lt;1, 11, IF(J25&gt;11, 1, 12-J25))/12,1)*IF($Q$2&lt;1, 1, _xlfn.BINOM.DIST(0,1,IF(J25&lt;1, $Q$2-1, IF(J25&gt;($Q$2-1), 0, IF(J25&gt;11, 1, $Q$2-J25)))/$Q$2,1))))</f>
        <v>0.26736111111111116</v>
      </c>
      <c r="L25" s="139">
        <f>I25*(_xlfn.BINOM.DIST(2,2,IF(J25&lt;1, 11, IF(J25&gt;11, 1, 12-J25))/12,0)+(_xlfn.BINOM.DIST(1,2,IF(J25&lt;1, 11, IF(J25&gt;11, 1, 12-J25))/12,0)*IF($Q$2&lt;1, 0, _xlfn.BINOM.DIST(1,1,IF(J25&lt;1, $Q$2-1, IF(J25&gt;($Q$2-1), 0, IF(J25&gt;11, 1, $Q$2-J25)))/$Q$2,0))))</f>
        <v>8.9120370370370378E-2</v>
      </c>
      <c r="M25" s="139">
        <f>I25*(_xlfn.BINOM.DIST(2,2,IF(J25&lt;1, 11, IF(J25&gt;11, 1, 12-J25))/12,0)*IF($Q$2&lt;1, 0, _xlfn.BINOM.DIST(1,1,IF(J25&lt;1, $Q$2-1, IF(J25&gt;($Q$2-1), 0, IF(J25&gt;11, 1, $Q$2-J25)))/$Q$2,0)))</f>
        <v>0</v>
      </c>
      <c r="N25" s="140">
        <f>(K25-L25)*E25+(L25-M25)*E25*2+M25*E25*3</f>
        <v>0.35648148148148151</v>
      </c>
      <c r="P25" s="137"/>
      <c r="Q25" s="137"/>
      <c r="R25" s="137"/>
      <c r="S25" s="137"/>
      <c r="T25" s="141"/>
    </row>
    <row r="26" spans="1:20" s="119" customFormat="1" x14ac:dyDescent="0.2">
      <c r="A26" s="111" t="s">
        <v>199</v>
      </c>
      <c r="B26" s="112">
        <v>2</v>
      </c>
      <c r="C26" s="112">
        <v>0</v>
      </c>
      <c r="D26" s="112" t="s">
        <v>49</v>
      </c>
      <c r="E26" s="112">
        <v>0</v>
      </c>
      <c r="F26" s="112">
        <v>0</v>
      </c>
      <c r="G26" s="121" t="s">
        <v>272</v>
      </c>
      <c r="H26" s="112" t="s">
        <v>241</v>
      </c>
      <c r="I26" s="142">
        <f>IF($Q$2&lt;1,COUNTIF(Sheet5!$B$2:$M$13, "&gt;="&amp;($S$2+1-$P$2-C26))/144, IF($Q$2&gt;=1,COUNTIF(Sheet5!$B$2:$M$13, "&gt;="&amp;($S$2+1-$P$2-C26-1))/144,0)/$Q$2 + IF($Q$2&gt;=2,COUNTIF(Sheet5!$B$2:$M$13, "&gt;="&amp;($S$2+1-$P$2-C26-2))/144,0)/$Q$2 + IF($Q$2&gt;=3,COUNTIF(Sheet5!$B$2:$M$13, "&gt;="&amp;($S$2+1-$P$2-C26-3))/144,0)/$Q$2 + IF($Q$2&gt;=4,COUNTIF(Sheet5!$B$2:$M$13, "&gt;="&amp;($S$2+1-$P$2-C26-4))/144,0)/$Q$2 + IF($Q$2&gt;=5,COUNTIF(Sheet5!$B$2:$M$13, "&gt;="&amp;($S$2+1-$P$2-C26-5))/144,0)/$Q$2 + IF($Q$2&gt;=6,COUNTIF(Sheet5!$B$2:$M$13, "&gt;="&amp;($S$2+1-$P$2-C26-6))/144,0)/$Q$2 + IF($Q$2&gt;=7,COUNTIF(Sheet5!$B$2:$M$13, "&gt;="&amp;($S$2+1-$P$2-C26-7))/144,0)/$Q$2 + IF($Q$2&gt;=8,COUNTIF(Sheet5!$B$2:$M$13, "&gt;="&amp;($S$2+1-$P$2-C26-8))/144,0)/$Q$2 + IF($Q$2&gt;=9,COUNTIF(Sheet5!$B$2:$M$13, "&gt;="&amp;($S$2+1-$P$2-C26-9))/144,0)/$Q$2 + IF($Q$2&gt;=10,COUNTIF(Sheet5!$B$2:$M$13, "&gt;="&amp;($S$2+1-$P$2-C26-10))/144,0)/$Q$2 + IF($Q$2&gt;=11,COUNTIF(Sheet5!$B$2:$M$13, "&gt;="&amp;($S$2+1-$P$2-C26-11))/144,0)/$Q$2 + IF($Q$2&gt;=12,COUNTIF(Sheet5!$B$2:$M$13, "&gt;="&amp;($S$2+1-$P$2-C26-12))/144,0)/$Q$2)</f>
        <v>0.35648148148148151</v>
      </c>
      <c r="J26" s="112" t="s">
        <v>213</v>
      </c>
      <c r="K26" s="142" t="s">
        <v>213</v>
      </c>
      <c r="L26" s="142" t="s">
        <v>213</v>
      </c>
      <c r="M26" s="142" t="s">
        <v>213</v>
      </c>
      <c r="N26" s="112" t="s">
        <v>213</v>
      </c>
      <c r="O26" s="94"/>
      <c r="P26" s="112"/>
      <c r="Q26" s="112"/>
      <c r="R26" s="112"/>
      <c r="S26" s="112"/>
      <c r="T26" s="118"/>
    </row>
    <row r="27" spans="1:20" ht="25.5" x14ac:dyDescent="0.2">
      <c r="A27" s="143" t="s">
        <v>201</v>
      </c>
      <c r="B27" s="144">
        <v>3</v>
      </c>
      <c r="C27" s="144">
        <v>0</v>
      </c>
      <c r="D27" s="144" t="s">
        <v>56</v>
      </c>
      <c r="E27" s="144">
        <v>0</v>
      </c>
      <c r="F27" s="144">
        <v>0</v>
      </c>
      <c r="G27" s="145" t="s">
        <v>273</v>
      </c>
      <c r="H27" s="144" t="s">
        <v>241</v>
      </c>
      <c r="I27" s="146">
        <f>IF($Q$2&lt;1,COUNTIF(Sheet5!$B$2:$M$13, "&gt;="&amp;($S$2+1-$P$2-C27))/144, IF($Q$2&gt;=1,COUNTIF(Sheet5!$B$2:$M$13, "&gt;="&amp;($S$2+1-$P$2-C27-1))/144,0)/$Q$2 + IF($Q$2&gt;=2,COUNTIF(Sheet5!$B$2:$M$13, "&gt;="&amp;($S$2+1-$P$2-C27-2))/144,0)/$Q$2 + IF($Q$2&gt;=3,COUNTIF(Sheet5!$B$2:$M$13, "&gt;="&amp;($S$2+1-$P$2-C27-3))/144,0)/$Q$2 + IF($Q$2&gt;=4,COUNTIF(Sheet5!$B$2:$M$13, "&gt;="&amp;($S$2+1-$P$2-C27-4))/144,0)/$Q$2 + IF($Q$2&gt;=5,COUNTIF(Sheet5!$B$2:$M$13, "&gt;="&amp;($S$2+1-$P$2-C27-5))/144,0)/$Q$2 + IF($Q$2&gt;=6,COUNTIF(Sheet5!$B$2:$M$13, "&gt;="&amp;($S$2+1-$P$2-C27-6))/144,0)/$Q$2 + IF($Q$2&gt;=7,COUNTIF(Sheet5!$B$2:$M$13, "&gt;="&amp;($S$2+1-$P$2-C27-7))/144,0)/$Q$2 + IF($Q$2&gt;=8,COUNTIF(Sheet5!$B$2:$M$13, "&gt;="&amp;($S$2+1-$P$2-C27-8))/144,0)/$Q$2 + IF($Q$2&gt;=9,COUNTIF(Sheet5!$B$2:$M$13, "&gt;="&amp;($S$2+1-$P$2-C27-9))/144,0)/$Q$2 + IF($Q$2&gt;=10,COUNTIF(Sheet5!$B$2:$M$13, "&gt;="&amp;($S$2+1-$P$2-C27-10))/144,0)/$Q$2 + IF($Q$2&gt;=11,COUNTIF(Sheet5!$B$2:$M$13, "&gt;="&amp;($S$2+1-$P$2-C27-11))/144,0)/$Q$2 + IF($Q$2&gt;=12,COUNTIF(Sheet5!$B$2:$M$13, "&gt;="&amp;($S$2+1-$P$2-C27-12))/144,0)/$Q$2)</f>
        <v>0.35648148148148151</v>
      </c>
      <c r="J27" s="147" t="s">
        <v>213</v>
      </c>
      <c r="K27" s="148" t="s">
        <v>213</v>
      </c>
      <c r="L27" s="148" t="s">
        <v>213</v>
      </c>
      <c r="M27" s="148" t="s">
        <v>213</v>
      </c>
      <c r="N27" s="147" t="s">
        <v>213</v>
      </c>
      <c r="O27" s="149"/>
      <c r="P27" s="144"/>
      <c r="Q27" s="144"/>
      <c r="R27" s="144"/>
      <c r="S27" s="144"/>
      <c r="T27" s="150"/>
    </row>
    <row r="36" spans="5:10" x14ac:dyDescent="0.2">
      <c r="G36" s="151"/>
      <c r="J36" s="152"/>
    </row>
    <row r="38" spans="5:10" x14ac:dyDescent="0.2">
      <c r="E38" s="153"/>
    </row>
  </sheetData>
  <mergeCells count="12">
    <mergeCell ref="G18:G19"/>
    <mergeCell ref="H18:H19"/>
    <mergeCell ref="G20:G21"/>
    <mergeCell ref="H20:H21"/>
    <mergeCell ref="G22:G23"/>
    <mergeCell ref="H22:H23"/>
    <mergeCell ref="G9:G10"/>
    <mergeCell ref="H9:H10"/>
    <mergeCell ref="G11:G12"/>
    <mergeCell ref="H11:H12"/>
    <mergeCell ref="G13:G14"/>
    <mergeCell ref="H13:H14"/>
  </mergeCells>
  <conditionalFormatting sqref="G37:G1048576 G28 G31:G33 G24 G1:G8 G15">
    <cfRule type="colorScale" priority="2">
      <colorScale>
        <cfvo type="min"/>
        <cfvo type="num" val="0.6"/>
        <cfvo type="max"/>
        <color rgb="FFBA131A"/>
        <color rgb="FFFFFF00"/>
        <color rgb="FF89C765"/>
      </colorScale>
    </cfRule>
  </conditionalFormatting>
  <conditionalFormatting sqref="G29:G36">
    <cfRule type="colorScale" priority="3">
      <colorScale>
        <cfvo type="min"/>
        <cfvo type="num" val="0.6"/>
        <cfvo type="max"/>
        <color rgb="FFBA131A"/>
        <color rgb="FFFFFF00"/>
        <color rgb="FF89C765"/>
      </colorScale>
    </cfRule>
  </conditionalFormatting>
  <conditionalFormatting sqref="G16">
    <cfRule type="colorScale" priority="4">
      <colorScale>
        <cfvo type="min"/>
        <cfvo type="num" val="0.6"/>
        <cfvo type="max"/>
        <color rgb="FFBA131A"/>
        <color rgb="FFFFFF00"/>
        <color rgb="FF89C765"/>
      </colorScale>
    </cfRule>
  </conditionalFormatting>
  <conditionalFormatting sqref="G17">
    <cfRule type="colorScale" priority="5">
      <colorScale>
        <cfvo type="min"/>
        <cfvo type="num" val="0.6"/>
        <cfvo type="max"/>
        <color rgb="FFBA131A"/>
        <color rgb="FFFFFF00"/>
        <color rgb="FF89C765"/>
      </colorScale>
    </cfRule>
  </conditionalFormatting>
  <conditionalFormatting sqref="G27">
    <cfRule type="colorScale" priority="6">
      <colorScale>
        <cfvo type="min"/>
        <cfvo type="num" val="0.6"/>
        <cfvo type="max"/>
        <color rgb="FFBA131A"/>
        <color rgb="FFFFFF00"/>
        <color rgb="FF89C765"/>
      </colorScale>
    </cfRule>
  </conditionalFormatting>
  <conditionalFormatting sqref="G25">
    <cfRule type="colorScale" priority="7">
      <colorScale>
        <cfvo type="min"/>
        <cfvo type="num" val="0.6"/>
        <cfvo type="max"/>
        <color rgb="FFBA131A"/>
        <color rgb="FFFFFF00"/>
        <color rgb="FF89C765"/>
      </colorScale>
    </cfRule>
  </conditionalFormatting>
  <conditionalFormatting sqref="G20">
    <cfRule type="colorScale" priority="8">
      <colorScale>
        <cfvo type="min"/>
        <cfvo type="num" val="0.6"/>
        <cfvo type="max"/>
        <color rgb="FFBA131A"/>
        <color rgb="FFFFFF00"/>
        <color rgb="FF89C765"/>
      </colorScale>
    </cfRule>
  </conditionalFormatting>
  <conditionalFormatting sqref="G9">
    <cfRule type="colorScale" priority="9">
      <colorScale>
        <cfvo type="min"/>
        <cfvo type="num" val="0.6"/>
        <cfvo type="max"/>
        <color rgb="FFBA131A"/>
        <color rgb="FFFFFF00"/>
        <color rgb="FF89C765"/>
      </colorScale>
    </cfRule>
  </conditionalFormatting>
  <conditionalFormatting sqref="G11">
    <cfRule type="colorScale" priority="10">
      <colorScale>
        <cfvo type="min"/>
        <cfvo type="num" val="0.6"/>
        <cfvo type="max"/>
        <color rgb="FFBA131A"/>
        <color rgb="FFFFFF00"/>
        <color rgb="FF89C765"/>
      </colorScale>
    </cfRule>
  </conditionalFormatting>
  <conditionalFormatting sqref="G13">
    <cfRule type="colorScale" priority="11">
      <colorScale>
        <cfvo type="min"/>
        <cfvo type="num" val="0.6"/>
        <cfvo type="max"/>
        <color rgb="FFBA131A"/>
        <color rgb="FFFFFF00"/>
        <color rgb="FF89C765"/>
      </colorScale>
    </cfRule>
  </conditionalFormatting>
  <conditionalFormatting sqref="G18">
    <cfRule type="colorScale" priority="12">
      <colorScale>
        <cfvo type="min"/>
        <cfvo type="num" val="0.6"/>
        <cfvo type="max"/>
        <color rgb="FFBA131A"/>
        <color rgb="FFFFFF00"/>
        <color rgb="FF89C765"/>
      </colorScale>
    </cfRule>
  </conditionalFormatting>
  <conditionalFormatting sqref="G22">
    <cfRule type="colorScale" priority="13">
      <colorScale>
        <cfvo type="min"/>
        <cfvo type="num" val="0.6"/>
        <cfvo type="max"/>
        <color rgb="FFBA131A"/>
        <color rgb="FFFFFF00"/>
        <color rgb="FF89C765"/>
      </colorScale>
    </cfRule>
  </conditionalFormatting>
  <conditionalFormatting sqref="G26">
    <cfRule type="colorScale" priority="14">
      <colorScale>
        <cfvo type="min"/>
        <cfvo type="num" val="0.6"/>
        <cfvo type="max"/>
        <color rgb="FFBA131A"/>
        <color rgb="FFFFFF00"/>
        <color rgb="FF89C765"/>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Normal="100" workbookViewId="0">
      <selection activeCell="B20" sqref="B20"/>
    </sheetView>
  </sheetViews>
  <sheetFormatPr defaultColWidth="8.7109375" defaultRowHeight="12.75" x14ac:dyDescent="0.2"/>
  <cols>
    <col min="1" max="1" width="52.85546875" customWidth="1"/>
    <col min="2" max="2" width="12" customWidth="1"/>
    <col min="3" max="3" width="17.5703125" customWidth="1"/>
    <col min="4" max="4" width="13.7109375" customWidth="1"/>
    <col min="5" max="5" width="13.5703125" customWidth="1"/>
    <col min="6" max="6" width="15.140625" customWidth="1"/>
    <col min="7" max="7" width="18.28515625" customWidth="1"/>
    <col min="8" max="9" width="16.7109375" customWidth="1"/>
    <col min="10" max="10" width="12" customWidth="1"/>
    <col min="11" max="11" width="42.5703125" customWidth="1"/>
  </cols>
  <sheetData>
    <row r="1" spans="1:13" ht="26.25" customHeight="1" x14ac:dyDescent="0.2">
      <c r="A1" s="59" t="s">
        <v>87</v>
      </c>
      <c r="B1" s="59" t="s">
        <v>140</v>
      </c>
      <c r="C1" s="16" t="s">
        <v>274</v>
      </c>
      <c r="D1" s="16" t="s">
        <v>128</v>
      </c>
      <c r="E1" s="16" t="s">
        <v>141</v>
      </c>
      <c r="F1" t="s">
        <v>90</v>
      </c>
      <c r="G1" t="s">
        <v>124</v>
      </c>
      <c r="H1" t="s">
        <v>275</v>
      </c>
      <c r="I1" t="s">
        <v>276</v>
      </c>
      <c r="J1" s="59" t="s">
        <v>94</v>
      </c>
      <c r="K1" t="s">
        <v>212</v>
      </c>
      <c r="L1" s="59"/>
      <c r="M1" s="59"/>
    </row>
    <row r="2" spans="1:13" x14ac:dyDescent="0.2">
      <c r="A2" s="59" t="s">
        <v>277</v>
      </c>
      <c r="B2" s="59">
        <v>0</v>
      </c>
      <c r="C2" s="16">
        <v>0</v>
      </c>
      <c r="D2" s="59" t="s">
        <v>213</v>
      </c>
      <c r="E2" s="16" t="s">
        <v>278</v>
      </c>
      <c r="F2" s="59" t="s">
        <v>213</v>
      </c>
      <c r="G2" s="59">
        <v>0</v>
      </c>
      <c r="H2" s="59" t="s">
        <v>213</v>
      </c>
      <c r="I2" s="59" t="s">
        <v>213</v>
      </c>
      <c r="J2" s="59" t="s">
        <v>98</v>
      </c>
      <c r="K2" s="59" t="s">
        <v>214</v>
      </c>
      <c r="L2" s="59"/>
      <c r="M2" s="59"/>
    </row>
    <row r="3" spans="1:13" s="59" customFormat="1" x14ac:dyDescent="0.2">
      <c r="A3" s="59" t="s">
        <v>95</v>
      </c>
      <c r="B3" s="59">
        <v>1</v>
      </c>
      <c r="C3" s="59">
        <v>1</v>
      </c>
      <c r="D3" s="59" t="s">
        <v>213</v>
      </c>
      <c r="E3" s="59" t="s">
        <v>97</v>
      </c>
      <c r="F3" s="59" t="s">
        <v>213</v>
      </c>
      <c r="G3" s="59">
        <v>0</v>
      </c>
      <c r="H3" s="59" t="s">
        <v>213</v>
      </c>
      <c r="I3" s="59">
        <v>12</v>
      </c>
      <c r="J3" s="59" t="s">
        <v>98</v>
      </c>
      <c r="K3" s="59" t="s">
        <v>214</v>
      </c>
    </row>
    <row r="4" spans="1:13" x14ac:dyDescent="0.2">
      <c r="A4" t="s">
        <v>279</v>
      </c>
      <c r="B4">
        <v>2</v>
      </c>
      <c r="C4">
        <v>3</v>
      </c>
      <c r="D4" s="59" t="s">
        <v>213</v>
      </c>
      <c r="E4" t="s">
        <v>97</v>
      </c>
      <c r="F4" t="s">
        <v>213</v>
      </c>
      <c r="G4">
        <v>0</v>
      </c>
      <c r="H4" s="59" t="s">
        <v>213</v>
      </c>
      <c r="I4">
        <v>12</v>
      </c>
      <c r="J4" t="s">
        <v>98</v>
      </c>
    </row>
    <row r="5" spans="1:13" x14ac:dyDescent="0.2">
      <c r="A5" t="s">
        <v>132</v>
      </c>
      <c r="B5">
        <v>3</v>
      </c>
      <c r="C5">
        <v>1</v>
      </c>
      <c r="D5" s="59" t="s">
        <v>213</v>
      </c>
      <c r="E5" t="s">
        <v>97</v>
      </c>
      <c r="F5" t="s">
        <v>213</v>
      </c>
      <c r="G5">
        <v>0</v>
      </c>
      <c r="H5" s="59" t="s">
        <v>213</v>
      </c>
      <c r="I5">
        <v>12</v>
      </c>
      <c r="J5" t="s">
        <v>101</v>
      </c>
      <c r="K5" t="s">
        <v>214</v>
      </c>
    </row>
    <row r="6" spans="1:13" x14ac:dyDescent="0.2">
      <c r="A6" t="s">
        <v>145</v>
      </c>
      <c r="B6">
        <v>3</v>
      </c>
      <c r="C6">
        <v>3</v>
      </c>
      <c r="D6" t="s">
        <v>103</v>
      </c>
      <c r="E6" t="s">
        <v>49</v>
      </c>
      <c r="F6">
        <v>18</v>
      </c>
      <c r="G6">
        <v>-2</v>
      </c>
      <c r="H6" s="59" t="s">
        <v>213</v>
      </c>
      <c r="I6">
        <v>6</v>
      </c>
      <c r="J6" t="s">
        <v>98</v>
      </c>
    </row>
    <row r="7" spans="1:13" x14ac:dyDescent="0.2">
      <c r="A7" t="s">
        <v>280</v>
      </c>
      <c r="B7">
        <v>4</v>
      </c>
      <c r="C7">
        <v>2</v>
      </c>
      <c r="D7" s="59" t="s">
        <v>213</v>
      </c>
      <c r="E7" t="s">
        <v>49</v>
      </c>
      <c r="F7">
        <v>18</v>
      </c>
      <c r="G7">
        <v>-2</v>
      </c>
      <c r="H7" s="59" t="s">
        <v>213</v>
      </c>
      <c r="I7">
        <v>6</v>
      </c>
      <c r="J7" t="s">
        <v>98</v>
      </c>
    </row>
    <row r="8" spans="1:13" x14ac:dyDescent="0.2">
      <c r="A8" t="s">
        <v>104</v>
      </c>
      <c r="B8">
        <v>3</v>
      </c>
      <c r="C8">
        <v>4</v>
      </c>
      <c r="D8" s="59" t="s">
        <v>213</v>
      </c>
      <c r="E8" t="s">
        <v>49</v>
      </c>
      <c r="F8">
        <v>18</v>
      </c>
      <c r="G8">
        <v>-2</v>
      </c>
      <c r="H8" s="59" t="s">
        <v>213</v>
      </c>
      <c r="I8">
        <v>6</v>
      </c>
      <c r="J8" t="s">
        <v>98</v>
      </c>
    </row>
    <row r="9" spans="1:13" x14ac:dyDescent="0.2">
      <c r="A9" t="s">
        <v>107</v>
      </c>
      <c r="B9">
        <v>5</v>
      </c>
      <c r="C9">
        <v>2</v>
      </c>
      <c r="D9" s="59" t="s">
        <v>213</v>
      </c>
      <c r="E9" t="s">
        <v>49</v>
      </c>
      <c r="F9">
        <v>18</v>
      </c>
      <c r="G9">
        <v>-2</v>
      </c>
      <c r="H9" s="59" t="s">
        <v>213</v>
      </c>
      <c r="I9">
        <v>6</v>
      </c>
      <c r="J9" t="s">
        <v>101</v>
      </c>
    </row>
    <row r="10" spans="1:13" x14ac:dyDescent="0.2">
      <c r="A10" t="s">
        <v>135</v>
      </c>
      <c r="B10">
        <v>4</v>
      </c>
      <c r="C10">
        <v>3</v>
      </c>
      <c r="D10" t="s">
        <v>103</v>
      </c>
      <c r="E10" t="s">
        <v>49</v>
      </c>
      <c r="F10">
        <v>18</v>
      </c>
      <c r="G10">
        <v>-2</v>
      </c>
      <c r="H10" s="59" t="s">
        <v>213</v>
      </c>
      <c r="I10">
        <v>6</v>
      </c>
      <c r="J10" t="s">
        <v>217</v>
      </c>
      <c r="K10" t="s">
        <v>218</v>
      </c>
    </row>
    <row r="11" spans="1:13" x14ac:dyDescent="0.2">
      <c r="A11" t="s">
        <v>148</v>
      </c>
      <c r="B11">
        <v>4</v>
      </c>
      <c r="C11">
        <v>4</v>
      </c>
      <c r="D11" t="s">
        <v>103</v>
      </c>
      <c r="E11" t="s">
        <v>109</v>
      </c>
      <c r="F11">
        <v>16</v>
      </c>
      <c r="G11">
        <v>-4</v>
      </c>
      <c r="H11">
        <v>2</v>
      </c>
      <c r="I11">
        <v>3</v>
      </c>
      <c r="J11" t="s">
        <v>101</v>
      </c>
    </row>
    <row r="12" spans="1:13" x14ac:dyDescent="0.2">
      <c r="A12" t="s">
        <v>149</v>
      </c>
      <c r="B12">
        <v>5</v>
      </c>
      <c r="C12">
        <v>4</v>
      </c>
      <c r="D12" t="s">
        <v>103</v>
      </c>
      <c r="E12" t="s">
        <v>109</v>
      </c>
      <c r="F12">
        <v>16</v>
      </c>
      <c r="G12">
        <v>-4</v>
      </c>
      <c r="H12">
        <v>2</v>
      </c>
      <c r="I12">
        <v>3</v>
      </c>
      <c r="J12" t="s">
        <v>101</v>
      </c>
    </row>
    <row r="13" spans="1:13" x14ac:dyDescent="0.2">
      <c r="A13" t="s">
        <v>150</v>
      </c>
      <c r="B13">
        <v>5</v>
      </c>
      <c r="C13">
        <v>4</v>
      </c>
      <c r="D13" t="s">
        <v>103</v>
      </c>
      <c r="E13" t="s">
        <v>109</v>
      </c>
      <c r="F13">
        <v>16</v>
      </c>
      <c r="G13">
        <v>-4</v>
      </c>
      <c r="H13">
        <v>2</v>
      </c>
      <c r="I13">
        <v>3</v>
      </c>
      <c r="J13" t="s">
        <v>101</v>
      </c>
    </row>
    <row r="14" spans="1:13" x14ac:dyDescent="0.2">
      <c r="A14" t="s">
        <v>151</v>
      </c>
      <c r="B14">
        <v>6</v>
      </c>
      <c r="C14">
        <v>4</v>
      </c>
      <c r="D14" t="s">
        <v>103</v>
      </c>
      <c r="E14" t="s">
        <v>109</v>
      </c>
      <c r="F14">
        <v>16</v>
      </c>
      <c r="G14">
        <v>-4</v>
      </c>
      <c r="H14">
        <v>2</v>
      </c>
      <c r="I14">
        <v>3</v>
      </c>
      <c r="J14" t="s">
        <v>101</v>
      </c>
    </row>
    <row r="17" spans="1:8" x14ac:dyDescent="0.2">
      <c r="A17" s="18" t="s">
        <v>281</v>
      </c>
    </row>
    <row r="18" spans="1:8" ht="38.25" x14ac:dyDescent="0.2">
      <c r="A18" s="59" t="s">
        <v>87</v>
      </c>
      <c r="B18" s="59" t="s">
        <v>140</v>
      </c>
      <c r="C18" s="16" t="s">
        <v>274</v>
      </c>
      <c r="D18" s="16" t="s">
        <v>128</v>
      </c>
      <c r="E18" s="16" t="s">
        <v>141</v>
      </c>
      <c r="F18" s="16" t="s">
        <v>282</v>
      </c>
      <c r="G18" s="59" t="s">
        <v>94</v>
      </c>
      <c r="H18" t="s">
        <v>212</v>
      </c>
    </row>
    <row r="19" spans="1:8" x14ac:dyDescent="0.2">
      <c r="A19" t="s">
        <v>283</v>
      </c>
      <c r="B19">
        <v>1</v>
      </c>
      <c r="C19">
        <v>1</v>
      </c>
      <c r="D19" t="s">
        <v>213</v>
      </c>
      <c r="E19" t="s">
        <v>213</v>
      </c>
      <c r="F19">
        <v>-1</v>
      </c>
      <c r="G19" t="s">
        <v>284</v>
      </c>
    </row>
    <row r="20" spans="1:8" x14ac:dyDescent="0.2">
      <c r="A20" t="s">
        <v>285</v>
      </c>
      <c r="B20">
        <v>2</v>
      </c>
      <c r="C20">
        <v>1</v>
      </c>
      <c r="D20" t="s">
        <v>103</v>
      </c>
      <c r="E20" t="s">
        <v>286</v>
      </c>
      <c r="F20">
        <v>-1</v>
      </c>
      <c r="G20" t="s">
        <v>287</v>
      </c>
    </row>
    <row r="21" spans="1:8" x14ac:dyDescent="0.2">
      <c r="A21" t="s">
        <v>288</v>
      </c>
      <c r="B21">
        <v>3</v>
      </c>
      <c r="C21">
        <v>2</v>
      </c>
      <c r="D21" t="s">
        <v>213</v>
      </c>
      <c r="E21" t="s">
        <v>213</v>
      </c>
      <c r="F21">
        <v>-2</v>
      </c>
      <c r="G21" t="s">
        <v>284</v>
      </c>
    </row>
    <row r="22" spans="1:8" x14ac:dyDescent="0.2">
      <c r="A22" t="s">
        <v>289</v>
      </c>
      <c r="B22">
        <v>4</v>
      </c>
      <c r="C22">
        <v>3</v>
      </c>
      <c r="D22" t="s">
        <v>213</v>
      </c>
      <c r="E22" t="s">
        <v>213</v>
      </c>
      <c r="F22">
        <v>-3</v>
      </c>
      <c r="G22" t="s">
        <v>287</v>
      </c>
    </row>
    <row r="23" spans="1:8" x14ac:dyDescent="0.2">
      <c r="A23" t="s">
        <v>290</v>
      </c>
      <c r="B23">
        <v>5</v>
      </c>
      <c r="C23">
        <v>4</v>
      </c>
      <c r="D23" t="s">
        <v>103</v>
      </c>
      <c r="E23" t="s">
        <v>213</v>
      </c>
      <c r="F23">
        <v>-4</v>
      </c>
      <c r="G23" t="s">
        <v>287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zoomScaleNormal="100" workbookViewId="0">
      <selection activeCell="L16" sqref="L16"/>
    </sheetView>
  </sheetViews>
  <sheetFormatPr defaultColWidth="4" defaultRowHeight="12.75" x14ac:dyDescent="0.2"/>
  <cols>
    <col min="1" max="1" width="4.5703125" style="18" customWidth="1"/>
    <col min="2" max="2" width="4.140625" style="18" customWidth="1"/>
    <col min="3" max="16" width="5" customWidth="1"/>
    <col min="17" max="23" width="6" customWidth="1"/>
    <col min="24" max="25" width="5.7109375" customWidth="1"/>
  </cols>
  <sheetData>
    <row r="1" spans="2:25" s="18" customFormat="1" x14ac:dyDescent="0.2"/>
    <row r="2" spans="2:25" s="18" customFormat="1" x14ac:dyDescent="0.2">
      <c r="C2" s="18">
        <v>-7</v>
      </c>
      <c r="D2" s="18">
        <v>-6</v>
      </c>
      <c r="E2" s="18">
        <v>-5</v>
      </c>
      <c r="F2" s="18">
        <v>-4</v>
      </c>
      <c r="G2" s="18">
        <v>-3</v>
      </c>
      <c r="H2" s="18">
        <v>-2</v>
      </c>
      <c r="I2" s="18">
        <v>-1</v>
      </c>
      <c r="J2" s="18">
        <v>0</v>
      </c>
      <c r="K2" s="18">
        <v>1</v>
      </c>
      <c r="L2" s="18">
        <v>2</v>
      </c>
      <c r="M2" s="18">
        <v>3</v>
      </c>
      <c r="N2" s="18">
        <v>4</v>
      </c>
      <c r="O2" s="18">
        <v>5</v>
      </c>
      <c r="P2" s="18">
        <v>6</v>
      </c>
      <c r="Q2" s="18">
        <v>7</v>
      </c>
      <c r="R2" s="18">
        <v>8</v>
      </c>
      <c r="S2" s="18">
        <v>9</v>
      </c>
      <c r="T2" s="18">
        <v>10</v>
      </c>
      <c r="U2" s="18">
        <v>11</v>
      </c>
      <c r="V2" s="18">
        <v>12</v>
      </c>
      <c r="W2" s="18">
        <v>13</v>
      </c>
      <c r="X2" s="18">
        <v>14</v>
      </c>
      <c r="Y2" s="18">
        <v>15</v>
      </c>
    </row>
    <row r="3" spans="2:25" s="18" customFormat="1" x14ac:dyDescent="0.2">
      <c r="B3" s="18">
        <v>6</v>
      </c>
      <c r="C3" s="19">
        <f>(COUNTIF(Sheet5!$B$2:$M$13, "&gt;="&amp;($B3-C$2))/144)</f>
        <v>0.54166666666666663</v>
      </c>
      <c r="D3" s="19">
        <f>(COUNTIF(Sheet5!$B$2:$M$13, "&gt;="&amp;($B3-D$2))/144)</f>
        <v>0.61805555555555558</v>
      </c>
      <c r="E3" s="19">
        <f>(COUNTIF(Sheet5!$B$2:$M$13, "&gt;="&amp;($B3-E$2))/144)</f>
        <v>0.6875</v>
      </c>
      <c r="F3" s="19">
        <f>(COUNTIF(Sheet5!$B$2:$M$13, "&gt;="&amp;($B3-F$2))/144)</f>
        <v>0.75</v>
      </c>
      <c r="G3" s="19">
        <f>(COUNTIF(Sheet5!$B$2:$M$13, "&gt;="&amp;($B3-G$2))/144)</f>
        <v>0.80555555555555558</v>
      </c>
      <c r="H3" s="19">
        <f>(COUNTIF(Sheet5!$B$2:$M$13, "&gt;="&amp;($B3-H$2))/144)</f>
        <v>0.85416666666666663</v>
      </c>
      <c r="I3" s="19">
        <f>(COUNTIF(Sheet5!$B$2:$M$13, "&gt;="&amp;($B3-I$2))/144)</f>
        <v>0.89583333333333337</v>
      </c>
      <c r="J3" s="19">
        <f>(COUNTIF(Sheet5!$B$2:$M$13, "&gt;="&amp;($B3-J$2))/144)</f>
        <v>0.93055555555555558</v>
      </c>
      <c r="K3" s="19">
        <f>(COUNTIF(Sheet5!$B$2:$M$13, "&gt;="&amp;($B3-K$2))/144)</f>
        <v>0.95833333333333337</v>
      </c>
      <c r="L3" s="19">
        <f>(COUNTIF(Sheet5!$B$2:$M$13, "&gt;="&amp;($B3-L$2))/144)</f>
        <v>0.97916666666666663</v>
      </c>
      <c r="M3" s="19">
        <f>(COUNTIF(Sheet5!$B$2:$M$13, "&gt;="&amp;($B3-M$2))/144)</f>
        <v>0.99305555555555558</v>
      </c>
      <c r="N3" s="19">
        <f>(COUNTIF(Sheet5!$B$2:$M$13, "&gt;="&amp;($B3-N$2))/144)</f>
        <v>1</v>
      </c>
      <c r="O3" s="19">
        <f>(COUNTIF(Sheet5!$B$2:$M$13, "&gt;="&amp;($B3-O$2))/144)</f>
        <v>1</v>
      </c>
      <c r="P3" s="19">
        <f>(COUNTIF(Sheet5!$B$2:$M$13, "&gt;="&amp;($B3-P$2))/144)</f>
        <v>1</v>
      </c>
      <c r="Q3" s="19">
        <f>(COUNTIF(Sheet5!$B$2:$M$13, "&gt;="&amp;($B3-Q$2))/144)</f>
        <v>1</v>
      </c>
      <c r="R3" s="19">
        <f>(COUNTIF(Sheet5!$B$2:$M$13, "&gt;="&amp;($B3-R$2))/144)</f>
        <v>1</v>
      </c>
      <c r="S3" s="19">
        <f>(COUNTIF(Sheet5!$B$2:$M$13, "&gt;="&amp;($B3-S$2))/144)</f>
        <v>1</v>
      </c>
      <c r="T3" s="19">
        <f>(COUNTIF(Sheet5!$B$2:$M$13, "&gt;="&amp;($B3-T$2))/144)</f>
        <v>1</v>
      </c>
      <c r="U3" s="19">
        <f>(COUNTIF(Sheet5!$B$2:$M$13, "&gt;="&amp;($B3-U$2))/144)</f>
        <v>1</v>
      </c>
      <c r="V3" s="19">
        <f>(COUNTIF(Sheet5!$B$2:$M$13, "&gt;="&amp;($B3-V$2))/144)</f>
        <v>1</v>
      </c>
      <c r="W3" s="19">
        <f>(COUNTIF(Sheet5!$B$2:$M$13, "&gt;="&amp;($B3-W$2))/144)</f>
        <v>1</v>
      </c>
      <c r="X3" s="19">
        <f>(COUNTIF(Sheet5!$B$2:$M$13, "&gt;="&amp;($B3-X$2))/144)</f>
        <v>1</v>
      </c>
      <c r="Y3" s="19">
        <f>(COUNTIF(Sheet5!$B$2:$M$13, "&gt;="&amp;($B3-Y$2))/144)</f>
        <v>1</v>
      </c>
    </row>
    <row r="4" spans="2:25" s="18" customFormat="1" x14ac:dyDescent="0.2">
      <c r="B4" s="18">
        <v>7</v>
      </c>
      <c r="C4" s="19">
        <f>(COUNTIF(Sheet5!$B$2:$M$13, "&gt;="&amp;($B4-C$2))/144)</f>
        <v>0.45833333333333331</v>
      </c>
      <c r="D4" s="19">
        <f>(COUNTIF(Sheet5!$B$2:$M$13, "&gt;="&amp;($B4-D$2))/144)</f>
        <v>0.54166666666666663</v>
      </c>
      <c r="E4" s="19">
        <f>(COUNTIF(Sheet5!$B$2:$M$13, "&gt;="&amp;($B4-E$2))/144)</f>
        <v>0.61805555555555558</v>
      </c>
      <c r="F4" s="19">
        <f>(COUNTIF(Sheet5!$B$2:$M$13, "&gt;="&amp;($B4-F$2))/144)</f>
        <v>0.6875</v>
      </c>
      <c r="G4" s="19">
        <f>(COUNTIF(Sheet5!$B$2:$M$13, "&gt;="&amp;($B4-G$2))/144)</f>
        <v>0.75</v>
      </c>
      <c r="H4" s="19">
        <f>(COUNTIF(Sheet5!$B$2:$M$13, "&gt;="&amp;($B4-H$2))/144)</f>
        <v>0.80555555555555558</v>
      </c>
      <c r="I4" s="19">
        <f>(COUNTIF(Sheet5!$B$2:$M$13, "&gt;="&amp;($B4-I$2))/144)</f>
        <v>0.85416666666666663</v>
      </c>
      <c r="J4" s="19">
        <f>(COUNTIF(Sheet5!$B$2:$M$13, "&gt;="&amp;($B4-J$2))/144)</f>
        <v>0.89583333333333337</v>
      </c>
      <c r="K4" s="19">
        <f>(COUNTIF(Sheet5!$B$2:$M$13, "&gt;="&amp;($B4-K$2))/144)</f>
        <v>0.93055555555555558</v>
      </c>
      <c r="L4" s="19">
        <f>(COUNTIF(Sheet5!$B$2:$M$13, "&gt;="&amp;($B4-L$2))/144)</f>
        <v>0.95833333333333337</v>
      </c>
      <c r="M4" s="19">
        <f>(COUNTIF(Sheet5!$B$2:$M$13, "&gt;="&amp;($B4-M$2))/144)</f>
        <v>0.97916666666666663</v>
      </c>
      <c r="N4" s="19">
        <f>(COUNTIF(Sheet5!$B$2:$M$13, "&gt;="&amp;($B4-N$2))/144)</f>
        <v>0.99305555555555558</v>
      </c>
      <c r="O4" s="19">
        <f>(COUNTIF(Sheet5!$B$2:$M$13, "&gt;="&amp;($B4-O$2))/144)</f>
        <v>1</v>
      </c>
      <c r="P4" s="19">
        <f>(COUNTIF(Sheet5!$B$2:$M$13, "&gt;="&amp;($B4-P$2))/144)</f>
        <v>1</v>
      </c>
      <c r="Q4" s="19">
        <f>(COUNTIF(Sheet5!$B$2:$M$13, "&gt;="&amp;($B4-Q$2))/144)</f>
        <v>1</v>
      </c>
      <c r="R4" s="19">
        <f>(COUNTIF(Sheet5!$B$2:$M$13, "&gt;="&amp;($B4-R$2))/144)</f>
        <v>1</v>
      </c>
      <c r="S4" s="19">
        <f>(COUNTIF(Sheet5!$B$2:$M$13, "&gt;="&amp;($B4-S$2))/144)</f>
        <v>1</v>
      </c>
      <c r="T4" s="19">
        <f>(COUNTIF(Sheet5!$B$2:$M$13, "&gt;="&amp;($B4-T$2))/144)</f>
        <v>1</v>
      </c>
      <c r="U4" s="19">
        <f>(COUNTIF(Sheet5!$B$2:$M$13, "&gt;="&amp;($B4-U$2))/144)</f>
        <v>1</v>
      </c>
      <c r="V4" s="19">
        <f>(COUNTIF(Sheet5!$B$2:$M$13, "&gt;="&amp;($B4-V$2))/144)</f>
        <v>1</v>
      </c>
      <c r="W4" s="19">
        <f>(COUNTIF(Sheet5!$B$2:$M$13, "&gt;="&amp;($B4-W$2))/144)</f>
        <v>1</v>
      </c>
      <c r="X4" s="19">
        <f>(COUNTIF(Sheet5!$B$2:$M$13, "&gt;="&amp;($B4-X$2))/144)</f>
        <v>1</v>
      </c>
      <c r="Y4" s="19">
        <f>(COUNTIF(Sheet5!$B$2:$M$13, "&gt;="&amp;($B4-Y$2))/144)</f>
        <v>1</v>
      </c>
    </row>
    <row r="5" spans="2:25" s="18" customFormat="1" x14ac:dyDescent="0.2">
      <c r="B5" s="18">
        <v>8</v>
      </c>
      <c r="C5" s="19">
        <f>(COUNTIF(Sheet5!$B$2:$M$13, "&gt;="&amp;($B5-C$2))/144)</f>
        <v>0.38194444444444442</v>
      </c>
      <c r="D5" s="19">
        <f>(COUNTIF(Sheet5!$B$2:$M$13, "&gt;="&amp;($B5-D$2))/144)</f>
        <v>0.45833333333333331</v>
      </c>
      <c r="E5" s="19">
        <f>(COUNTIF(Sheet5!$B$2:$M$13, "&gt;="&amp;($B5-E$2))/144)</f>
        <v>0.54166666666666663</v>
      </c>
      <c r="F5" s="19">
        <f>(COUNTIF(Sheet5!$B$2:$M$13, "&gt;="&amp;($B5-F$2))/144)</f>
        <v>0.61805555555555558</v>
      </c>
      <c r="G5" s="19">
        <f>(COUNTIF(Sheet5!$B$2:$M$13, "&gt;="&amp;($B5-G$2))/144)</f>
        <v>0.6875</v>
      </c>
      <c r="H5" s="19">
        <f>(COUNTIF(Sheet5!$B$2:$M$13, "&gt;="&amp;($B5-H$2))/144)</f>
        <v>0.75</v>
      </c>
      <c r="I5" s="19">
        <f>(COUNTIF(Sheet5!$B$2:$M$13, "&gt;="&amp;($B5-I$2))/144)</f>
        <v>0.80555555555555558</v>
      </c>
      <c r="J5" s="19">
        <f>(COUNTIF(Sheet5!$B$2:$M$13, "&gt;="&amp;($B5-J$2))/144)</f>
        <v>0.85416666666666663</v>
      </c>
      <c r="K5" s="19">
        <f>(COUNTIF(Sheet5!$B$2:$M$13, "&gt;="&amp;($B5-K$2))/144)</f>
        <v>0.89583333333333337</v>
      </c>
      <c r="L5" s="19">
        <f>(COUNTIF(Sheet5!$B$2:$M$13, "&gt;="&amp;($B5-L$2))/144)</f>
        <v>0.93055555555555558</v>
      </c>
      <c r="M5" s="19">
        <f>(COUNTIF(Sheet5!$B$2:$M$13, "&gt;="&amp;($B5-M$2))/144)</f>
        <v>0.95833333333333337</v>
      </c>
      <c r="N5" s="19">
        <f>(COUNTIF(Sheet5!$B$2:$M$13, "&gt;="&amp;($B5-N$2))/144)</f>
        <v>0.97916666666666663</v>
      </c>
      <c r="O5" s="19">
        <f>(COUNTIF(Sheet5!$B$2:$M$13, "&gt;="&amp;($B5-O$2))/144)</f>
        <v>0.99305555555555558</v>
      </c>
      <c r="P5" s="19">
        <f>(COUNTIF(Sheet5!$B$2:$M$13, "&gt;="&amp;($B5-P$2))/144)</f>
        <v>1</v>
      </c>
      <c r="Q5" s="19">
        <f>(COUNTIF(Sheet5!$B$2:$M$13, "&gt;="&amp;($B5-Q$2))/144)</f>
        <v>1</v>
      </c>
      <c r="R5" s="19">
        <f>(COUNTIF(Sheet5!$B$2:$M$13, "&gt;="&amp;($B5-R$2))/144)</f>
        <v>1</v>
      </c>
      <c r="S5" s="19">
        <f>(COUNTIF(Sheet5!$B$2:$M$13, "&gt;="&amp;($B5-S$2))/144)</f>
        <v>1</v>
      </c>
      <c r="T5" s="19">
        <f>(COUNTIF(Sheet5!$B$2:$M$13, "&gt;="&amp;($B5-T$2))/144)</f>
        <v>1</v>
      </c>
      <c r="U5" s="19">
        <f>(COUNTIF(Sheet5!$B$2:$M$13, "&gt;="&amp;($B5-U$2))/144)</f>
        <v>1</v>
      </c>
      <c r="V5" s="19">
        <f>(COUNTIF(Sheet5!$B$2:$M$13, "&gt;="&amp;($B5-V$2))/144)</f>
        <v>1</v>
      </c>
      <c r="W5" s="19">
        <f>(COUNTIF(Sheet5!$B$2:$M$13, "&gt;="&amp;($B5-W$2))/144)</f>
        <v>1</v>
      </c>
      <c r="X5" s="19">
        <f>(COUNTIF(Sheet5!$B$2:$M$13, "&gt;="&amp;($B5-X$2))/144)</f>
        <v>1</v>
      </c>
      <c r="Y5" s="19">
        <f>(COUNTIF(Sheet5!$B$2:$M$13, "&gt;="&amp;($B5-Y$2))/144)</f>
        <v>1</v>
      </c>
    </row>
    <row r="6" spans="2:25" s="18" customFormat="1" x14ac:dyDescent="0.2">
      <c r="B6" s="18">
        <v>9</v>
      </c>
      <c r="C6" s="19">
        <f>(COUNTIF(Sheet5!$B$2:$M$13, "&gt;="&amp;($B6-C$2))/144)</f>
        <v>0.3125</v>
      </c>
      <c r="D6" s="19">
        <f>(COUNTIF(Sheet5!$B$2:$M$13, "&gt;="&amp;($B6-D$2))/144)</f>
        <v>0.38194444444444442</v>
      </c>
      <c r="E6" s="19">
        <f>(COUNTIF(Sheet5!$B$2:$M$13, "&gt;="&amp;($B6-E$2))/144)</f>
        <v>0.45833333333333331</v>
      </c>
      <c r="F6" s="19">
        <f>(COUNTIF(Sheet5!$B$2:$M$13, "&gt;="&amp;($B6-F$2))/144)</f>
        <v>0.54166666666666663</v>
      </c>
      <c r="G6" s="19">
        <f>(COUNTIF(Sheet5!$B$2:$M$13, "&gt;="&amp;($B6-G$2))/144)</f>
        <v>0.61805555555555558</v>
      </c>
      <c r="H6" s="19">
        <f>(COUNTIF(Sheet5!$B$2:$M$13, "&gt;="&amp;($B6-H$2))/144)</f>
        <v>0.6875</v>
      </c>
      <c r="I6" s="19">
        <f>(COUNTIF(Sheet5!$B$2:$M$13, "&gt;="&amp;($B6-I$2))/144)</f>
        <v>0.75</v>
      </c>
      <c r="J6" s="19">
        <f>(COUNTIF(Sheet5!$B$2:$M$13, "&gt;="&amp;($B6-J$2))/144)</f>
        <v>0.80555555555555558</v>
      </c>
      <c r="K6" s="19">
        <f>(COUNTIF(Sheet5!$B$2:$M$13, "&gt;="&amp;($B6-K$2))/144)</f>
        <v>0.85416666666666663</v>
      </c>
      <c r="L6" s="19">
        <f>(COUNTIF(Sheet5!$B$2:$M$13, "&gt;="&amp;($B6-L$2))/144)</f>
        <v>0.89583333333333337</v>
      </c>
      <c r="M6" s="19">
        <f>(COUNTIF(Sheet5!$B$2:$M$13, "&gt;="&amp;($B6-M$2))/144)</f>
        <v>0.93055555555555558</v>
      </c>
      <c r="N6" s="19">
        <f>(COUNTIF(Sheet5!$B$2:$M$13, "&gt;="&amp;($B6-N$2))/144)</f>
        <v>0.95833333333333337</v>
      </c>
      <c r="O6" s="19">
        <f>(COUNTIF(Sheet5!$B$2:$M$13, "&gt;="&amp;($B6-O$2))/144)</f>
        <v>0.97916666666666663</v>
      </c>
      <c r="P6" s="19">
        <f>(COUNTIF(Sheet5!$B$2:$M$13, "&gt;="&amp;($B6-P$2))/144)</f>
        <v>0.99305555555555558</v>
      </c>
      <c r="Q6" s="19">
        <f>(COUNTIF(Sheet5!$B$2:$M$13, "&gt;="&amp;($B6-Q$2))/144)</f>
        <v>1</v>
      </c>
      <c r="R6" s="19">
        <f>(COUNTIF(Sheet5!$B$2:$M$13, "&gt;="&amp;($B6-R$2))/144)</f>
        <v>1</v>
      </c>
      <c r="S6" s="19">
        <f>(COUNTIF(Sheet5!$B$2:$M$13, "&gt;="&amp;($B6-S$2))/144)</f>
        <v>1</v>
      </c>
      <c r="T6" s="19">
        <f>(COUNTIF(Sheet5!$B$2:$M$13, "&gt;="&amp;($B6-T$2))/144)</f>
        <v>1</v>
      </c>
      <c r="U6" s="19">
        <f>(COUNTIF(Sheet5!$B$2:$M$13, "&gt;="&amp;($B6-U$2))/144)</f>
        <v>1</v>
      </c>
      <c r="V6" s="19">
        <f>(COUNTIF(Sheet5!$B$2:$M$13, "&gt;="&amp;($B6-V$2))/144)</f>
        <v>1</v>
      </c>
      <c r="W6" s="19">
        <f>(COUNTIF(Sheet5!$B$2:$M$13, "&gt;="&amp;($B6-W$2))/144)</f>
        <v>1</v>
      </c>
      <c r="X6" s="19">
        <f>(COUNTIF(Sheet5!$B$2:$M$13, "&gt;="&amp;($B6-X$2))/144)</f>
        <v>1</v>
      </c>
      <c r="Y6" s="19">
        <f>(COUNTIF(Sheet5!$B$2:$M$13, "&gt;="&amp;($B6-Y$2))/144)</f>
        <v>1</v>
      </c>
    </row>
    <row r="7" spans="2:25" s="18" customFormat="1" x14ac:dyDescent="0.2">
      <c r="B7" s="18">
        <v>10</v>
      </c>
      <c r="C7" s="19">
        <f>(COUNTIF(Sheet5!$B$2:$M$13, "&gt;="&amp;($B7-C$2))/144)</f>
        <v>0.25</v>
      </c>
      <c r="D7" s="19">
        <f>(COUNTIF(Sheet5!$B$2:$M$13, "&gt;="&amp;($B7-D$2))/144)</f>
        <v>0.3125</v>
      </c>
      <c r="E7" s="19">
        <f>(COUNTIF(Sheet5!$B$2:$M$13, "&gt;="&amp;($B7-E$2))/144)</f>
        <v>0.38194444444444442</v>
      </c>
      <c r="F7" s="19">
        <f>(COUNTIF(Sheet5!$B$2:$M$13, "&gt;="&amp;($B7-F$2))/144)</f>
        <v>0.45833333333333331</v>
      </c>
      <c r="G7" s="19">
        <f>(COUNTIF(Sheet5!$B$2:$M$13, "&gt;="&amp;($B7-G$2))/144)</f>
        <v>0.54166666666666663</v>
      </c>
      <c r="H7" s="19">
        <f>(COUNTIF(Sheet5!$B$2:$M$13, "&gt;="&amp;($B7-H$2))/144)</f>
        <v>0.61805555555555558</v>
      </c>
      <c r="I7" s="19">
        <f>(COUNTIF(Sheet5!$B$2:$M$13, "&gt;="&amp;($B7-I$2))/144)</f>
        <v>0.6875</v>
      </c>
      <c r="J7" s="19">
        <f>(COUNTIF(Sheet5!$B$2:$M$13, "&gt;="&amp;($B7-J$2))/144)</f>
        <v>0.75</v>
      </c>
      <c r="K7" s="19">
        <f>(COUNTIF(Sheet5!$B$2:$M$13, "&gt;="&amp;($B7-K$2))/144)</f>
        <v>0.80555555555555558</v>
      </c>
      <c r="L7" s="19">
        <f>(COUNTIF(Sheet5!$B$2:$M$13, "&gt;="&amp;($B7-L$2))/144)</f>
        <v>0.85416666666666663</v>
      </c>
      <c r="M7" s="19">
        <f>(COUNTIF(Sheet5!$B$2:$M$13, "&gt;="&amp;($B7-M$2))/144)</f>
        <v>0.89583333333333337</v>
      </c>
      <c r="N7" s="19">
        <f>(COUNTIF(Sheet5!$B$2:$M$13, "&gt;="&amp;($B7-N$2))/144)</f>
        <v>0.93055555555555558</v>
      </c>
      <c r="O7" s="19">
        <f>(COUNTIF(Sheet5!$B$2:$M$13, "&gt;="&amp;($B7-O$2))/144)</f>
        <v>0.95833333333333337</v>
      </c>
      <c r="P7" s="19">
        <f>(COUNTIF(Sheet5!$B$2:$M$13, "&gt;="&amp;($B7-P$2))/144)</f>
        <v>0.97916666666666663</v>
      </c>
      <c r="Q7" s="19">
        <f>(COUNTIF(Sheet5!$B$2:$M$13, "&gt;="&amp;($B7-Q$2))/144)</f>
        <v>0.99305555555555558</v>
      </c>
      <c r="R7" s="19">
        <f>(COUNTIF(Sheet5!$B$2:$M$13, "&gt;="&amp;($B7-R$2))/144)</f>
        <v>1</v>
      </c>
      <c r="S7" s="19">
        <f>(COUNTIF(Sheet5!$B$2:$M$13, "&gt;="&amp;($B7-S$2))/144)</f>
        <v>1</v>
      </c>
      <c r="T7" s="19">
        <f>(COUNTIF(Sheet5!$B$2:$M$13, "&gt;="&amp;($B7-T$2))/144)</f>
        <v>1</v>
      </c>
      <c r="U7" s="19">
        <f>(COUNTIF(Sheet5!$B$2:$M$13, "&gt;="&amp;($B7-U$2))/144)</f>
        <v>1</v>
      </c>
      <c r="V7" s="19">
        <f>(COUNTIF(Sheet5!$B$2:$M$13, "&gt;="&amp;($B7-V$2))/144)</f>
        <v>1</v>
      </c>
      <c r="W7" s="19">
        <f>(COUNTIF(Sheet5!$B$2:$M$13, "&gt;="&amp;($B7-W$2))/144)</f>
        <v>1</v>
      </c>
      <c r="X7" s="19">
        <f>(COUNTIF(Sheet5!$B$2:$M$13, "&gt;="&amp;($B7-X$2))/144)</f>
        <v>1</v>
      </c>
      <c r="Y7" s="19">
        <f>(COUNTIF(Sheet5!$B$2:$M$13, "&gt;="&amp;($B7-Y$2))/144)</f>
        <v>1</v>
      </c>
    </row>
    <row r="8" spans="2:25" x14ac:dyDescent="0.2">
      <c r="B8" s="18">
        <v>11</v>
      </c>
      <c r="C8" s="19">
        <f>(COUNTIF(Sheet5!$B$2:$M$13, "&gt;="&amp;($B8-C$2))/144)</f>
        <v>0.19444444444444445</v>
      </c>
      <c r="D8" s="19">
        <f>(COUNTIF(Sheet5!$B$2:$M$13, "&gt;="&amp;($B8-D$2))/144)</f>
        <v>0.25</v>
      </c>
      <c r="E8" s="19">
        <f>(COUNTIF(Sheet5!$B$2:$M$13, "&gt;="&amp;($B8-E$2))/144)</f>
        <v>0.3125</v>
      </c>
      <c r="F8" s="19">
        <f>(COUNTIF(Sheet5!$B$2:$M$13, "&gt;="&amp;($B8-F$2))/144)</f>
        <v>0.38194444444444442</v>
      </c>
      <c r="G8" s="19">
        <f>(COUNTIF(Sheet5!$B$2:$M$13, "&gt;="&amp;($B8-G$2))/144)</f>
        <v>0.45833333333333331</v>
      </c>
      <c r="H8" s="20">
        <f>(COUNTIF(Sheet5!$B$2:$M$13, "&gt;="&amp;($B8-H$2))/144)</f>
        <v>0.54166666666666663</v>
      </c>
      <c r="I8" s="19">
        <f>(COUNTIF(Sheet5!$B$2:$M$13, "&gt;="&amp;($B8-I$2))/144)</f>
        <v>0.61805555555555558</v>
      </c>
      <c r="J8" s="19">
        <f>(COUNTIF(Sheet5!$B$2:$M$13, "&gt;="&amp;($B8-J$2))/144)</f>
        <v>0.6875</v>
      </c>
      <c r="K8" s="19">
        <f>(COUNTIF(Sheet5!$B$2:$M$13, "&gt;="&amp;($B8-K$2))/144)</f>
        <v>0.75</v>
      </c>
      <c r="L8" s="19">
        <f>(COUNTIF(Sheet5!$B$2:$M$13, "&gt;="&amp;($B8-L$2))/144)</f>
        <v>0.80555555555555558</v>
      </c>
      <c r="M8" s="19">
        <f>(COUNTIF(Sheet5!$B$2:$M$13, "&gt;="&amp;($B8-M$2))/144)</f>
        <v>0.85416666666666663</v>
      </c>
      <c r="N8" s="19">
        <f>(COUNTIF(Sheet5!$B$2:$M$13, "&gt;="&amp;($B8-N$2))/144)</f>
        <v>0.89583333333333337</v>
      </c>
      <c r="O8" s="19">
        <f>(COUNTIF(Sheet5!$B$2:$M$13, "&gt;="&amp;($B8-O$2))/144)</f>
        <v>0.93055555555555558</v>
      </c>
      <c r="P8" s="19">
        <f>(COUNTIF(Sheet5!$B$2:$M$13, "&gt;="&amp;($B8-P$2))/144)</f>
        <v>0.95833333333333337</v>
      </c>
      <c r="Q8" s="19">
        <f>(COUNTIF(Sheet5!$B$2:$M$13, "&gt;="&amp;($B8-Q$2))/144)</f>
        <v>0.97916666666666663</v>
      </c>
      <c r="R8" s="19">
        <f>(COUNTIF(Sheet5!$B$2:$M$13, "&gt;="&amp;($B8-R$2))/144)</f>
        <v>0.99305555555555558</v>
      </c>
      <c r="S8" s="19">
        <f>(COUNTIF(Sheet5!$B$2:$M$13, "&gt;="&amp;($B8-S$2))/144)</f>
        <v>1</v>
      </c>
      <c r="T8" s="19">
        <f>(COUNTIF(Sheet5!$B$2:$M$13, "&gt;="&amp;($B8-T$2))/144)</f>
        <v>1</v>
      </c>
      <c r="U8" s="19">
        <f>(COUNTIF(Sheet5!$B$2:$M$13, "&gt;="&amp;($B8-U$2))/144)</f>
        <v>1</v>
      </c>
      <c r="V8" s="19">
        <f>(COUNTIF(Sheet5!$B$2:$M$13, "&gt;="&amp;($B8-V$2))/144)</f>
        <v>1</v>
      </c>
      <c r="W8" s="19">
        <f>(COUNTIF(Sheet5!$B$2:$M$13, "&gt;="&amp;($B8-W$2))/144)</f>
        <v>1</v>
      </c>
      <c r="X8" s="19">
        <f>(COUNTIF(Sheet5!$B$2:$M$13, "&gt;="&amp;($B8-X$2))/144)</f>
        <v>1</v>
      </c>
      <c r="Y8" s="19">
        <f>(COUNTIF(Sheet5!$B$2:$M$13, "&gt;="&amp;($B8-Y$2))/144)</f>
        <v>1</v>
      </c>
    </row>
    <row r="9" spans="2:25" x14ac:dyDescent="0.2">
      <c r="B9" s="18">
        <v>12</v>
      </c>
      <c r="C9" s="19">
        <f>(COUNTIF(Sheet5!$B$2:$M$13, "&gt;="&amp;($B9-C$2))/144)</f>
        <v>0.14583333333333334</v>
      </c>
      <c r="D9" s="19">
        <f>(COUNTIF(Sheet5!$B$2:$M$13, "&gt;="&amp;($B9-D$2))/144)</f>
        <v>0.19444444444444445</v>
      </c>
      <c r="E9" s="19">
        <f>(COUNTIF(Sheet5!$B$2:$M$13, "&gt;="&amp;($B9-E$2))/144)</f>
        <v>0.25</v>
      </c>
      <c r="F9" s="19">
        <f>(COUNTIF(Sheet5!$B$2:$M$13, "&gt;="&amp;($B9-F$2))/144)</f>
        <v>0.3125</v>
      </c>
      <c r="G9" s="19">
        <f>(COUNTIF(Sheet5!$B$2:$M$13, "&gt;="&amp;($B9-G$2))/144)</f>
        <v>0.38194444444444442</v>
      </c>
      <c r="H9" s="19">
        <f>(COUNTIF(Sheet5!$B$2:$M$13, "&gt;="&amp;($B9-H$2))/144)</f>
        <v>0.45833333333333331</v>
      </c>
      <c r="I9" s="19">
        <f>(COUNTIF(Sheet5!$B$2:$M$13, "&gt;="&amp;($B9-I$2))/144)</f>
        <v>0.54166666666666663</v>
      </c>
      <c r="J9" s="19">
        <f>(COUNTIF(Sheet5!$B$2:$M$13, "&gt;="&amp;($B9-J$2))/144)</f>
        <v>0.61805555555555558</v>
      </c>
      <c r="K9" s="19">
        <f>(COUNTIF(Sheet5!$B$2:$M$13, "&gt;="&amp;($B9-K$2))/144)</f>
        <v>0.6875</v>
      </c>
      <c r="L9" s="19">
        <f>(COUNTIF(Sheet5!$B$2:$M$13, "&gt;="&amp;($B9-L$2))/144)</f>
        <v>0.75</v>
      </c>
      <c r="M9" s="19">
        <f>(COUNTIF(Sheet5!$B$2:$M$13, "&gt;="&amp;($B9-M$2))/144)</f>
        <v>0.80555555555555558</v>
      </c>
      <c r="N9" s="19">
        <f>(COUNTIF(Sheet5!$B$2:$M$13, "&gt;="&amp;($B9-N$2))/144)</f>
        <v>0.85416666666666663</v>
      </c>
      <c r="O9" s="19">
        <f>(COUNTIF(Sheet5!$B$2:$M$13, "&gt;="&amp;($B9-O$2))/144)</f>
        <v>0.89583333333333337</v>
      </c>
      <c r="P9" s="19">
        <f>(COUNTIF(Sheet5!$B$2:$M$13, "&gt;="&amp;($B9-P$2))/144)</f>
        <v>0.93055555555555558</v>
      </c>
      <c r="Q9" s="19">
        <f>(COUNTIF(Sheet5!$B$2:$M$13, "&gt;="&amp;($B9-Q$2))/144)</f>
        <v>0.95833333333333337</v>
      </c>
      <c r="R9" s="19">
        <f>(COUNTIF(Sheet5!$B$2:$M$13, "&gt;="&amp;($B9-R$2))/144)</f>
        <v>0.97916666666666663</v>
      </c>
      <c r="S9" s="19">
        <f>(COUNTIF(Sheet5!$B$2:$M$13, "&gt;="&amp;($B9-S$2))/144)</f>
        <v>0.99305555555555558</v>
      </c>
      <c r="T9" s="19">
        <f>(COUNTIF(Sheet5!$B$2:$M$13, "&gt;="&amp;($B9-T$2))/144)</f>
        <v>1</v>
      </c>
      <c r="U9" s="19">
        <f>(COUNTIF(Sheet5!$B$2:$M$13, "&gt;="&amp;($B9-U$2))/144)</f>
        <v>1</v>
      </c>
      <c r="V9" s="19">
        <f>(COUNTIF(Sheet5!$B$2:$M$13, "&gt;="&amp;($B9-V$2))/144)</f>
        <v>1</v>
      </c>
      <c r="W9" s="19">
        <f>(COUNTIF(Sheet5!$B$2:$M$13, "&gt;="&amp;($B9-W$2))/144)</f>
        <v>1</v>
      </c>
      <c r="X9" s="19">
        <f>(COUNTIF(Sheet5!$B$2:$M$13, "&gt;="&amp;($B9-X$2))/144)</f>
        <v>1</v>
      </c>
      <c r="Y9" s="19">
        <f>(COUNTIF(Sheet5!$B$2:$M$13, "&gt;="&amp;($B9-Y$2))/144)</f>
        <v>1</v>
      </c>
    </row>
    <row r="10" spans="2:25" x14ac:dyDescent="0.2">
      <c r="B10" s="18">
        <v>13</v>
      </c>
      <c r="C10" s="19">
        <f>(COUNTIF(Sheet5!$B$2:$M$13, "&gt;="&amp;($B10-C$2))/144)</f>
        <v>0.10416666666666667</v>
      </c>
      <c r="D10" s="19">
        <f>(COUNTIF(Sheet5!$B$2:$M$13, "&gt;="&amp;($B10-D$2))/144)</f>
        <v>0.14583333333333334</v>
      </c>
      <c r="E10" s="19">
        <f>(COUNTIF(Sheet5!$B$2:$M$13, "&gt;="&amp;($B10-E$2))/144)</f>
        <v>0.19444444444444445</v>
      </c>
      <c r="F10" s="19">
        <f>(COUNTIF(Sheet5!$B$2:$M$13, "&gt;="&amp;($B10-F$2))/144)</f>
        <v>0.25</v>
      </c>
      <c r="G10" s="19">
        <f>(COUNTIF(Sheet5!$B$2:$M$13, "&gt;="&amp;($B10-G$2))/144)</f>
        <v>0.3125</v>
      </c>
      <c r="H10" s="19">
        <f>(COUNTIF(Sheet5!$B$2:$M$13, "&gt;="&amp;($B10-H$2))/144)</f>
        <v>0.38194444444444442</v>
      </c>
      <c r="I10" s="19">
        <f>(COUNTIF(Sheet5!$B$2:$M$13, "&gt;="&amp;($B10-I$2))/144)</f>
        <v>0.45833333333333331</v>
      </c>
      <c r="J10" s="21">
        <f>(COUNTIF(Sheet5!$B$2:$M$13, "&gt;="&amp;($B10-J$2))/144)</f>
        <v>0.54166666666666663</v>
      </c>
      <c r="K10" s="19">
        <f>(COUNTIF(Sheet5!$B$2:$M$13, "&gt;="&amp;($B10-K$2))/144)</f>
        <v>0.61805555555555558</v>
      </c>
      <c r="L10" s="19">
        <f>(COUNTIF(Sheet5!$B$2:$M$13, "&gt;="&amp;($B10-L$2))/144)</f>
        <v>0.6875</v>
      </c>
      <c r="M10" s="19">
        <f>(COUNTIF(Sheet5!$B$2:$M$13, "&gt;="&amp;($B10-M$2))/144)</f>
        <v>0.75</v>
      </c>
      <c r="N10" s="19">
        <f>(COUNTIF(Sheet5!$B$2:$M$13, "&gt;="&amp;($B10-N$2))/144)</f>
        <v>0.80555555555555558</v>
      </c>
      <c r="O10" s="19">
        <f>(COUNTIF(Sheet5!$B$2:$M$13, "&gt;="&amp;($B10-O$2))/144)</f>
        <v>0.85416666666666663</v>
      </c>
      <c r="P10" s="19">
        <f>(COUNTIF(Sheet5!$B$2:$M$13, "&gt;="&amp;($B10-P$2))/144)</f>
        <v>0.89583333333333337</v>
      </c>
      <c r="Q10" s="19">
        <f>(COUNTIF(Sheet5!$B$2:$M$13, "&gt;="&amp;($B10-Q$2))/144)</f>
        <v>0.93055555555555558</v>
      </c>
      <c r="R10" s="19">
        <f>(COUNTIF(Sheet5!$B$2:$M$13, "&gt;="&amp;($B10-R$2))/144)</f>
        <v>0.95833333333333337</v>
      </c>
      <c r="S10" s="19">
        <f>(COUNTIF(Sheet5!$B$2:$M$13, "&gt;="&amp;($B10-S$2))/144)</f>
        <v>0.97916666666666663</v>
      </c>
      <c r="T10" s="19">
        <f>(COUNTIF(Sheet5!$B$2:$M$13, "&gt;="&amp;($B10-T$2))/144)</f>
        <v>0.99305555555555558</v>
      </c>
      <c r="U10" s="19">
        <f>(COUNTIF(Sheet5!$B$2:$M$13, "&gt;="&amp;($B10-U$2))/144)</f>
        <v>1</v>
      </c>
      <c r="V10" s="19">
        <f>(COUNTIF(Sheet5!$B$2:$M$13, "&gt;="&amp;($B10-V$2))/144)</f>
        <v>1</v>
      </c>
      <c r="W10" s="19">
        <f>(COUNTIF(Sheet5!$B$2:$M$13, "&gt;="&amp;($B10-W$2))/144)</f>
        <v>1</v>
      </c>
      <c r="X10" s="19">
        <f>(COUNTIF(Sheet5!$B$2:$M$13, "&gt;="&amp;($B10-X$2))/144)</f>
        <v>1</v>
      </c>
      <c r="Y10" s="19">
        <f>(COUNTIF(Sheet5!$B$2:$M$13, "&gt;="&amp;($B10-Y$2))/144)</f>
        <v>1</v>
      </c>
    </row>
    <row r="11" spans="2:25" x14ac:dyDescent="0.2">
      <c r="B11" s="18">
        <v>14</v>
      </c>
      <c r="C11" s="19">
        <f>(COUNTIF(Sheet5!$B$2:$M$13, "&gt;="&amp;($B11-C$2))/144)</f>
        <v>6.9444444444444448E-2</v>
      </c>
      <c r="D11" s="19">
        <f>(COUNTIF(Sheet5!$B$2:$M$13, "&gt;="&amp;($B11-D$2))/144)</f>
        <v>0.10416666666666667</v>
      </c>
      <c r="E11" s="19">
        <f>(COUNTIF(Sheet5!$B$2:$M$13, "&gt;="&amp;($B11-E$2))/144)</f>
        <v>0.14583333333333334</v>
      </c>
      <c r="F11" s="19">
        <f>(COUNTIF(Sheet5!$B$2:$M$13, "&gt;="&amp;($B11-F$2))/144)</f>
        <v>0.19444444444444445</v>
      </c>
      <c r="G11" s="19">
        <f>(COUNTIF(Sheet5!$B$2:$M$13, "&gt;="&amp;($B11-G$2))/144)</f>
        <v>0.25</v>
      </c>
      <c r="H11" s="19">
        <f>(COUNTIF(Sheet5!$B$2:$M$13, "&gt;="&amp;($B11-H$2))/144)</f>
        <v>0.3125</v>
      </c>
      <c r="I11" s="19">
        <f>(COUNTIF(Sheet5!$B$2:$M$13, "&gt;="&amp;($B11-I$2))/144)</f>
        <v>0.38194444444444442</v>
      </c>
      <c r="J11" s="19">
        <f>(COUNTIF(Sheet5!$B$2:$M$13, "&gt;="&amp;($B11-J$2))/144)</f>
        <v>0.45833333333333331</v>
      </c>
      <c r="K11" s="19">
        <f>(COUNTIF(Sheet5!$B$2:$M$13, "&gt;="&amp;($B11-K$2))/144)</f>
        <v>0.54166666666666663</v>
      </c>
      <c r="L11" s="19">
        <f>(COUNTIF(Sheet5!$B$2:$M$13, "&gt;="&amp;($B11-L$2))/144)</f>
        <v>0.61805555555555558</v>
      </c>
      <c r="M11" s="19">
        <f>(COUNTIF(Sheet5!$B$2:$M$13, "&gt;="&amp;($B11-M$2))/144)</f>
        <v>0.6875</v>
      </c>
      <c r="N11" s="19">
        <f>(COUNTIF(Sheet5!$B$2:$M$13, "&gt;="&amp;($B11-N$2))/144)</f>
        <v>0.75</v>
      </c>
      <c r="O11" s="19">
        <f>(COUNTIF(Sheet5!$B$2:$M$13, "&gt;="&amp;($B11-O$2))/144)</f>
        <v>0.80555555555555558</v>
      </c>
      <c r="P11" s="19">
        <f>(COUNTIF(Sheet5!$B$2:$M$13, "&gt;="&amp;($B11-P$2))/144)</f>
        <v>0.85416666666666663</v>
      </c>
      <c r="Q11" s="19">
        <f>(COUNTIF(Sheet5!$B$2:$M$13, "&gt;="&amp;($B11-Q$2))/144)</f>
        <v>0.89583333333333337</v>
      </c>
      <c r="R11" s="19">
        <f>(COUNTIF(Sheet5!$B$2:$M$13, "&gt;="&amp;($B11-R$2))/144)</f>
        <v>0.93055555555555558</v>
      </c>
      <c r="S11" s="19">
        <f>(COUNTIF(Sheet5!$B$2:$M$13, "&gt;="&amp;($B11-S$2))/144)</f>
        <v>0.95833333333333337</v>
      </c>
      <c r="T11" s="19">
        <f>(COUNTIF(Sheet5!$B$2:$M$13, "&gt;="&amp;($B11-T$2))/144)</f>
        <v>0.97916666666666663</v>
      </c>
      <c r="U11" s="19">
        <f>(COUNTIF(Sheet5!$B$2:$M$13, "&gt;="&amp;($B11-U$2))/144)</f>
        <v>0.99305555555555558</v>
      </c>
      <c r="V11" s="19">
        <f>(COUNTIF(Sheet5!$B$2:$M$13, "&gt;="&amp;($B11-V$2))/144)</f>
        <v>1</v>
      </c>
      <c r="W11" s="19">
        <f>(COUNTIF(Sheet5!$B$2:$M$13, "&gt;="&amp;($B11-W$2))/144)</f>
        <v>1</v>
      </c>
      <c r="X11" s="19">
        <f>(COUNTIF(Sheet5!$B$2:$M$13, "&gt;="&amp;($B11-X$2))/144)</f>
        <v>1</v>
      </c>
      <c r="Y11" s="19">
        <f>(COUNTIF(Sheet5!$B$2:$M$13, "&gt;="&amp;($B11-Y$2))/144)</f>
        <v>1</v>
      </c>
    </row>
    <row r="12" spans="2:25" x14ac:dyDescent="0.2">
      <c r="B12" s="18">
        <v>15</v>
      </c>
      <c r="C12" s="19">
        <f>(COUNTIF(Sheet5!$B$2:$M$13, "&gt;="&amp;($B12-C$2))/144)</f>
        <v>4.1666666666666664E-2</v>
      </c>
      <c r="D12" s="19">
        <f>(COUNTIF(Sheet5!$B$2:$M$13, "&gt;="&amp;($B12-D$2))/144)</f>
        <v>6.9444444444444448E-2</v>
      </c>
      <c r="E12" s="19">
        <f>(COUNTIF(Sheet5!$B$2:$M$13, "&gt;="&amp;($B12-E$2))/144)</f>
        <v>0.10416666666666667</v>
      </c>
      <c r="F12" s="19">
        <f>(COUNTIF(Sheet5!$B$2:$M$13, "&gt;="&amp;($B12-F$2))/144)</f>
        <v>0.14583333333333334</v>
      </c>
      <c r="G12" s="19">
        <f>(COUNTIF(Sheet5!$B$2:$M$13, "&gt;="&amp;($B12-G$2))/144)</f>
        <v>0.19444444444444445</v>
      </c>
      <c r="H12" s="19">
        <f>(COUNTIF(Sheet5!$B$2:$M$13, "&gt;="&amp;($B12-H$2))/144)</f>
        <v>0.25</v>
      </c>
      <c r="I12" s="19">
        <f>(COUNTIF(Sheet5!$B$2:$M$13, "&gt;="&amp;($B12-I$2))/144)</f>
        <v>0.3125</v>
      </c>
      <c r="J12" s="19">
        <f>(COUNTIF(Sheet5!$B$2:$M$13, "&gt;="&amp;($B12-J$2))/144)</f>
        <v>0.38194444444444442</v>
      </c>
      <c r="K12" s="19">
        <f>(COUNTIF(Sheet5!$B$2:$M$13, "&gt;="&amp;($B12-K$2))/144)</f>
        <v>0.45833333333333331</v>
      </c>
      <c r="L12" s="19">
        <f>(COUNTIF(Sheet5!$B$2:$M$13, "&gt;="&amp;($B12-L$2))/144)</f>
        <v>0.54166666666666663</v>
      </c>
      <c r="M12" s="19">
        <f>(COUNTIF(Sheet5!$B$2:$M$13, "&gt;="&amp;($B12-M$2))/144)</f>
        <v>0.61805555555555558</v>
      </c>
      <c r="N12" s="19">
        <f>(COUNTIF(Sheet5!$B$2:$M$13, "&gt;="&amp;($B12-N$2))/144)</f>
        <v>0.6875</v>
      </c>
      <c r="O12" s="19">
        <f>(COUNTIF(Sheet5!$B$2:$M$13, "&gt;="&amp;($B12-O$2))/144)</f>
        <v>0.75</v>
      </c>
      <c r="P12" s="19">
        <f>(COUNTIF(Sheet5!$B$2:$M$13, "&gt;="&amp;($B12-P$2))/144)</f>
        <v>0.80555555555555558</v>
      </c>
      <c r="Q12" s="19">
        <f>(COUNTIF(Sheet5!$B$2:$M$13, "&gt;="&amp;($B12-Q$2))/144)</f>
        <v>0.85416666666666663</v>
      </c>
      <c r="R12" s="19">
        <f>(COUNTIF(Sheet5!$B$2:$M$13, "&gt;="&amp;($B12-R$2))/144)</f>
        <v>0.89583333333333337</v>
      </c>
      <c r="S12" s="19">
        <f>(COUNTIF(Sheet5!$B$2:$M$13, "&gt;="&amp;($B12-S$2))/144)</f>
        <v>0.93055555555555558</v>
      </c>
      <c r="T12" s="19">
        <f>(COUNTIF(Sheet5!$B$2:$M$13, "&gt;="&amp;($B12-T$2))/144)</f>
        <v>0.95833333333333337</v>
      </c>
      <c r="U12" s="19">
        <f>(COUNTIF(Sheet5!$B$2:$M$13, "&gt;="&amp;($B12-U$2))/144)</f>
        <v>0.97916666666666663</v>
      </c>
      <c r="V12" s="19">
        <f>(COUNTIF(Sheet5!$B$2:$M$13, "&gt;="&amp;($B12-V$2))/144)</f>
        <v>0.99305555555555558</v>
      </c>
      <c r="W12" s="19">
        <f>(COUNTIF(Sheet5!$B$2:$M$13, "&gt;="&amp;($B12-W$2))/144)</f>
        <v>1</v>
      </c>
      <c r="X12" s="19">
        <f>(COUNTIF(Sheet5!$B$2:$M$13, "&gt;="&amp;($B12-X$2))/144)</f>
        <v>1</v>
      </c>
      <c r="Y12" s="19">
        <f>(COUNTIF(Sheet5!$B$2:$M$13, "&gt;="&amp;($B12-Y$2))/144)</f>
        <v>1</v>
      </c>
    </row>
    <row r="13" spans="2:25" x14ac:dyDescent="0.2">
      <c r="B13" s="18">
        <v>16</v>
      </c>
      <c r="C13" s="19">
        <f>(COUNTIF(Sheet5!$B$2:$M$13, "&gt;="&amp;($B13-C$2))/144)</f>
        <v>2.0833333333333332E-2</v>
      </c>
      <c r="D13" s="19">
        <f>(COUNTIF(Sheet5!$B$2:$M$13, "&gt;="&amp;($B13-D$2))/144)</f>
        <v>4.1666666666666664E-2</v>
      </c>
      <c r="E13" s="19">
        <f>(COUNTIF(Sheet5!$B$2:$M$13, "&gt;="&amp;($B13-E$2))/144)</f>
        <v>6.9444444444444448E-2</v>
      </c>
      <c r="F13" s="19">
        <f>(COUNTIF(Sheet5!$B$2:$M$13, "&gt;="&amp;($B13-F$2))/144)</f>
        <v>0.10416666666666667</v>
      </c>
      <c r="G13" s="19">
        <f>(COUNTIF(Sheet5!$B$2:$M$13, "&gt;="&amp;($B13-G$2))/144)</f>
        <v>0.14583333333333334</v>
      </c>
      <c r="H13" s="19">
        <f>(COUNTIF(Sheet5!$B$2:$M$13, "&gt;="&amp;($B13-H$2))/144)</f>
        <v>0.19444444444444445</v>
      </c>
      <c r="I13" s="19">
        <f>(COUNTIF(Sheet5!$B$2:$M$13, "&gt;="&amp;($B13-I$2))/144)</f>
        <v>0.25</v>
      </c>
      <c r="J13" s="19">
        <f>(COUNTIF(Sheet5!$B$2:$M$13, "&gt;="&amp;($B13-J$2))/144)</f>
        <v>0.3125</v>
      </c>
      <c r="K13" s="19">
        <f>(COUNTIF(Sheet5!$B$2:$M$13, "&gt;="&amp;($B13-K$2))/144)</f>
        <v>0.38194444444444442</v>
      </c>
      <c r="L13" s="19">
        <f>(COUNTIF(Sheet5!$B$2:$M$13, "&gt;="&amp;($B13-L$2))/144)</f>
        <v>0.45833333333333331</v>
      </c>
      <c r="M13" s="19">
        <f>(COUNTIF(Sheet5!$B$2:$M$13, "&gt;="&amp;($B13-M$2))/144)</f>
        <v>0.54166666666666663</v>
      </c>
      <c r="N13" s="19">
        <f>(COUNTIF(Sheet5!$B$2:$M$13, "&gt;="&amp;($B13-N$2))/144)</f>
        <v>0.61805555555555558</v>
      </c>
      <c r="O13" s="19">
        <f>(COUNTIF(Sheet5!$B$2:$M$13, "&gt;="&amp;($B13-O$2))/144)</f>
        <v>0.6875</v>
      </c>
      <c r="P13" s="19">
        <f>(COUNTIF(Sheet5!$B$2:$M$13, "&gt;="&amp;($B13-P$2))/144)</f>
        <v>0.75</v>
      </c>
      <c r="Q13" s="19">
        <f>(COUNTIF(Sheet5!$B$2:$M$13, "&gt;="&amp;($B13-Q$2))/144)</f>
        <v>0.80555555555555558</v>
      </c>
      <c r="R13" s="19">
        <f>(COUNTIF(Sheet5!$B$2:$M$13, "&gt;="&amp;($B13-R$2))/144)</f>
        <v>0.85416666666666663</v>
      </c>
      <c r="S13" s="19">
        <f>(COUNTIF(Sheet5!$B$2:$M$13, "&gt;="&amp;($B13-S$2))/144)</f>
        <v>0.89583333333333337</v>
      </c>
      <c r="T13" s="19">
        <f>(COUNTIF(Sheet5!$B$2:$M$13, "&gt;="&amp;($B13-T$2))/144)</f>
        <v>0.93055555555555558</v>
      </c>
      <c r="U13" s="19">
        <f>(COUNTIF(Sheet5!$B$2:$M$13, "&gt;="&amp;($B13-U$2))/144)</f>
        <v>0.95833333333333337</v>
      </c>
      <c r="V13" s="19">
        <f>(COUNTIF(Sheet5!$B$2:$M$13, "&gt;="&amp;($B13-V$2))/144)</f>
        <v>0.97916666666666663</v>
      </c>
      <c r="W13" s="19">
        <f>(COUNTIF(Sheet5!$B$2:$M$13, "&gt;="&amp;($B13-W$2))/144)</f>
        <v>0.99305555555555558</v>
      </c>
      <c r="X13" s="19">
        <f>(COUNTIF(Sheet5!$B$2:$M$13, "&gt;="&amp;($B13-X$2))/144)</f>
        <v>1</v>
      </c>
      <c r="Y13" s="19">
        <f>(COUNTIF(Sheet5!$B$2:$M$13, "&gt;="&amp;($B13-Y$2))/144)</f>
        <v>1</v>
      </c>
    </row>
    <row r="14" spans="2:25" x14ac:dyDescent="0.2">
      <c r="B14" s="18">
        <v>17</v>
      </c>
      <c r="C14" s="19">
        <f>(COUNTIF(Sheet5!$B$2:$M$13, "&gt;="&amp;($B14-C$2))/144)</f>
        <v>6.9444444444444441E-3</v>
      </c>
      <c r="D14" s="19">
        <f>(COUNTIF(Sheet5!$B$2:$M$13, "&gt;="&amp;($B14-D$2))/144)</f>
        <v>2.0833333333333332E-2</v>
      </c>
      <c r="E14" s="19">
        <f>(COUNTIF(Sheet5!$B$2:$M$13, "&gt;="&amp;($B14-E$2))/144)</f>
        <v>4.1666666666666664E-2</v>
      </c>
      <c r="F14" s="19">
        <f>(COUNTIF(Sheet5!$B$2:$M$13, "&gt;="&amp;($B14-F$2))/144)</f>
        <v>6.9444444444444448E-2</v>
      </c>
      <c r="G14" s="19">
        <f>(COUNTIF(Sheet5!$B$2:$M$13, "&gt;="&amp;($B14-G$2))/144)</f>
        <v>0.10416666666666667</v>
      </c>
      <c r="H14" s="19">
        <f>(COUNTIF(Sheet5!$B$2:$M$13, "&gt;="&amp;($B14-H$2))/144)</f>
        <v>0.14583333333333334</v>
      </c>
      <c r="I14" s="19">
        <f>(COUNTIF(Sheet5!$B$2:$M$13, "&gt;="&amp;($B14-I$2))/144)</f>
        <v>0.19444444444444445</v>
      </c>
      <c r="J14" s="19">
        <f>(COUNTIF(Sheet5!$B$2:$M$13, "&gt;="&amp;($B14-J$2))/144)</f>
        <v>0.25</v>
      </c>
      <c r="K14" s="19">
        <f>(COUNTIF(Sheet5!$B$2:$M$13, "&gt;="&amp;($B14-K$2))/144)</f>
        <v>0.3125</v>
      </c>
      <c r="L14" s="19">
        <f>(COUNTIF(Sheet5!$B$2:$M$13, "&gt;="&amp;($B14-L$2))/144)</f>
        <v>0.38194444444444442</v>
      </c>
      <c r="M14" s="19">
        <f>(COUNTIF(Sheet5!$B$2:$M$13, "&gt;="&amp;($B14-M$2))/144)</f>
        <v>0.45833333333333331</v>
      </c>
      <c r="N14" s="19">
        <f>(COUNTIF(Sheet5!$B$2:$M$13, "&gt;="&amp;($B14-N$2))/144)</f>
        <v>0.54166666666666663</v>
      </c>
      <c r="O14" s="19">
        <f>(COUNTIF(Sheet5!$B$2:$M$13, "&gt;="&amp;($B14-O$2))/144)</f>
        <v>0.61805555555555558</v>
      </c>
      <c r="P14" s="19">
        <f>(COUNTIF(Sheet5!$B$2:$M$13, "&gt;="&amp;($B14-P$2))/144)</f>
        <v>0.6875</v>
      </c>
      <c r="Q14" s="19">
        <f>(COUNTIF(Sheet5!$B$2:$M$13, "&gt;="&amp;($B14-Q$2))/144)</f>
        <v>0.75</v>
      </c>
      <c r="R14" s="19">
        <f>(COUNTIF(Sheet5!$B$2:$M$13, "&gt;="&amp;($B14-R$2))/144)</f>
        <v>0.80555555555555558</v>
      </c>
      <c r="S14" s="19">
        <f>(COUNTIF(Sheet5!$B$2:$M$13, "&gt;="&amp;($B14-S$2))/144)</f>
        <v>0.85416666666666663</v>
      </c>
      <c r="T14" s="19">
        <f>(COUNTIF(Sheet5!$B$2:$M$13, "&gt;="&amp;($B14-T$2))/144)</f>
        <v>0.89583333333333337</v>
      </c>
      <c r="U14" s="19">
        <f>(COUNTIF(Sheet5!$B$2:$M$13, "&gt;="&amp;($B14-U$2))/144)</f>
        <v>0.93055555555555558</v>
      </c>
      <c r="V14" s="19">
        <f>(COUNTIF(Sheet5!$B$2:$M$13, "&gt;="&amp;($B14-V$2))/144)</f>
        <v>0.95833333333333337</v>
      </c>
      <c r="W14" s="19">
        <f>(COUNTIF(Sheet5!$B$2:$M$13, "&gt;="&amp;($B14-W$2))/144)</f>
        <v>0.97916666666666663</v>
      </c>
      <c r="X14" s="19">
        <f>(COUNTIF(Sheet5!$B$2:$M$13, "&gt;="&amp;($B14-X$2))/144)</f>
        <v>0.99305555555555558</v>
      </c>
      <c r="Y14" s="19">
        <f>(COUNTIF(Sheet5!$B$2:$M$13, "&gt;="&amp;($B14-Y$2))/144)</f>
        <v>1</v>
      </c>
    </row>
    <row r="15" spans="2:25" x14ac:dyDescent="0.2">
      <c r="B15" s="18">
        <v>18</v>
      </c>
      <c r="C15" s="19">
        <f>(COUNTIF(Sheet5!$B$2:$M$13, "&gt;="&amp;($B15-C$2))/144)</f>
        <v>0</v>
      </c>
      <c r="D15" s="19">
        <f>(COUNTIF(Sheet5!$B$2:$M$13, "&gt;="&amp;($B15-D$2))/144)</f>
        <v>6.9444444444444441E-3</v>
      </c>
      <c r="E15" s="19">
        <f>(COUNTIF(Sheet5!$B$2:$M$13, "&gt;="&amp;($B15-E$2))/144)</f>
        <v>2.0833333333333332E-2</v>
      </c>
      <c r="F15" s="19">
        <f>(COUNTIF(Sheet5!$B$2:$M$13, "&gt;="&amp;($B15-F$2))/144)</f>
        <v>4.1666666666666664E-2</v>
      </c>
      <c r="G15" s="19">
        <f>(COUNTIF(Sheet5!$B$2:$M$13, "&gt;="&amp;($B15-G$2))/144)</f>
        <v>6.9444444444444448E-2</v>
      </c>
      <c r="H15" s="19">
        <f>(COUNTIF(Sheet5!$B$2:$M$13, "&gt;="&amp;($B15-H$2))/144)</f>
        <v>0.10416666666666667</v>
      </c>
      <c r="I15" s="19">
        <f>(COUNTIF(Sheet5!$B$2:$M$13, "&gt;="&amp;($B15-I$2))/144)</f>
        <v>0.14583333333333334</v>
      </c>
      <c r="J15" s="19">
        <f>(COUNTIF(Sheet5!$B$2:$M$13, "&gt;="&amp;($B15-J$2))/144)</f>
        <v>0.19444444444444445</v>
      </c>
      <c r="K15" s="19">
        <f>(COUNTIF(Sheet5!$B$2:$M$13, "&gt;="&amp;($B15-K$2))/144)</f>
        <v>0.25</v>
      </c>
      <c r="L15" s="19">
        <f>(COUNTIF(Sheet5!$B$2:$M$13, "&gt;="&amp;($B15-L$2))/144)</f>
        <v>0.3125</v>
      </c>
      <c r="M15" s="19">
        <f>(COUNTIF(Sheet5!$B$2:$M$13, "&gt;="&amp;($B15-M$2))/144)</f>
        <v>0.38194444444444442</v>
      </c>
      <c r="N15" s="19">
        <f>(COUNTIF(Sheet5!$B$2:$M$13, "&gt;="&amp;($B15-N$2))/144)</f>
        <v>0.45833333333333331</v>
      </c>
      <c r="O15" s="19">
        <f>(COUNTIF(Sheet5!$B$2:$M$13, "&gt;="&amp;($B15-O$2))/144)</f>
        <v>0.54166666666666663</v>
      </c>
      <c r="P15" s="19">
        <f>(COUNTIF(Sheet5!$B$2:$M$13, "&gt;="&amp;($B15-P$2))/144)</f>
        <v>0.61805555555555558</v>
      </c>
      <c r="Q15" s="19">
        <f>(COUNTIF(Sheet5!$B$2:$M$13, "&gt;="&amp;($B15-Q$2))/144)</f>
        <v>0.6875</v>
      </c>
      <c r="R15" s="19">
        <f>(COUNTIF(Sheet5!$B$2:$M$13, "&gt;="&amp;($B15-R$2))/144)</f>
        <v>0.75</v>
      </c>
      <c r="S15" s="19">
        <f>(COUNTIF(Sheet5!$B$2:$M$13, "&gt;="&amp;($B15-S$2))/144)</f>
        <v>0.80555555555555558</v>
      </c>
      <c r="T15" s="19">
        <f>(COUNTIF(Sheet5!$B$2:$M$13, "&gt;="&amp;($B15-T$2))/144)</f>
        <v>0.85416666666666663</v>
      </c>
      <c r="U15" s="19">
        <f>(COUNTIF(Sheet5!$B$2:$M$13, "&gt;="&amp;($B15-U$2))/144)</f>
        <v>0.89583333333333337</v>
      </c>
      <c r="V15" s="19">
        <f>(COUNTIF(Sheet5!$B$2:$M$13, "&gt;="&amp;($B15-V$2))/144)</f>
        <v>0.93055555555555558</v>
      </c>
      <c r="W15" s="19">
        <f>(COUNTIF(Sheet5!$B$2:$M$13, "&gt;="&amp;($B15-W$2))/144)</f>
        <v>0.95833333333333337</v>
      </c>
      <c r="X15" s="19">
        <f>(COUNTIF(Sheet5!$B$2:$M$13, "&gt;="&amp;($B15-X$2))/144)</f>
        <v>0.97916666666666663</v>
      </c>
      <c r="Y15" s="19">
        <f>(COUNTIF(Sheet5!$B$2:$M$13, "&gt;="&amp;($B15-Y$2))/144)</f>
        <v>0.99305555555555558</v>
      </c>
    </row>
    <row r="16" spans="2:25" x14ac:dyDescent="0.2">
      <c r="B16" s="18">
        <v>19</v>
      </c>
      <c r="C16" s="19">
        <f>(COUNTIF(Sheet5!$B$2:$M$13, "&gt;="&amp;($B16-C$2))/144)</f>
        <v>0</v>
      </c>
      <c r="D16" s="19">
        <f>(COUNTIF(Sheet5!$B$2:$M$13, "&gt;="&amp;($B16-D$2))/144)</f>
        <v>0</v>
      </c>
      <c r="E16" s="19">
        <f>(COUNTIF(Sheet5!$B$2:$M$13, "&gt;="&amp;($B16-E$2))/144)</f>
        <v>6.9444444444444441E-3</v>
      </c>
      <c r="F16" s="19">
        <f>(COUNTIF(Sheet5!$B$2:$M$13, "&gt;="&amp;($B16-F$2))/144)</f>
        <v>2.0833333333333332E-2</v>
      </c>
      <c r="G16" s="19">
        <f>(COUNTIF(Sheet5!$B$2:$M$13, "&gt;="&amp;($B16-G$2))/144)</f>
        <v>4.1666666666666664E-2</v>
      </c>
      <c r="H16" s="19">
        <f>(COUNTIF(Sheet5!$B$2:$M$13, "&gt;="&amp;($B16-H$2))/144)</f>
        <v>6.9444444444444448E-2</v>
      </c>
      <c r="I16" s="19">
        <f>(COUNTIF(Sheet5!$B$2:$M$13, "&gt;="&amp;($B16-I$2))/144)</f>
        <v>0.10416666666666667</v>
      </c>
      <c r="J16" s="19">
        <f>(COUNTIF(Sheet5!$B$2:$M$13, "&gt;="&amp;($B16-J$2))/144)</f>
        <v>0.14583333333333334</v>
      </c>
      <c r="K16" s="19">
        <f>(COUNTIF(Sheet5!$B$2:$M$13, "&gt;="&amp;($B16-K$2))/144)</f>
        <v>0.19444444444444445</v>
      </c>
      <c r="L16" s="19">
        <f>(COUNTIF(Sheet5!$B$2:$M$13, "&gt;="&amp;($B16-L$2))/144)</f>
        <v>0.25</v>
      </c>
      <c r="M16" s="19">
        <f>(COUNTIF(Sheet5!$B$2:$M$13, "&gt;="&amp;($B16-M$2))/144)</f>
        <v>0.3125</v>
      </c>
      <c r="N16" s="19">
        <f>(COUNTIF(Sheet5!$B$2:$M$13, "&gt;="&amp;($B16-N$2))/144)</f>
        <v>0.38194444444444442</v>
      </c>
      <c r="O16" s="19">
        <f>(COUNTIF(Sheet5!$B$2:$M$13, "&gt;="&amp;($B16-O$2))/144)</f>
        <v>0.45833333333333331</v>
      </c>
      <c r="P16" s="19">
        <f>(COUNTIF(Sheet5!$B$2:$M$13, "&gt;="&amp;($B16-P$2))/144)</f>
        <v>0.54166666666666663</v>
      </c>
      <c r="Q16" s="19">
        <f>(COUNTIF(Sheet5!$B$2:$M$13, "&gt;="&amp;($B16-Q$2))/144)</f>
        <v>0.61805555555555558</v>
      </c>
      <c r="R16" s="19">
        <f>(COUNTIF(Sheet5!$B$2:$M$13, "&gt;="&amp;($B16-R$2))/144)</f>
        <v>0.6875</v>
      </c>
      <c r="S16" s="19">
        <f>(COUNTIF(Sheet5!$B$2:$M$13, "&gt;="&amp;($B16-S$2))/144)</f>
        <v>0.75</v>
      </c>
      <c r="T16" s="19">
        <f>(COUNTIF(Sheet5!$B$2:$M$13, "&gt;="&amp;($B16-T$2))/144)</f>
        <v>0.80555555555555558</v>
      </c>
      <c r="U16" s="19">
        <f>(COUNTIF(Sheet5!$B$2:$M$13, "&gt;="&amp;($B16-U$2))/144)</f>
        <v>0.85416666666666663</v>
      </c>
      <c r="V16" s="19">
        <f>(COUNTIF(Sheet5!$B$2:$M$13, "&gt;="&amp;($B16-V$2))/144)</f>
        <v>0.89583333333333337</v>
      </c>
      <c r="W16" s="19">
        <f>(COUNTIF(Sheet5!$B$2:$M$13, "&gt;="&amp;($B16-W$2))/144)</f>
        <v>0.93055555555555558</v>
      </c>
      <c r="X16" s="19">
        <f>(COUNTIF(Sheet5!$B$2:$M$13, "&gt;="&amp;($B16-X$2))/144)</f>
        <v>0.95833333333333337</v>
      </c>
      <c r="Y16" s="19">
        <f>(COUNTIF(Sheet5!$B$2:$M$13, "&gt;="&amp;($B16-Y$2))/144)</f>
        <v>0.97916666666666663</v>
      </c>
    </row>
    <row r="17" spans="2:25" x14ac:dyDescent="0.2">
      <c r="B17" s="18">
        <v>20</v>
      </c>
      <c r="C17" s="19">
        <f>(COUNTIF(Sheet5!$B$2:$M$13, "&gt;="&amp;($B17-C$2))/144)</f>
        <v>0</v>
      </c>
      <c r="D17" s="19">
        <f>(COUNTIF(Sheet5!$B$2:$M$13, "&gt;="&amp;($B17-D$2))/144)</f>
        <v>0</v>
      </c>
      <c r="E17" s="19">
        <f>(COUNTIF(Sheet5!$B$2:$M$13, "&gt;="&amp;($B17-E$2))/144)</f>
        <v>0</v>
      </c>
      <c r="F17" s="19">
        <f>(COUNTIF(Sheet5!$B$2:$M$13, "&gt;="&amp;($B17-F$2))/144)</f>
        <v>6.9444444444444441E-3</v>
      </c>
      <c r="G17" s="19">
        <f>(COUNTIF(Sheet5!$B$2:$M$13, "&gt;="&amp;($B17-G$2))/144)</f>
        <v>2.0833333333333332E-2</v>
      </c>
      <c r="H17" s="19">
        <f>(COUNTIF(Sheet5!$B$2:$M$13, "&gt;="&amp;($B17-H$2))/144)</f>
        <v>4.1666666666666664E-2</v>
      </c>
      <c r="I17" s="19">
        <f>(COUNTIF(Sheet5!$B$2:$M$13, "&gt;="&amp;($B17-I$2))/144)</f>
        <v>6.9444444444444448E-2</v>
      </c>
      <c r="J17" s="19">
        <f>(COUNTIF(Sheet5!$B$2:$M$13, "&gt;="&amp;($B17-J$2))/144)</f>
        <v>0.10416666666666667</v>
      </c>
      <c r="K17" s="19">
        <f>(COUNTIF(Sheet5!$B$2:$M$13, "&gt;="&amp;($B17-K$2))/144)</f>
        <v>0.14583333333333334</v>
      </c>
      <c r="L17" s="19">
        <f>(COUNTIF(Sheet5!$B$2:$M$13, "&gt;="&amp;($B17-L$2))/144)</f>
        <v>0.19444444444444445</v>
      </c>
      <c r="M17" s="19">
        <f>(COUNTIF(Sheet5!$B$2:$M$13, "&gt;="&amp;($B17-M$2))/144)</f>
        <v>0.25</v>
      </c>
      <c r="N17" s="19">
        <f>(COUNTIF(Sheet5!$B$2:$M$13, "&gt;="&amp;($B17-N$2))/144)</f>
        <v>0.3125</v>
      </c>
      <c r="O17" s="19">
        <f>(COUNTIF(Sheet5!$B$2:$M$13, "&gt;="&amp;($B17-O$2))/144)</f>
        <v>0.38194444444444442</v>
      </c>
      <c r="P17" s="19">
        <f>(COUNTIF(Sheet5!$B$2:$M$13, "&gt;="&amp;($B17-P$2))/144)</f>
        <v>0.45833333333333331</v>
      </c>
      <c r="Q17" s="19">
        <f>(COUNTIF(Sheet5!$B$2:$M$13, "&gt;="&amp;($B17-Q$2))/144)</f>
        <v>0.54166666666666663</v>
      </c>
      <c r="R17" s="19">
        <f>(COUNTIF(Sheet5!$B$2:$M$13, "&gt;="&amp;($B17-R$2))/144)</f>
        <v>0.61805555555555558</v>
      </c>
      <c r="S17" s="19">
        <f>(COUNTIF(Sheet5!$B$2:$M$13, "&gt;="&amp;($B17-S$2))/144)</f>
        <v>0.6875</v>
      </c>
      <c r="T17" s="19">
        <f>(COUNTIF(Sheet5!$B$2:$M$13, "&gt;="&amp;($B17-T$2))/144)</f>
        <v>0.75</v>
      </c>
      <c r="U17" s="19">
        <f>(COUNTIF(Sheet5!$B$2:$M$13, "&gt;="&amp;($B17-U$2))/144)</f>
        <v>0.80555555555555558</v>
      </c>
      <c r="V17" s="19">
        <f>(COUNTIF(Sheet5!$B$2:$M$13, "&gt;="&amp;($B17-V$2))/144)</f>
        <v>0.85416666666666663</v>
      </c>
      <c r="W17" s="19">
        <f>(COUNTIF(Sheet5!$B$2:$M$13, "&gt;="&amp;($B17-W$2))/144)</f>
        <v>0.89583333333333337</v>
      </c>
      <c r="X17" s="19">
        <f>(COUNTIF(Sheet5!$B$2:$M$13, "&gt;="&amp;($B17-X$2))/144)</f>
        <v>0.93055555555555558</v>
      </c>
      <c r="Y17" s="19">
        <f>(COUNTIF(Sheet5!$B$2:$M$13, "&gt;="&amp;($B17-Y$2))/144)</f>
        <v>0.95833333333333337</v>
      </c>
    </row>
    <row r="18" spans="2:25" x14ac:dyDescent="0.2">
      <c r="B18" s="18">
        <v>21</v>
      </c>
      <c r="C18" s="19">
        <f>(COUNTIF(Sheet5!$B$2:$M$13, "&gt;="&amp;($B18-C$2))/144)</f>
        <v>0</v>
      </c>
      <c r="D18" s="19">
        <f>(COUNTIF(Sheet5!$B$2:$M$13, "&gt;="&amp;($B18-D$2))/144)</f>
        <v>0</v>
      </c>
      <c r="E18" s="19">
        <f>(COUNTIF(Sheet5!$B$2:$M$13, "&gt;="&amp;($B18-E$2))/144)</f>
        <v>0</v>
      </c>
      <c r="F18" s="19">
        <f>(COUNTIF(Sheet5!$B$2:$M$13, "&gt;="&amp;($B18-F$2))/144)</f>
        <v>0</v>
      </c>
      <c r="G18" s="19">
        <f>(COUNTIF(Sheet5!$B$2:$M$13, "&gt;="&amp;($B18-G$2))/144)</f>
        <v>6.9444444444444441E-3</v>
      </c>
      <c r="H18" s="19">
        <f>(COUNTIF(Sheet5!$B$2:$M$13, "&gt;="&amp;($B18-H$2))/144)</f>
        <v>2.0833333333333332E-2</v>
      </c>
      <c r="I18" s="19">
        <f>(COUNTIF(Sheet5!$B$2:$M$13, "&gt;="&amp;($B18-I$2))/144)</f>
        <v>4.1666666666666664E-2</v>
      </c>
      <c r="J18" s="19">
        <f>(COUNTIF(Sheet5!$B$2:$M$13, "&gt;="&amp;($B18-J$2))/144)</f>
        <v>6.9444444444444448E-2</v>
      </c>
      <c r="K18" s="19">
        <f>(COUNTIF(Sheet5!$B$2:$M$13, "&gt;="&amp;($B18-K$2))/144)</f>
        <v>0.10416666666666667</v>
      </c>
      <c r="L18" s="19">
        <f>(COUNTIF(Sheet5!$B$2:$M$13, "&gt;="&amp;($B18-L$2))/144)</f>
        <v>0.14583333333333334</v>
      </c>
      <c r="M18" s="19">
        <f>(COUNTIF(Sheet5!$B$2:$M$13, "&gt;="&amp;($B18-M$2))/144)</f>
        <v>0.19444444444444445</v>
      </c>
      <c r="N18" s="19">
        <f>(COUNTIF(Sheet5!$B$2:$M$13, "&gt;="&amp;($B18-N$2))/144)</f>
        <v>0.25</v>
      </c>
      <c r="O18" s="19">
        <f>(COUNTIF(Sheet5!$B$2:$M$13, "&gt;="&amp;($B18-O$2))/144)</f>
        <v>0.3125</v>
      </c>
      <c r="P18" s="19">
        <f>(COUNTIF(Sheet5!$B$2:$M$13, "&gt;="&amp;($B18-P$2))/144)</f>
        <v>0.38194444444444442</v>
      </c>
      <c r="Q18" s="19">
        <f>(COUNTIF(Sheet5!$B$2:$M$13, "&gt;="&amp;($B18-Q$2))/144)</f>
        <v>0.45833333333333331</v>
      </c>
      <c r="R18" s="19">
        <f>(COUNTIF(Sheet5!$B$2:$M$13, "&gt;="&amp;($B18-R$2))/144)</f>
        <v>0.54166666666666663</v>
      </c>
      <c r="S18" s="19">
        <f>(COUNTIF(Sheet5!$B$2:$M$13, "&gt;="&amp;($B18-S$2))/144)</f>
        <v>0.61805555555555558</v>
      </c>
      <c r="T18" s="19">
        <f>(COUNTIF(Sheet5!$B$2:$M$13, "&gt;="&amp;($B18-T$2))/144)</f>
        <v>0.6875</v>
      </c>
      <c r="U18" s="19">
        <f>(COUNTIF(Sheet5!$B$2:$M$13, "&gt;="&amp;($B18-U$2))/144)</f>
        <v>0.75</v>
      </c>
      <c r="V18" s="19">
        <f>(COUNTIF(Sheet5!$B$2:$M$13, "&gt;="&amp;($B18-V$2))/144)</f>
        <v>0.80555555555555558</v>
      </c>
      <c r="W18" s="19">
        <f>(COUNTIF(Sheet5!$B$2:$M$13, "&gt;="&amp;($B18-W$2))/144)</f>
        <v>0.85416666666666663</v>
      </c>
      <c r="X18" s="19">
        <f>(COUNTIF(Sheet5!$B$2:$M$13, "&gt;="&amp;($B18-X$2))/144)</f>
        <v>0.89583333333333337</v>
      </c>
      <c r="Y18" s="19">
        <f>(COUNTIF(Sheet5!$B$2:$M$13, "&gt;="&amp;($B18-Y$2))/144)</f>
        <v>0.93055555555555558</v>
      </c>
    </row>
    <row r="19" spans="2:25" x14ac:dyDescent="0.2">
      <c r="B19" s="18">
        <v>22</v>
      </c>
      <c r="C19" s="19">
        <f>(COUNTIF(Sheet5!$B$2:$M$13, "&gt;="&amp;($B19-C$2))/144)</f>
        <v>0</v>
      </c>
      <c r="D19" s="19">
        <f>(COUNTIF(Sheet5!$B$2:$M$13, "&gt;="&amp;($B19-D$2))/144)</f>
        <v>0</v>
      </c>
      <c r="E19" s="19">
        <f>(COUNTIF(Sheet5!$B$2:$M$13, "&gt;="&amp;($B19-E$2))/144)</f>
        <v>0</v>
      </c>
      <c r="F19" s="19">
        <f>(COUNTIF(Sheet5!$B$2:$M$13, "&gt;="&amp;($B19-F$2))/144)</f>
        <v>0</v>
      </c>
      <c r="G19" s="19">
        <f>(COUNTIF(Sheet5!$B$2:$M$13, "&gt;="&amp;($B19-G$2))/144)</f>
        <v>0</v>
      </c>
      <c r="H19" s="19">
        <f>(COUNTIF(Sheet5!$B$2:$M$13, "&gt;="&amp;($B19-H$2))/144)</f>
        <v>6.9444444444444441E-3</v>
      </c>
      <c r="I19" s="19">
        <f>(COUNTIF(Sheet5!$B$2:$M$13, "&gt;="&amp;($B19-I$2))/144)</f>
        <v>2.0833333333333332E-2</v>
      </c>
      <c r="J19" s="19">
        <f>(COUNTIF(Sheet5!$B$2:$M$13, "&gt;="&amp;($B19-J$2))/144)</f>
        <v>4.1666666666666664E-2</v>
      </c>
      <c r="K19" s="19">
        <f>(COUNTIF(Sheet5!$B$2:$M$13, "&gt;="&amp;($B19-K$2))/144)</f>
        <v>6.9444444444444448E-2</v>
      </c>
      <c r="L19" s="19">
        <f>(COUNTIF(Sheet5!$B$2:$M$13, "&gt;="&amp;($B19-L$2))/144)</f>
        <v>0.10416666666666667</v>
      </c>
      <c r="M19" s="19">
        <f>(COUNTIF(Sheet5!$B$2:$M$13, "&gt;="&amp;($B19-M$2))/144)</f>
        <v>0.14583333333333334</v>
      </c>
      <c r="N19" s="19">
        <f>(COUNTIF(Sheet5!$B$2:$M$13, "&gt;="&amp;($B19-N$2))/144)</f>
        <v>0.19444444444444445</v>
      </c>
      <c r="O19" s="19">
        <f>(COUNTIF(Sheet5!$B$2:$M$13, "&gt;="&amp;($B19-O$2))/144)</f>
        <v>0.25</v>
      </c>
      <c r="P19" s="19">
        <f>(COUNTIF(Sheet5!$B$2:$M$13, "&gt;="&amp;($B19-P$2))/144)</f>
        <v>0.3125</v>
      </c>
      <c r="Q19" s="19">
        <f>(COUNTIF(Sheet5!$B$2:$M$13, "&gt;="&amp;($B19-Q$2))/144)</f>
        <v>0.38194444444444442</v>
      </c>
      <c r="R19" s="19">
        <f>(COUNTIF(Sheet5!$B$2:$M$13, "&gt;="&amp;($B19-R$2))/144)</f>
        <v>0.45833333333333331</v>
      </c>
      <c r="S19" s="19">
        <f>(COUNTIF(Sheet5!$B$2:$M$13, "&gt;="&amp;($B19-S$2))/144)</f>
        <v>0.54166666666666663</v>
      </c>
      <c r="T19" s="19">
        <f>(COUNTIF(Sheet5!$B$2:$M$13, "&gt;="&amp;($B19-T$2))/144)</f>
        <v>0.61805555555555558</v>
      </c>
      <c r="U19" s="19">
        <f>(COUNTIF(Sheet5!$B$2:$M$13, "&gt;="&amp;($B19-U$2))/144)</f>
        <v>0.6875</v>
      </c>
      <c r="V19" s="19">
        <f>(COUNTIF(Sheet5!$B$2:$M$13, "&gt;="&amp;($B19-V$2))/144)</f>
        <v>0.75</v>
      </c>
      <c r="W19" s="19">
        <f>(COUNTIF(Sheet5!$B$2:$M$13, "&gt;="&amp;($B19-W$2))/144)</f>
        <v>0.80555555555555558</v>
      </c>
      <c r="X19" s="19">
        <f>(COUNTIF(Sheet5!$B$2:$M$13, "&gt;="&amp;($B19-X$2))/144)</f>
        <v>0.85416666666666663</v>
      </c>
      <c r="Y19" s="19">
        <f>(COUNTIF(Sheet5!$B$2:$M$13, "&gt;="&amp;($B19-Y$2))/144)</f>
        <v>0.89583333333333337</v>
      </c>
    </row>
    <row r="20" spans="2:25" x14ac:dyDescent="0.2">
      <c r="B20" s="18">
        <v>23</v>
      </c>
      <c r="C20" s="19">
        <f>(COUNTIF(Sheet5!$B$2:$M$13, "&gt;="&amp;($B20-C$2))/144)</f>
        <v>0</v>
      </c>
      <c r="D20" s="19">
        <f>(COUNTIF(Sheet5!$B$2:$M$13, "&gt;="&amp;($B20-D$2))/144)</f>
        <v>0</v>
      </c>
      <c r="E20" s="19">
        <f>(COUNTIF(Sheet5!$B$2:$M$13, "&gt;="&amp;($B20-E$2))/144)</f>
        <v>0</v>
      </c>
      <c r="F20" s="19">
        <f>(COUNTIF(Sheet5!$B$2:$M$13, "&gt;="&amp;($B20-F$2))/144)</f>
        <v>0</v>
      </c>
      <c r="G20" s="19">
        <f>(COUNTIF(Sheet5!$B$2:$M$13, "&gt;="&amp;($B20-G$2))/144)</f>
        <v>0</v>
      </c>
      <c r="H20" s="19">
        <f>(COUNTIF(Sheet5!$B$2:$M$13, "&gt;="&amp;($B20-H$2))/144)</f>
        <v>0</v>
      </c>
      <c r="I20" s="19">
        <f>(COUNTIF(Sheet5!$B$2:$M$13, "&gt;="&amp;($B20-I$2))/144)</f>
        <v>6.9444444444444441E-3</v>
      </c>
      <c r="J20" s="19">
        <f>(COUNTIF(Sheet5!$B$2:$M$13, "&gt;="&amp;($B20-J$2))/144)</f>
        <v>2.0833333333333332E-2</v>
      </c>
      <c r="K20" s="19">
        <f>(COUNTIF(Sheet5!$B$2:$M$13, "&gt;="&amp;($B20-K$2))/144)</f>
        <v>4.1666666666666664E-2</v>
      </c>
      <c r="L20" s="19">
        <f>(COUNTIF(Sheet5!$B$2:$M$13, "&gt;="&amp;($B20-L$2))/144)</f>
        <v>6.9444444444444448E-2</v>
      </c>
      <c r="M20" s="19">
        <f>(COUNTIF(Sheet5!$B$2:$M$13, "&gt;="&amp;($B20-M$2))/144)</f>
        <v>0.10416666666666667</v>
      </c>
      <c r="N20" s="19">
        <f>(COUNTIF(Sheet5!$B$2:$M$13, "&gt;="&amp;($B20-N$2))/144)</f>
        <v>0.14583333333333334</v>
      </c>
      <c r="O20" s="19">
        <f>(COUNTIF(Sheet5!$B$2:$M$13, "&gt;="&amp;($B20-O$2))/144)</f>
        <v>0.19444444444444445</v>
      </c>
      <c r="P20" s="19">
        <f>(COUNTIF(Sheet5!$B$2:$M$13, "&gt;="&amp;($B20-P$2))/144)</f>
        <v>0.25</v>
      </c>
      <c r="Q20" s="19">
        <f>(COUNTIF(Sheet5!$B$2:$M$13, "&gt;="&amp;($B20-Q$2))/144)</f>
        <v>0.3125</v>
      </c>
      <c r="R20" s="19">
        <f>(COUNTIF(Sheet5!$B$2:$M$13, "&gt;="&amp;($B20-R$2))/144)</f>
        <v>0.38194444444444442</v>
      </c>
      <c r="S20" s="19">
        <f>(COUNTIF(Sheet5!$B$2:$M$13, "&gt;="&amp;($B20-S$2))/144)</f>
        <v>0.45833333333333331</v>
      </c>
      <c r="T20" s="19">
        <f>(COUNTIF(Sheet5!$B$2:$M$13, "&gt;="&amp;($B20-T$2))/144)</f>
        <v>0.54166666666666663</v>
      </c>
      <c r="U20" s="19">
        <f>(COUNTIF(Sheet5!$B$2:$M$13, "&gt;="&amp;($B20-U$2))/144)</f>
        <v>0.61805555555555558</v>
      </c>
      <c r="V20" s="19">
        <f>(COUNTIF(Sheet5!$B$2:$M$13, "&gt;="&amp;($B20-V$2))/144)</f>
        <v>0.6875</v>
      </c>
      <c r="W20" s="19">
        <f>(COUNTIF(Sheet5!$B$2:$M$13, "&gt;="&amp;($B20-W$2))/144)</f>
        <v>0.75</v>
      </c>
      <c r="X20" s="19">
        <f>(COUNTIF(Sheet5!$B$2:$M$13, "&gt;="&amp;($B20-X$2))/144)</f>
        <v>0.80555555555555558</v>
      </c>
      <c r="Y20" s="19">
        <f>(COUNTIF(Sheet5!$B$2:$M$13, "&gt;="&amp;($B20-Y$2))/144)</f>
        <v>0.85416666666666663</v>
      </c>
    </row>
    <row r="21" spans="2:25" x14ac:dyDescent="0.2">
      <c r="B21" s="18">
        <v>24</v>
      </c>
      <c r="C21" s="19">
        <f>(COUNTIF(Sheet5!$B$2:$M$13, "&gt;="&amp;($B21-C$2))/144)</f>
        <v>0</v>
      </c>
      <c r="D21" s="19">
        <f>(COUNTIF(Sheet5!$B$2:$M$13, "&gt;="&amp;($B21-D$2))/144)</f>
        <v>0</v>
      </c>
      <c r="E21" s="19">
        <f>(COUNTIF(Sheet5!$B$2:$M$13, "&gt;="&amp;($B21-E$2))/144)</f>
        <v>0</v>
      </c>
      <c r="F21" s="19">
        <f>(COUNTIF(Sheet5!$B$2:$M$13, "&gt;="&amp;($B21-F$2))/144)</f>
        <v>0</v>
      </c>
      <c r="G21" s="19">
        <f>(COUNTIF(Sheet5!$B$2:$M$13, "&gt;="&amp;($B21-G$2))/144)</f>
        <v>0</v>
      </c>
      <c r="H21" s="19">
        <f>(COUNTIF(Sheet5!$B$2:$M$13, "&gt;="&amp;($B21-H$2))/144)</f>
        <v>0</v>
      </c>
      <c r="I21" s="19">
        <f>(COUNTIF(Sheet5!$B$2:$M$13, "&gt;="&amp;($B21-I$2))/144)</f>
        <v>0</v>
      </c>
      <c r="J21" s="19">
        <f>(COUNTIF(Sheet5!$B$2:$M$13, "&gt;="&amp;($B21-J$2))/144)</f>
        <v>6.9444444444444441E-3</v>
      </c>
      <c r="K21" s="19">
        <f>(COUNTIF(Sheet5!$B$2:$M$13, "&gt;="&amp;($B21-K$2))/144)</f>
        <v>2.0833333333333332E-2</v>
      </c>
      <c r="L21" s="19">
        <f>(COUNTIF(Sheet5!$B$2:$M$13, "&gt;="&amp;($B21-L$2))/144)</f>
        <v>4.1666666666666664E-2</v>
      </c>
      <c r="M21" s="19">
        <f>(COUNTIF(Sheet5!$B$2:$M$13, "&gt;="&amp;($B21-M$2))/144)</f>
        <v>6.9444444444444448E-2</v>
      </c>
      <c r="N21" s="19">
        <f>(COUNTIF(Sheet5!$B$2:$M$13, "&gt;="&amp;($B21-N$2))/144)</f>
        <v>0.10416666666666667</v>
      </c>
      <c r="O21" s="19">
        <f>(COUNTIF(Sheet5!$B$2:$M$13, "&gt;="&amp;($B21-O$2))/144)</f>
        <v>0.14583333333333334</v>
      </c>
      <c r="P21" s="19">
        <f>(COUNTIF(Sheet5!$B$2:$M$13, "&gt;="&amp;($B21-P$2))/144)</f>
        <v>0.19444444444444445</v>
      </c>
      <c r="Q21" s="19">
        <f>(COUNTIF(Sheet5!$B$2:$M$13, "&gt;="&amp;($B21-Q$2))/144)</f>
        <v>0.25</v>
      </c>
      <c r="R21" s="19">
        <f>(COUNTIF(Sheet5!$B$2:$M$13, "&gt;="&amp;($B21-R$2))/144)</f>
        <v>0.3125</v>
      </c>
      <c r="S21" s="19">
        <f>(COUNTIF(Sheet5!$B$2:$M$13, "&gt;="&amp;($B21-S$2))/144)</f>
        <v>0.38194444444444442</v>
      </c>
      <c r="T21" s="19">
        <f>(COUNTIF(Sheet5!$B$2:$M$13, "&gt;="&amp;($B21-T$2))/144)</f>
        <v>0.45833333333333331</v>
      </c>
      <c r="U21" s="19">
        <f>(COUNTIF(Sheet5!$B$2:$M$13, "&gt;="&amp;($B21-U$2))/144)</f>
        <v>0.54166666666666663</v>
      </c>
      <c r="V21" s="19">
        <f>(COUNTIF(Sheet5!$B$2:$M$13, "&gt;="&amp;($B21-V$2))/144)</f>
        <v>0.61805555555555558</v>
      </c>
      <c r="W21" s="19">
        <f>(COUNTIF(Sheet5!$B$2:$M$13, "&gt;="&amp;($B21-W$2))/144)</f>
        <v>0.6875</v>
      </c>
      <c r="X21" s="19">
        <f>(COUNTIF(Sheet5!$B$2:$M$13, "&gt;="&amp;($B21-X$2))/144)</f>
        <v>0.75</v>
      </c>
      <c r="Y21" s="19">
        <f>(COUNTIF(Sheet5!$B$2:$M$13, "&gt;="&amp;($B21-Y$2))/144)</f>
        <v>0.80555555555555558</v>
      </c>
    </row>
    <row r="22" spans="2:25" x14ac:dyDescent="0.2">
      <c r="B22" s="18">
        <v>25</v>
      </c>
      <c r="C22" s="19">
        <f>(COUNTIF(Sheet5!$B$2:$M$13, "&gt;="&amp;($B22-C$2))/144)</f>
        <v>0</v>
      </c>
      <c r="D22" s="19">
        <f>(COUNTIF(Sheet5!$B$2:$M$13, "&gt;="&amp;($B22-D$2))/144)</f>
        <v>0</v>
      </c>
      <c r="E22" s="19">
        <f>(COUNTIF(Sheet5!$B$2:$M$13, "&gt;="&amp;($B22-E$2))/144)</f>
        <v>0</v>
      </c>
      <c r="F22" s="19">
        <f>(COUNTIF(Sheet5!$B$2:$M$13, "&gt;="&amp;($B22-F$2))/144)</f>
        <v>0</v>
      </c>
      <c r="G22" s="19">
        <f>(COUNTIF(Sheet5!$B$2:$M$13, "&gt;="&amp;($B22-G$2))/144)</f>
        <v>0</v>
      </c>
      <c r="H22" s="19">
        <f>(COUNTIF(Sheet5!$B$2:$M$13, "&gt;="&amp;($B22-H$2))/144)</f>
        <v>0</v>
      </c>
      <c r="I22" s="19">
        <f>(COUNTIF(Sheet5!$B$2:$M$13, "&gt;="&amp;($B22-I$2))/144)</f>
        <v>0</v>
      </c>
      <c r="J22" s="19">
        <f>(COUNTIF(Sheet5!$B$2:$M$13, "&gt;="&amp;($B22-J$2))/144)</f>
        <v>0</v>
      </c>
      <c r="K22" s="19">
        <f>(COUNTIF(Sheet5!$B$2:$M$13, "&gt;="&amp;($B22-K$2))/144)</f>
        <v>6.9444444444444441E-3</v>
      </c>
      <c r="L22" s="19">
        <f>(COUNTIF(Sheet5!$B$2:$M$13, "&gt;="&amp;($B22-L$2))/144)</f>
        <v>2.0833333333333332E-2</v>
      </c>
      <c r="M22" s="19">
        <f>(COUNTIF(Sheet5!$B$2:$M$13, "&gt;="&amp;($B22-M$2))/144)</f>
        <v>4.1666666666666664E-2</v>
      </c>
      <c r="N22" s="19">
        <f>(COUNTIF(Sheet5!$B$2:$M$13, "&gt;="&amp;($B22-N$2))/144)</f>
        <v>6.9444444444444448E-2</v>
      </c>
      <c r="O22" s="19">
        <f>(COUNTIF(Sheet5!$B$2:$M$13, "&gt;="&amp;($B22-O$2))/144)</f>
        <v>0.10416666666666667</v>
      </c>
      <c r="P22" s="19">
        <f>(COUNTIF(Sheet5!$B$2:$M$13, "&gt;="&amp;($B22-P$2))/144)</f>
        <v>0.14583333333333334</v>
      </c>
      <c r="Q22" s="19">
        <f>(COUNTIF(Sheet5!$B$2:$M$13, "&gt;="&amp;($B22-Q$2))/144)</f>
        <v>0.19444444444444445</v>
      </c>
      <c r="R22" s="19">
        <f>(COUNTIF(Sheet5!$B$2:$M$13, "&gt;="&amp;($B22-R$2))/144)</f>
        <v>0.25</v>
      </c>
      <c r="S22" s="19">
        <f>(COUNTIF(Sheet5!$B$2:$M$13, "&gt;="&amp;($B22-S$2))/144)</f>
        <v>0.3125</v>
      </c>
      <c r="T22" s="19">
        <f>(COUNTIF(Sheet5!$B$2:$M$13, "&gt;="&amp;($B22-T$2))/144)</f>
        <v>0.38194444444444442</v>
      </c>
      <c r="U22" s="19">
        <f>(COUNTIF(Sheet5!$B$2:$M$13, "&gt;="&amp;($B22-U$2))/144)</f>
        <v>0.45833333333333331</v>
      </c>
      <c r="V22" s="19">
        <f>(COUNTIF(Sheet5!$B$2:$M$13, "&gt;="&amp;($B22-V$2))/144)</f>
        <v>0.54166666666666663</v>
      </c>
      <c r="W22" s="19">
        <f>(COUNTIF(Sheet5!$B$2:$M$13, "&gt;="&amp;($B22-W$2))/144)</f>
        <v>0.61805555555555558</v>
      </c>
      <c r="X22" s="19">
        <f>(COUNTIF(Sheet5!$B$2:$M$13, "&gt;="&amp;($B22-X$2))/144)</f>
        <v>0.6875</v>
      </c>
      <c r="Y22" s="19">
        <f>(COUNTIF(Sheet5!$B$2:$M$13, "&gt;="&amp;($B22-Y$2))/144)</f>
        <v>0.75</v>
      </c>
    </row>
    <row r="23" spans="2:25" x14ac:dyDescent="0.2">
      <c r="B23" s="18">
        <v>26</v>
      </c>
      <c r="C23" s="19">
        <f>(COUNTIF(Sheet5!$B$2:$M$13, "&gt;="&amp;($B23-C$2))/144)</f>
        <v>0</v>
      </c>
      <c r="D23" s="19">
        <f>(COUNTIF(Sheet5!$B$2:$M$13, "&gt;="&amp;($B23-D$2))/144)</f>
        <v>0</v>
      </c>
      <c r="E23" s="19">
        <f>(COUNTIF(Sheet5!$B$2:$M$13, "&gt;="&amp;($B23-E$2))/144)</f>
        <v>0</v>
      </c>
      <c r="F23" s="19">
        <f>(COUNTIF(Sheet5!$B$2:$M$13, "&gt;="&amp;($B23-F$2))/144)</f>
        <v>0</v>
      </c>
      <c r="G23" s="19">
        <f>(COUNTIF(Sheet5!$B$2:$M$13, "&gt;="&amp;($B23-G$2))/144)</f>
        <v>0</v>
      </c>
      <c r="H23" s="19">
        <f>(COUNTIF(Sheet5!$B$2:$M$13, "&gt;="&amp;($B23-H$2))/144)</f>
        <v>0</v>
      </c>
      <c r="I23" s="19">
        <f>(COUNTIF(Sheet5!$B$2:$M$13, "&gt;="&amp;($B23-I$2))/144)</f>
        <v>0</v>
      </c>
      <c r="J23" s="19">
        <f>(COUNTIF(Sheet5!$B$2:$M$13, "&gt;="&amp;($B23-J$2))/144)</f>
        <v>0</v>
      </c>
      <c r="K23" s="19">
        <f>(COUNTIF(Sheet5!$B$2:$M$13, "&gt;="&amp;($B23-K$2))/144)</f>
        <v>0</v>
      </c>
      <c r="L23" s="19">
        <f>(COUNTIF(Sheet5!$B$2:$M$13, "&gt;="&amp;($B23-L$2))/144)</f>
        <v>6.9444444444444441E-3</v>
      </c>
      <c r="M23" s="19">
        <f>(COUNTIF(Sheet5!$B$2:$M$13, "&gt;="&amp;($B23-M$2))/144)</f>
        <v>2.0833333333333332E-2</v>
      </c>
      <c r="N23" s="19">
        <f>(COUNTIF(Sheet5!$B$2:$M$13, "&gt;="&amp;($B23-N$2))/144)</f>
        <v>4.1666666666666664E-2</v>
      </c>
      <c r="O23" s="19">
        <f>(COUNTIF(Sheet5!$B$2:$M$13, "&gt;="&amp;($B23-O$2))/144)</f>
        <v>6.9444444444444448E-2</v>
      </c>
      <c r="P23" s="19">
        <f>(COUNTIF(Sheet5!$B$2:$M$13, "&gt;="&amp;($B23-P$2))/144)</f>
        <v>0.10416666666666667</v>
      </c>
      <c r="Q23" s="19">
        <f>(COUNTIF(Sheet5!$B$2:$M$13, "&gt;="&amp;($B23-Q$2))/144)</f>
        <v>0.14583333333333334</v>
      </c>
      <c r="R23" s="19">
        <f>(COUNTIF(Sheet5!$B$2:$M$13, "&gt;="&amp;($B23-R$2))/144)</f>
        <v>0.19444444444444445</v>
      </c>
      <c r="S23" s="19">
        <f>(COUNTIF(Sheet5!$B$2:$M$13, "&gt;="&amp;($B23-S$2))/144)</f>
        <v>0.25</v>
      </c>
      <c r="T23" s="19">
        <f>(COUNTIF(Sheet5!$B$2:$M$13, "&gt;="&amp;($B23-T$2))/144)</f>
        <v>0.3125</v>
      </c>
      <c r="U23" s="19">
        <f>(COUNTIF(Sheet5!$B$2:$M$13, "&gt;="&amp;($B23-U$2))/144)</f>
        <v>0.38194444444444442</v>
      </c>
      <c r="V23" s="19">
        <f>(COUNTIF(Sheet5!$B$2:$M$13, "&gt;="&amp;($B23-V$2))/144)</f>
        <v>0.45833333333333331</v>
      </c>
      <c r="W23" s="19">
        <f>(COUNTIF(Sheet5!$B$2:$M$13, "&gt;="&amp;($B23-W$2))/144)</f>
        <v>0.54166666666666663</v>
      </c>
      <c r="X23" s="19">
        <f>(COUNTIF(Sheet5!$B$2:$M$13, "&gt;="&amp;($B23-X$2))/144)</f>
        <v>0.61805555555555558</v>
      </c>
      <c r="Y23" s="19">
        <f>(COUNTIF(Sheet5!$B$2:$M$13, "&gt;="&amp;($B23-Y$2))/144)</f>
        <v>0.6875</v>
      </c>
    </row>
    <row r="24" spans="2:25" x14ac:dyDescent="0.2">
      <c r="B24" s="18">
        <v>27</v>
      </c>
      <c r="C24" s="19">
        <f>(COUNTIF(Sheet5!$B$2:$M$13, "&gt;="&amp;($B24-C$2))/144)</f>
        <v>0</v>
      </c>
      <c r="D24" s="19">
        <f>(COUNTIF(Sheet5!$B$2:$M$13, "&gt;="&amp;($B24-D$2))/144)</f>
        <v>0</v>
      </c>
      <c r="E24" s="19">
        <f>(COUNTIF(Sheet5!$B$2:$M$13, "&gt;="&amp;($B24-E$2))/144)</f>
        <v>0</v>
      </c>
      <c r="F24" s="19">
        <f>(COUNTIF(Sheet5!$B$2:$M$13, "&gt;="&amp;($B24-F$2))/144)</f>
        <v>0</v>
      </c>
      <c r="G24" s="19">
        <f>(COUNTIF(Sheet5!$B$2:$M$13, "&gt;="&amp;($B24-G$2))/144)</f>
        <v>0</v>
      </c>
      <c r="H24" s="19">
        <f>(COUNTIF(Sheet5!$B$2:$M$13, "&gt;="&amp;($B24-H$2))/144)</f>
        <v>0</v>
      </c>
      <c r="I24" s="19">
        <f>(COUNTIF(Sheet5!$B$2:$M$13, "&gt;="&amp;($B24-I$2))/144)</f>
        <v>0</v>
      </c>
      <c r="J24" s="19">
        <f>(COUNTIF(Sheet5!$B$2:$M$13, "&gt;="&amp;($B24-J$2))/144)</f>
        <v>0</v>
      </c>
      <c r="K24" s="19">
        <f>(COUNTIF(Sheet5!$B$2:$M$13, "&gt;="&amp;($B24-K$2))/144)</f>
        <v>0</v>
      </c>
      <c r="L24" s="19">
        <f>(COUNTIF(Sheet5!$B$2:$M$13, "&gt;="&amp;($B24-L$2))/144)</f>
        <v>0</v>
      </c>
      <c r="M24" s="19">
        <f>(COUNTIF(Sheet5!$B$2:$M$13, "&gt;="&amp;($B24-M$2))/144)</f>
        <v>6.9444444444444441E-3</v>
      </c>
      <c r="N24" s="19">
        <f>(COUNTIF(Sheet5!$B$2:$M$13, "&gt;="&amp;($B24-N$2))/144)</f>
        <v>2.0833333333333332E-2</v>
      </c>
      <c r="O24" s="19">
        <f>(COUNTIF(Sheet5!$B$2:$M$13, "&gt;="&amp;($B24-O$2))/144)</f>
        <v>4.1666666666666664E-2</v>
      </c>
      <c r="P24" s="19">
        <f>(COUNTIF(Sheet5!$B$2:$M$13, "&gt;="&amp;($B24-P$2))/144)</f>
        <v>6.9444444444444448E-2</v>
      </c>
      <c r="Q24" s="19">
        <f>(COUNTIF(Sheet5!$B$2:$M$13, "&gt;="&amp;($B24-Q$2))/144)</f>
        <v>0.10416666666666667</v>
      </c>
      <c r="R24" s="19">
        <f>(COUNTIF(Sheet5!$B$2:$M$13, "&gt;="&amp;($B24-R$2))/144)</f>
        <v>0.14583333333333334</v>
      </c>
      <c r="S24" s="19">
        <f>(COUNTIF(Sheet5!$B$2:$M$13, "&gt;="&amp;($B24-S$2))/144)</f>
        <v>0.19444444444444445</v>
      </c>
      <c r="T24" s="19">
        <f>(COUNTIF(Sheet5!$B$2:$M$13, "&gt;="&amp;($B24-T$2))/144)</f>
        <v>0.25</v>
      </c>
      <c r="U24" s="19">
        <f>(COUNTIF(Sheet5!$B$2:$M$13, "&gt;="&amp;($B24-U$2))/144)</f>
        <v>0.3125</v>
      </c>
      <c r="V24" s="19">
        <f>(COUNTIF(Sheet5!$B$2:$M$13, "&gt;="&amp;($B24-V$2))/144)</f>
        <v>0.38194444444444442</v>
      </c>
      <c r="W24" s="19">
        <f>(COUNTIF(Sheet5!$B$2:$M$13, "&gt;="&amp;($B24-W$2))/144)</f>
        <v>0.45833333333333331</v>
      </c>
      <c r="X24" s="19">
        <f>(COUNTIF(Sheet5!$B$2:$M$13, "&gt;="&amp;($B24-X$2))/144)</f>
        <v>0.54166666666666663</v>
      </c>
      <c r="Y24" s="19">
        <f>(COUNTIF(Sheet5!$B$2:$M$13, "&gt;="&amp;($B24-Y$2))/144)</f>
        <v>0.61805555555555558</v>
      </c>
    </row>
    <row r="25" spans="2:25" x14ac:dyDescent="0.2">
      <c r="B25" s="18">
        <v>28</v>
      </c>
      <c r="C25" s="19">
        <f>(COUNTIF(Sheet5!$B$2:$M$13, "&gt;="&amp;($B25-C$2))/144)</f>
        <v>0</v>
      </c>
      <c r="D25" s="19">
        <f>(COUNTIF(Sheet5!$B$2:$M$13, "&gt;="&amp;($B25-D$2))/144)</f>
        <v>0</v>
      </c>
      <c r="E25" s="19">
        <f>(COUNTIF(Sheet5!$B$2:$M$13, "&gt;="&amp;($B25-E$2))/144)</f>
        <v>0</v>
      </c>
      <c r="F25" s="19">
        <f>(COUNTIF(Sheet5!$B$2:$M$13, "&gt;="&amp;($B25-F$2))/144)</f>
        <v>0</v>
      </c>
      <c r="G25" s="19">
        <f>(COUNTIF(Sheet5!$B$2:$M$13, "&gt;="&amp;($B25-G$2))/144)</f>
        <v>0</v>
      </c>
      <c r="H25" s="19">
        <f>(COUNTIF(Sheet5!$B$2:$M$13, "&gt;="&amp;($B25-H$2))/144)</f>
        <v>0</v>
      </c>
      <c r="I25" s="19">
        <f>(COUNTIF(Sheet5!$B$2:$M$13, "&gt;="&amp;($B25-I$2))/144)</f>
        <v>0</v>
      </c>
      <c r="J25" s="19">
        <f>(COUNTIF(Sheet5!$B$2:$M$13, "&gt;="&amp;($B25-J$2))/144)</f>
        <v>0</v>
      </c>
      <c r="K25" s="19">
        <f>(COUNTIF(Sheet5!$B$2:$M$13, "&gt;="&amp;($B25-K$2))/144)</f>
        <v>0</v>
      </c>
      <c r="L25" s="19">
        <f>(COUNTIF(Sheet5!$B$2:$M$13, "&gt;="&amp;($B25-L$2))/144)</f>
        <v>0</v>
      </c>
      <c r="M25" s="19">
        <f>(COUNTIF(Sheet5!$B$2:$M$13, "&gt;="&amp;($B25-M$2))/144)</f>
        <v>0</v>
      </c>
      <c r="N25" s="19">
        <f>(COUNTIF(Sheet5!$B$2:$M$13, "&gt;="&amp;($B25-N$2))/144)</f>
        <v>6.9444444444444441E-3</v>
      </c>
      <c r="O25" s="19">
        <f>(COUNTIF(Sheet5!$B$2:$M$13, "&gt;="&amp;($B25-O$2))/144)</f>
        <v>2.0833333333333332E-2</v>
      </c>
      <c r="P25" s="19">
        <f>(COUNTIF(Sheet5!$B$2:$M$13, "&gt;="&amp;($B25-P$2))/144)</f>
        <v>4.1666666666666664E-2</v>
      </c>
      <c r="Q25" s="19">
        <f>(COUNTIF(Sheet5!$B$2:$M$13, "&gt;="&amp;($B25-Q$2))/144)</f>
        <v>6.9444444444444448E-2</v>
      </c>
      <c r="R25" s="19">
        <f>(COUNTIF(Sheet5!$B$2:$M$13, "&gt;="&amp;($B25-R$2))/144)</f>
        <v>0.10416666666666667</v>
      </c>
      <c r="S25" s="19">
        <f>(COUNTIF(Sheet5!$B$2:$M$13, "&gt;="&amp;($B25-S$2))/144)</f>
        <v>0.14583333333333334</v>
      </c>
      <c r="T25" s="19">
        <f>(COUNTIF(Sheet5!$B$2:$M$13, "&gt;="&amp;($B25-T$2))/144)</f>
        <v>0.19444444444444445</v>
      </c>
      <c r="U25" s="19">
        <f>(COUNTIF(Sheet5!$B$2:$M$13, "&gt;="&amp;($B25-U$2))/144)</f>
        <v>0.25</v>
      </c>
      <c r="V25" s="19">
        <f>(COUNTIF(Sheet5!$B$2:$M$13, "&gt;="&amp;($B25-V$2))/144)</f>
        <v>0.3125</v>
      </c>
      <c r="W25" s="19">
        <f>(COUNTIF(Sheet5!$B$2:$M$13, "&gt;="&amp;($B25-W$2))/144)</f>
        <v>0.38194444444444442</v>
      </c>
      <c r="X25" s="19">
        <f>(COUNTIF(Sheet5!$B$2:$M$13, "&gt;="&amp;($B25-X$2))/144)</f>
        <v>0.45833333333333331</v>
      </c>
      <c r="Y25" s="19">
        <f>(COUNTIF(Sheet5!$B$2:$M$13, "&gt;="&amp;($B25-Y$2))/144)</f>
        <v>0.54166666666666663</v>
      </c>
    </row>
    <row r="26" spans="2:25" x14ac:dyDescent="0.2">
      <c r="B26" s="18">
        <v>29</v>
      </c>
      <c r="C26" s="19">
        <f>(COUNTIF(Sheet5!$B$2:$M$13, "&gt;="&amp;($B26-C$2))/144)</f>
        <v>0</v>
      </c>
      <c r="D26" s="19">
        <f>(COUNTIF(Sheet5!$B$2:$M$13, "&gt;="&amp;($B26-D$2))/144)</f>
        <v>0</v>
      </c>
      <c r="E26" s="19">
        <f>(COUNTIF(Sheet5!$B$2:$M$13, "&gt;="&amp;($B26-E$2))/144)</f>
        <v>0</v>
      </c>
      <c r="F26" s="19">
        <f>(COUNTIF(Sheet5!$B$2:$M$13, "&gt;="&amp;($B26-F$2))/144)</f>
        <v>0</v>
      </c>
      <c r="G26" s="19">
        <f>(COUNTIF(Sheet5!$B$2:$M$13, "&gt;="&amp;($B26-G$2))/144)</f>
        <v>0</v>
      </c>
      <c r="H26" s="19">
        <f>(COUNTIF(Sheet5!$B$2:$M$13, "&gt;="&amp;($B26-H$2))/144)</f>
        <v>0</v>
      </c>
      <c r="I26" s="19">
        <f>(COUNTIF(Sheet5!$B$2:$M$13, "&gt;="&amp;($B26-I$2))/144)</f>
        <v>0</v>
      </c>
      <c r="J26" s="19">
        <f>(COUNTIF(Sheet5!$B$2:$M$13, "&gt;="&amp;($B26-J$2))/144)</f>
        <v>0</v>
      </c>
      <c r="K26" s="19">
        <f>(COUNTIF(Sheet5!$B$2:$M$13, "&gt;="&amp;($B26-K$2))/144)</f>
        <v>0</v>
      </c>
      <c r="L26" s="19">
        <f>(COUNTIF(Sheet5!$B$2:$M$13, "&gt;="&amp;($B26-L$2))/144)</f>
        <v>0</v>
      </c>
      <c r="M26" s="19">
        <f>(COUNTIF(Sheet5!$B$2:$M$13, "&gt;="&amp;($B26-M$2))/144)</f>
        <v>0</v>
      </c>
      <c r="N26" s="19">
        <f>(COUNTIF(Sheet5!$B$2:$M$13, "&gt;="&amp;($B26-N$2))/144)</f>
        <v>0</v>
      </c>
      <c r="O26" s="19">
        <f>(COUNTIF(Sheet5!$B$2:$M$13, "&gt;="&amp;($B26-O$2))/144)</f>
        <v>6.9444444444444441E-3</v>
      </c>
      <c r="P26" s="19">
        <f>(COUNTIF(Sheet5!$B$2:$M$13, "&gt;="&amp;($B26-P$2))/144)</f>
        <v>2.0833333333333332E-2</v>
      </c>
      <c r="Q26" s="19">
        <f>(COUNTIF(Sheet5!$B$2:$M$13, "&gt;="&amp;($B26-Q$2))/144)</f>
        <v>4.1666666666666664E-2</v>
      </c>
      <c r="R26" s="19">
        <f>(COUNTIF(Sheet5!$B$2:$M$13, "&gt;="&amp;($B26-R$2))/144)</f>
        <v>6.9444444444444448E-2</v>
      </c>
      <c r="S26" s="19">
        <f>(COUNTIF(Sheet5!$B$2:$M$13, "&gt;="&amp;($B26-S$2))/144)</f>
        <v>0.10416666666666667</v>
      </c>
      <c r="T26" s="19">
        <f>(COUNTIF(Sheet5!$B$2:$M$13, "&gt;="&amp;($B26-T$2))/144)</f>
        <v>0.14583333333333334</v>
      </c>
      <c r="U26" s="19">
        <f>(COUNTIF(Sheet5!$B$2:$M$13, "&gt;="&amp;($B26-U$2))/144)</f>
        <v>0.19444444444444445</v>
      </c>
      <c r="V26" s="19">
        <f>(COUNTIF(Sheet5!$B$2:$M$13, "&gt;="&amp;($B26-V$2))/144)</f>
        <v>0.25</v>
      </c>
      <c r="W26" s="19">
        <f>(COUNTIF(Sheet5!$B$2:$M$13, "&gt;="&amp;($B26-W$2))/144)</f>
        <v>0.3125</v>
      </c>
      <c r="X26" s="19">
        <f>(COUNTIF(Sheet5!$B$2:$M$13, "&gt;="&amp;($B26-X$2))/144)</f>
        <v>0.38194444444444442</v>
      </c>
      <c r="Y26" s="19">
        <f>(COUNTIF(Sheet5!$B$2:$M$13, "&gt;="&amp;($B26-Y$2))/144)</f>
        <v>0.45833333333333331</v>
      </c>
    </row>
    <row r="27" spans="2:25" x14ac:dyDescent="0.2">
      <c r="B27" s="18">
        <v>30</v>
      </c>
      <c r="C27" s="19">
        <f>(COUNTIF(Sheet5!$B$2:$M$13, "&gt;="&amp;($B27-C$2))/144)</f>
        <v>0</v>
      </c>
      <c r="D27" s="19">
        <f>(COUNTIF(Sheet5!$B$2:$M$13, "&gt;="&amp;($B27-D$2))/144)</f>
        <v>0</v>
      </c>
      <c r="E27" s="19">
        <f>(COUNTIF(Sheet5!$B$2:$M$13, "&gt;="&amp;($B27-E$2))/144)</f>
        <v>0</v>
      </c>
      <c r="F27" s="19">
        <f>(COUNTIF(Sheet5!$B$2:$M$13, "&gt;="&amp;($B27-F$2))/144)</f>
        <v>0</v>
      </c>
      <c r="G27" s="19">
        <f>(COUNTIF(Sheet5!$B$2:$M$13, "&gt;="&amp;($B27-G$2))/144)</f>
        <v>0</v>
      </c>
      <c r="H27" s="19">
        <f>(COUNTIF(Sheet5!$B$2:$M$13, "&gt;="&amp;($B27-H$2))/144)</f>
        <v>0</v>
      </c>
      <c r="I27" s="19">
        <f>(COUNTIF(Sheet5!$B$2:$M$13, "&gt;="&amp;($B27-I$2))/144)</f>
        <v>0</v>
      </c>
      <c r="J27" s="19">
        <f>(COUNTIF(Sheet5!$B$2:$M$13, "&gt;="&amp;($B27-J$2))/144)</f>
        <v>0</v>
      </c>
      <c r="K27" s="19">
        <f>(COUNTIF(Sheet5!$B$2:$M$13, "&gt;="&amp;($B27-K$2))/144)</f>
        <v>0</v>
      </c>
      <c r="L27" s="19">
        <f>(COUNTIF(Sheet5!$B$2:$M$13, "&gt;="&amp;($B27-L$2))/144)</f>
        <v>0</v>
      </c>
      <c r="M27" s="19">
        <f>(COUNTIF(Sheet5!$B$2:$M$13, "&gt;="&amp;($B27-M$2))/144)</f>
        <v>0</v>
      </c>
      <c r="N27" s="19">
        <f>(COUNTIF(Sheet5!$B$2:$M$13, "&gt;="&amp;($B27-N$2))/144)</f>
        <v>0</v>
      </c>
      <c r="O27" s="19">
        <f>(COUNTIF(Sheet5!$B$2:$M$13, "&gt;="&amp;($B27-O$2))/144)</f>
        <v>0</v>
      </c>
      <c r="P27" s="19">
        <f>(COUNTIF(Sheet5!$B$2:$M$13, "&gt;="&amp;($B27-P$2))/144)</f>
        <v>6.9444444444444441E-3</v>
      </c>
      <c r="Q27" s="19">
        <f>(COUNTIF(Sheet5!$B$2:$M$13, "&gt;="&amp;($B27-Q$2))/144)</f>
        <v>2.0833333333333332E-2</v>
      </c>
      <c r="R27" s="19">
        <f>(COUNTIF(Sheet5!$B$2:$M$13, "&gt;="&amp;($B27-R$2))/144)</f>
        <v>4.1666666666666664E-2</v>
      </c>
      <c r="S27" s="19">
        <f>(COUNTIF(Sheet5!$B$2:$M$13, "&gt;="&amp;($B27-S$2))/144)</f>
        <v>6.9444444444444448E-2</v>
      </c>
      <c r="T27" s="19">
        <f>(COUNTIF(Sheet5!$B$2:$M$13, "&gt;="&amp;($B27-T$2))/144)</f>
        <v>0.10416666666666667</v>
      </c>
      <c r="U27" s="19">
        <f>(COUNTIF(Sheet5!$B$2:$M$13, "&gt;="&amp;($B27-U$2))/144)</f>
        <v>0.14583333333333334</v>
      </c>
      <c r="V27" s="19">
        <f>(COUNTIF(Sheet5!$B$2:$M$13, "&gt;="&amp;($B27-V$2))/144)</f>
        <v>0.19444444444444445</v>
      </c>
      <c r="W27" s="19">
        <f>(COUNTIF(Sheet5!$B$2:$M$13, "&gt;="&amp;($B27-W$2))/144)</f>
        <v>0.25</v>
      </c>
      <c r="X27" s="19">
        <f>(COUNTIF(Sheet5!$B$2:$M$13, "&gt;="&amp;($B27-X$2))/144)</f>
        <v>0.3125</v>
      </c>
      <c r="Y27" s="19">
        <f>(COUNTIF(Sheet5!$B$2:$M$13, "&gt;="&amp;($B27-Y$2))/144)</f>
        <v>0.38194444444444442</v>
      </c>
    </row>
  </sheetData>
  <conditionalFormatting sqref="C3:Y27">
    <cfRule type="colorScale" priority="2">
      <colorScale>
        <cfvo type="num" val="0"/>
        <cfvo type="num" val="0.5"/>
        <cfvo type="num" val="1"/>
        <color rgb="FFF7A19A"/>
        <color rgb="FFFFF9AE"/>
        <color rgb="FFC2E0AE"/>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zoomScaleNormal="100" workbookViewId="0">
      <selection activeCell="A2" sqref="A2:A4"/>
    </sheetView>
  </sheetViews>
  <sheetFormatPr defaultColWidth="11.5703125" defaultRowHeight="12.75" x14ac:dyDescent="0.2"/>
  <cols>
    <col min="1" max="1" width="11.5703125" style="157"/>
    <col min="2" max="2" width="17.85546875" style="157" bestFit="1" customWidth="1"/>
    <col min="3" max="3" width="9.7109375" style="157" customWidth="1"/>
    <col min="4" max="4" width="81.28515625" style="158" customWidth="1"/>
    <col min="5" max="5" width="19.42578125" style="158" customWidth="1"/>
    <col min="6" max="6" width="15.28515625" style="157" bestFit="1" customWidth="1"/>
    <col min="7" max="16384" width="11.5703125" style="157"/>
  </cols>
  <sheetData>
    <row r="1" spans="1:6" x14ac:dyDescent="0.2">
      <c r="A1" s="157" t="s">
        <v>113</v>
      </c>
      <c r="B1" s="157" t="s">
        <v>87</v>
      </c>
      <c r="C1" s="157" t="s">
        <v>291</v>
      </c>
      <c r="D1" s="158" t="s">
        <v>2</v>
      </c>
      <c r="E1" s="158" t="s">
        <v>292</v>
      </c>
      <c r="F1" s="157" t="s">
        <v>309</v>
      </c>
    </row>
    <row r="2" spans="1:6" ht="51" x14ac:dyDescent="0.2">
      <c r="A2" s="159" t="s">
        <v>293</v>
      </c>
      <c r="B2" s="157" t="s">
        <v>294</v>
      </c>
      <c r="C2" s="157" t="s">
        <v>295</v>
      </c>
      <c r="D2" s="158" t="s">
        <v>296</v>
      </c>
      <c r="E2" s="158" t="s">
        <v>314</v>
      </c>
      <c r="F2" s="157" t="s">
        <v>284</v>
      </c>
    </row>
    <row r="3" spans="1:6" ht="89.25" x14ac:dyDescent="0.2">
      <c r="A3" s="159"/>
      <c r="B3" s="157" t="s">
        <v>298</v>
      </c>
      <c r="C3" s="157" t="s">
        <v>213</v>
      </c>
      <c r="D3" s="158" t="s">
        <v>316</v>
      </c>
      <c r="E3" s="158" t="s">
        <v>322</v>
      </c>
      <c r="F3" s="157" t="s">
        <v>287</v>
      </c>
    </row>
    <row r="4" spans="1:6" ht="114.75" x14ac:dyDescent="0.2">
      <c r="A4" s="159"/>
      <c r="B4" s="157" t="s">
        <v>299</v>
      </c>
      <c r="C4" s="157" t="s">
        <v>295</v>
      </c>
      <c r="D4" s="158" t="s">
        <v>300</v>
      </c>
      <c r="E4" s="158" t="s">
        <v>301</v>
      </c>
      <c r="F4" s="157" t="s">
        <v>287</v>
      </c>
    </row>
    <row r="5" spans="1:6" ht="89.25" x14ac:dyDescent="0.2">
      <c r="A5" s="160" t="s">
        <v>302</v>
      </c>
      <c r="B5" s="157" t="s">
        <v>303</v>
      </c>
      <c r="C5" s="157" t="s">
        <v>213</v>
      </c>
      <c r="D5" s="158" t="s">
        <v>307</v>
      </c>
      <c r="E5" s="158" t="s">
        <v>306</v>
      </c>
      <c r="F5" s="157" t="s">
        <v>287</v>
      </c>
    </row>
    <row r="6" spans="1:6" ht="102" x14ac:dyDescent="0.2">
      <c r="A6" s="160"/>
      <c r="B6" s="157" t="s">
        <v>304</v>
      </c>
      <c r="C6" s="157" t="s">
        <v>295</v>
      </c>
      <c r="D6" s="158" t="s">
        <v>308</v>
      </c>
      <c r="E6" s="158" t="s">
        <v>306</v>
      </c>
      <c r="F6" s="157" t="s">
        <v>284</v>
      </c>
    </row>
    <row r="7" spans="1:6" ht="51" x14ac:dyDescent="0.2">
      <c r="A7" s="160"/>
      <c r="B7" s="157" t="s">
        <v>305</v>
      </c>
      <c r="C7" s="157" t="s">
        <v>295</v>
      </c>
      <c r="D7" s="158" t="s">
        <v>310</v>
      </c>
      <c r="E7" s="158" t="s">
        <v>314</v>
      </c>
      <c r="F7" s="157" t="s">
        <v>284</v>
      </c>
    </row>
    <row r="8" spans="1:6" ht="51" x14ac:dyDescent="0.2">
      <c r="A8" s="156" t="s">
        <v>311</v>
      </c>
      <c r="B8" s="157" t="s">
        <v>312</v>
      </c>
      <c r="C8" s="157" t="s">
        <v>213</v>
      </c>
      <c r="D8" s="158" t="s">
        <v>313</v>
      </c>
      <c r="E8" s="158" t="s">
        <v>297</v>
      </c>
      <c r="F8" s="157" t="s">
        <v>284</v>
      </c>
    </row>
    <row r="9" spans="1:6" ht="280.5" x14ac:dyDescent="0.2">
      <c r="A9" s="156"/>
      <c r="B9" s="157" t="s">
        <v>315</v>
      </c>
      <c r="C9" s="157" t="s">
        <v>213</v>
      </c>
      <c r="D9" s="158" t="s">
        <v>317</v>
      </c>
      <c r="E9" s="158" t="s">
        <v>314</v>
      </c>
      <c r="F9" s="157" t="s">
        <v>284</v>
      </c>
    </row>
    <row r="10" spans="1:6" ht="38.25" x14ac:dyDescent="0.2">
      <c r="A10" s="156"/>
      <c r="B10" s="157" t="s">
        <v>318</v>
      </c>
      <c r="C10" s="157" t="s">
        <v>213</v>
      </c>
      <c r="D10" s="158" t="s">
        <v>319</v>
      </c>
      <c r="E10" s="158" t="s">
        <v>322</v>
      </c>
    </row>
    <row r="11" spans="1:6" ht="51" x14ac:dyDescent="0.2">
      <c r="A11" s="156"/>
      <c r="B11" s="157" t="s">
        <v>320</v>
      </c>
      <c r="C11" s="157" t="s">
        <v>324</v>
      </c>
      <c r="D11" s="158" t="s">
        <v>321</v>
      </c>
      <c r="E11" s="158" t="s">
        <v>323</v>
      </c>
    </row>
  </sheetData>
  <mergeCells count="3">
    <mergeCell ref="A2:A4"/>
    <mergeCell ref="A5:A7"/>
    <mergeCell ref="A8:A11"/>
  </mergeCell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selection activeCell="K11" sqref="K11"/>
    </sheetView>
  </sheetViews>
  <sheetFormatPr defaultColWidth="3.7109375" defaultRowHeight="12.75" x14ac:dyDescent="0.2"/>
  <cols>
    <col min="1" max="1" width="3.7109375" style="18"/>
  </cols>
  <sheetData>
    <row r="1" spans="1:11" s="18" customFormat="1" x14ac:dyDescent="0.2">
      <c r="B1" s="18">
        <v>1</v>
      </c>
      <c r="C1" s="18">
        <v>2</v>
      </c>
      <c r="D1" s="18">
        <v>3</v>
      </c>
      <c r="E1" s="18">
        <v>4</v>
      </c>
      <c r="F1" s="18">
        <v>5</v>
      </c>
      <c r="G1" s="18">
        <v>6</v>
      </c>
      <c r="H1" s="18">
        <v>7</v>
      </c>
      <c r="I1" s="18">
        <v>8</v>
      </c>
      <c r="J1" s="18">
        <v>9</v>
      </c>
      <c r="K1" s="18">
        <v>10</v>
      </c>
    </row>
    <row r="2" spans="1:11" x14ac:dyDescent="0.2">
      <c r="A2" s="18">
        <v>1</v>
      </c>
      <c r="B2">
        <v>2</v>
      </c>
      <c r="C2">
        <v>3</v>
      </c>
      <c r="D2">
        <v>4</v>
      </c>
      <c r="E2">
        <v>5</v>
      </c>
      <c r="F2">
        <v>6</v>
      </c>
      <c r="G2">
        <v>7</v>
      </c>
      <c r="H2">
        <v>8</v>
      </c>
      <c r="I2">
        <v>9</v>
      </c>
      <c r="J2">
        <v>10</v>
      </c>
      <c r="K2">
        <v>11</v>
      </c>
    </row>
    <row r="3" spans="1:11" x14ac:dyDescent="0.2">
      <c r="A3" s="18">
        <v>2</v>
      </c>
      <c r="B3">
        <v>3</v>
      </c>
      <c r="C3">
        <v>4</v>
      </c>
      <c r="D3">
        <v>5</v>
      </c>
      <c r="E3">
        <v>6</v>
      </c>
      <c r="F3">
        <v>7</v>
      </c>
      <c r="G3">
        <v>8</v>
      </c>
      <c r="H3">
        <v>9</v>
      </c>
      <c r="I3">
        <v>10</v>
      </c>
      <c r="J3">
        <v>11</v>
      </c>
      <c r="K3">
        <v>12</v>
      </c>
    </row>
    <row r="4" spans="1:11" x14ac:dyDescent="0.2">
      <c r="A4" s="18">
        <v>3</v>
      </c>
      <c r="B4">
        <v>4</v>
      </c>
      <c r="C4">
        <v>5</v>
      </c>
      <c r="D4">
        <v>6</v>
      </c>
      <c r="E4">
        <v>7</v>
      </c>
      <c r="F4">
        <v>8</v>
      </c>
      <c r="G4">
        <v>9</v>
      </c>
      <c r="H4">
        <v>10</v>
      </c>
      <c r="I4">
        <v>11</v>
      </c>
      <c r="J4">
        <v>12</v>
      </c>
      <c r="K4">
        <v>13</v>
      </c>
    </row>
    <row r="5" spans="1:11" x14ac:dyDescent="0.2">
      <c r="A5" s="18">
        <v>4</v>
      </c>
      <c r="B5">
        <v>5</v>
      </c>
      <c r="C5">
        <v>6</v>
      </c>
      <c r="D5">
        <v>7</v>
      </c>
      <c r="E5">
        <v>8</v>
      </c>
      <c r="F5">
        <v>9</v>
      </c>
      <c r="G5">
        <v>10</v>
      </c>
      <c r="H5">
        <v>11</v>
      </c>
      <c r="I5">
        <v>12</v>
      </c>
      <c r="J5">
        <v>13</v>
      </c>
      <c r="K5">
        <v>14</v>
      </c>
    </row>
    <row r="6" spans="1:11" x14ac:dyDescent="0.2">
      <c r="A6" s="18">
        <v>5</v>
      </c>
      <c r="B6">
        <v>6</v>
      </c>
      <c r="C6">
        <v>7</v>
      </c>
      <c r="D6">
        <v>8</v>
      </c>
      <c r="E6">
        <v>9</v>
      </c>
      <c r="F6">
        <v>10</v>
      </c>
      <c r="G6">
        <v>11</v>
      </c>
      <c r="H6">
        <v>12</v>
      </c>
      <c r="I6">
        <v>13</v>
      </c>
      <c r="J6">
        <v>14</v>
      </c>
      <c r="K6">
        <v>15</v>
      </c>
    </row>
    <row r="7" spans="1:11" x14ac:dyDescent="0.2">
      <c r="A7" s="18">
        <v>6</v>
      </c>
      <c r="B7">
        <v>7</v>
      </c>
      <c r="C7">
        <v>8</v>
      </c>
      <c r="D7">
        <v>9</v>
      </c>
      <c r="E7">
        <v>10</v>
      </c>
      <c r="F7">
        <v>11</v>
      </c>
      <c r="G7">
        <v>12</v>
      </c>
      <c r="H7">
        <v>13</v>
      </c>
      <c r="I7">
        <v>14</v>
      </c>
      <c r="J7">
        <v>15</v>
      </c>
      <c r="K7">
        <v>16</v>
      </c>
    </row>
    <row r="8" spans="1:11" x14ac:dyDescent="0.2">
      <c r="A8" s="18">
        <v>7</v>
      </c>
      <c r="B8">
        <v>8</v>
      </c>
      <c r="C8">
        <v>9</v>
      </c>
      <c r="D8">
        <v>10</v>
      </c>
      <c r="E8">
        <v>11</v>
      </c>
      <c r="F8">
        <v>12</v>
      </c>
      <c r="G8">
        <v>13</v>
      </c>
      <c r="H8">
        <v>14</v>
      </c>
      <c r="I8">
        <v>15</v>
      </c>
      <c r="J8">
        <v>16</v>
      </c>
      <c r="K8">
        <v>17</v>
      </c>
    </row>
    <row r="9" spans="1:11" x14ac:dyDescent="0.2">
      <c r="A9" s="18">
        <v>8</v>
      </c>
      <c r="B9">
        <v>9</v>
      </c>
      <c r="C9">
        <v>10</v>
      </c>
      <c r="D9">
        <v>11</v>
      </c>
      <c r="E9">
        <v>12</v>
      </c>
      <c r="F9">
        <v>13</v>
      </c>
      <c r="G9">
        <v>14</v>
      </c>
      <c r="H9">
        <v>15</v>
      </c>
      <c r="I9">
        <v>16</v>
      </c>
      <c r="J9">
        <v>17</v>
      </c>
      <c r="K9">
        <v>18</v>
      </c>
    </row>
    <row r="10" spans="1:11" x14ac:dyDescent="0.2">
      <c r="A10" s="18">
        <v>9</v>
      </c>
      <c r="B10">
        <v>10</v>
      </c>
      <c r="C10">
        <v>11</v>
      </c>
      <c r="D10">
        <v>12</v>
      </c>
      <c r="E10">
        <v>13</v>
      </c>
      <c r="F10">
        <v>14</v>
      </c>
      <c r="G10">
        <v>15</v>
      </c>
      <c r="H10">
        <v>16</v>
      </c>
      <c r="I10">
        <v>17</v>
      </c>
      <c r="J10">
        <v>18</v>
      </c>
      <c r="K10">
        <v>19</v>
      </c>
    </row>
    <row r="11" spans="1:11" x14ac:dyDescent="0.2">
      <c r="A11" s="18">
        <v>10</v>
      </c>
      <c r="B11">
        <v>11</v>
      </c>
      <c r="C11">
        <v>12</v>
      </c>
      <c r="D11">
        <v>13</v>
      </c>
      <c r="E11">
        <v>14</v>
      </c>
      <c r="F11">
        <v>15</v>
      </c>
      <c r="G11">
        <v>16</v>
      </c>
      <c r="H11">
        <v>17</v>
      </c>
      <c r="I11">
        <v>18</v>
      </c>
      <c r="J11">
        <v>19</v>
      </c>
      <c r="K11">
        <v>20</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zoomScaleNormal="100" workbookViewId="0">
      <selection activeCell="P11" sqref="P11"/>
    </sheetView>
  </sheetViews>
  <sheetFormatPr defaultColWidth="8.7109375" defaultRowHeight="12.75" x14ac:dyDescent="0.2"/>
  <cols>
    <col min="1" max="13" width="3" customWidth="1"/>
  </cols>
  <sheetData>
    <row r="1" spans="1:13" x14ac:dyDescent="0.2">
      <c r="A1" s="18"/>
      <c r="B1" s="18">
        <v>1</v>
      </c>
      <c r="C1" s="18">
        <v>2</v>
      </c>
      <c r="D1" s="18">
        <v>3</v>
      </c>
      <c r="E1" s="18">
        <v>4</v>
      </c>
      <c r="F1" s="18">
        <v>5</v>
      </c>
      <c r="G1" s="18">
        <v>6</v>
      </c>
      <c r="H1" s="18">
        <v>7</v>
      </c>
      <c r="I1" s="18">
        <v>8</v>
      </c>
      <c r="J1" s="18">
        <v>9</v>
      </c>
      <c r="K1" s="18">
        <v>10</v>
      </c>
      <c r="L1" s="18">
        <v>11</v>
      </c>
      <c r="M1" s="18">
        <v>12</v>
      </c>
    </row>
    <row r="2" spans="1:13" x14ac:dyDescent="0.2">
      <c r="A2" s="18">
        <v>1</v>
      </c>
      <c r="B2">
        <v>2</v>
      </c>
      <c r="C2">
        <v>3</v>
      </c>
      <c r="D2">
        <v>4</v>
      </c>
      <c r="E2">
        <v>5</v>
      </c>
      <c r="F2">
        <v>6</v>
      </c>
      <c r="G2">
        <v>7</v>
      </c>
      <c r="H2">
        <v>8</v>
      </c>
      <c r="I2">
        <v>9</v>
      </c>
      <c r="J2">
        <v>10</v>
      </c>
      <c r="K2">
        <v>11</v>
      </c>
      <c r="L2">
        <v>12</v>
      </c>
      <c r="M2">
        <v>13</v>
      </c>
    </row>
    <row r="3" spans="1:13" x14ac:dyDescent="0.2">
      <c r="A3" s="18">
        <v>2</v>
      </c>
      <c r="B3">
        <v>3</v>
      </c>
      <c r="C3">
        <v>4</v>
      </c>
      <c r="D3">
        <v>5</v>
      </c>
      <c r="E3">
        <v>6</v>
      </c>
      <c r="F3">
        <v>7</v>
      </c>
      <c r="G3">
        <v>8</v>
      </c>
      <c r="H3">
        <v>9</v>
      </c>
      <c r="I3">
        <v>10</v>
      </c>
      <c r="J3">
        <v>11</v>
      </c>
      <c r="K3">
        <v>12</v>
      </c>
      <c r="L3">
        <v>13</v>
      </c>
      <c r="M3">
        <v>14</v>
      </c>
    </row>
    <row r="4" spans="1:13" x14ac:dyDescent="0.2">
      <c r="A4" s="18">
        <v>3</v>
      </c>
      <c r="B4">
        <v>4</v>
      </c>
      <c r="C4">
        <v>5</v>
      </c>
      <c r="D4">
        <v>6</v>
      </c>
      <c r="E4">
        <v>7</v>
      </c>
      <c r="F4">
        <v>8</v>
      </c>
      <c r="G4">
        <v>9</v>
      </c>
      <c r="H4">
        <v>10</v>
      </c>
      <c r="I4">
        <v>11</v>
      </c>
      <c r="J4">
        <v>12</v>
      </c>
      <c r="K4">
        <v>13</v>
      </c>
      <c r="L4">
        <v>14</v>
      </c>
      <c r="M4">
        <v>15</v>
      </c>
    </row>
    <row r="5" spans="1:13" x14ac:dyDescent="0.2">
      <c r="A5" s="18">
        <v>4</v>
      </c>
      <c r="B5">
        <v>5</v>
      </c>
      <c r="C5">
        <v>6</v>
      </c>
      <c r="D5">
        <v>7</v>
      </c>
      <c r="E5">
        <v>8</v>
      </c>
      <c r="F5">
        <v>9</v>
      </c>
      <c r="G5">
        <v>10</v>
      </c>
      <c r="H5">
        <v>11</v>
      </c>
      <c r="I5">
        <v>12</v>
      </c>
      <c r="J5">
        <v>13</v>
      </c>
      <c r="K5">
        <v>14</v>
      </c>
      <c r="L5">
        <v>15</v>
      </c>
      <c r="M5">
        <v>16</v>
      </c>
    </row>
    <row r="6" spans="1:13" x14ac:dyDescent="0.2">
      <c r="A6" s="18">
        <v>5</v>
      </c>
      <c r="B6">
        <v>6</v>
      </c>
      <c r="C6">
        <v>7</v>
      </c>
      <c r="D6">
        <v>8</v>
      </c>
      <c r="E6">
        <v>9</v>
      </c>
      <c r="F6">
        <v>10</v>
      </c>
      <c r="G6">
        <v>11</v>
      </c>
      <c r="H6">
        <v>12</v>
      </c>
      <c r="I6">
        <v>13</v>
      </c>
      <c r="J6">
        <v>14</v>
      </c>
      <c r="K6">
        <v>15</v>
      </c>
      <c r="L6">
        <v>16</v>
      </c>
      <c r="M6">
        <v>17</v>
      </c>
    </row>
    <row r="7" spans="1:13" x14ac:dyDescent="0.2">
      <c r="A7" s="18">
        <v>6</v>
      </c>
      <c r="B7">
        <v>7</v>
      </c>
      <c r="C7">
        <v>8</v>
      </c>
      <c r="D7">
        <v>9</v>
      </c>
      <c r="E7">
        <v>10</v>
      </c>
      <c r="F7">
        <v>11</v>
      </c>
      <c r="G7">
        <v>12</v>
      </c>
      <c r="H7">
        <v>13</v>
      </c>
      <c r="I7">
        <v>14</v>
      </c>
      <c r="J7">
        <v>15</v>
      </c>
      <c r="K7">
        <v>16</v>
      </c>
      <c r="L7">
        <v>17</v>
      </c>
      <c r="M7">
        <v>18</v>
      </c>
    </row>
    <row r="8" spans="1:13" x14ac:dyDescent="0.2">
      <c r="A8" s="18">
        <v>7</v>
      </c>
      <c r="B8">
        <v>8</v>
      </c>
      <c r="C8">
        <v>9</v>
      </c>
      <c r="D8">
        <v>10</v>
      </c>
      <c r="E8">
        <v>11</v>
      </c>
      <c r="F8">
        <v>12</v>
      </c>
      <c r="G8">
        <v>13</v>
      </c>
      <c r="H8">
        <v>14</v>
      </c>
      <c r="I8">
        <v>15</v>
      </c>
      <c r="J8">
        <v>16</v>
      </c>
      <c r="K8">
        <v>17</v>
      </c>
      <c r="L8">
        <v>18</v>
      </c>
      <c r="M8">
        <v>19</v>
      </c>
    </row>
    <row r="9" spans="1:13" x14ac:dyDescent="0.2">
      <c r="A9" s="18">
        <v>8</v>
      </c>
      <c r="B9">
        <v>9</v>
      </c>
      <c r="C9">
        <v>10</v>
      </c>
      <c r="D9">
        <v>11</v>
      </c>
      <c r="E9">
        <v>12</v>
      </c>
      <c r="F9">
        <v>13</v>
      </c>
      <c r="G9">
        <v>14</v>
      </c>
      <c r="H9">
        <v>15</v>
      </c>
      <c r="I9">
        <v>16</v>
      </c>
      <c r="J9">
        <v>17</v>
      </c>
      <c r="K9">
        <v>18</v>
      </c>
      <c r="L9">
        <v>19</v>
      </c>
      <c r="M9">
        <v>20</v>
      </c>
    </row>
    <row r="10" spans="1:13" x14ac:dyDescent="0.2">
      <c r="A10" s="18">
        <v>9</v>
      </c>
      <c r="B10">
        <v>10</v>
      </c>
      <c r="C10">
        <v>11</v>
      </c>
      <c r="D10">
        <v>12</v>
      </c>
      <c r="E10">
        <v>13</v>
      </c>
      <c r="F10">
        <v>14</v>
      </c>
      <c r="G10">
        <v>15</v>
      </c>
      <c r="H10">
        <v>16</v>
      </c>
      <c r="I10">
        <v>17</v>
      </c>
      <c r="J10">
        <v>18</v>
      </c>
      <c r="K10">
        <v>19</v>
      </c>
      <c r="L10">
        <v>20</v>
      </c>
      <c r="M10">
        <v>21</v>
      </c>
    </row>
    <row r="11" spans="1:13" x14ac:dyDescent="0.2">
      <c r="A11" s="18">
        <v>10</v>
      </c>
      <c r="B11">
        <v>11</v>
      </c>
      <c r="C11">
        <v>12</v>
      </c>
      <c r="D11">
        <v>13</v>
      </c>
      <c r="E11">
        <v>14</v>
      </c>
      <c r="F11">
        <v>15</v>
      </c>
      <c r="G11">
        <v>16</v>
      </c>
      <c r="H11">
        <v>17</v>
      </c>
      <c r="I11">
        <v>18</v>
      </c>
      <c r="J11">
        <v>19</v>
      </c>
      <c r="K11">
        <v>20</v>
      </c>
      <c r="L11">
        <v>21</v>
      </c>
      <c r="M11">
        <v>22</v>
      </c>
    </row>
    <row r="12" spans="1:13" x14ac:dyDescent="0.2">
      <c r="A12" s="18">
        <v>11</v>
      </c>
      <c r="B12">
        <v>12</v>
      </c>
      <c r="C12">
        <v>13</v>
      </c>
      <c r="D12">
        <v>14</v>
      </c>
      <c r="E12">
        <v>15</v>
      </c>
      <c r="F12">
        <v>16</v>
      </c>
      <c r="G12">
        <v>17</v>
      </c>
      <c r="H12">
        <v>18</v>
      </c>
      <c r="I12">
        <v>19</v>
      </c>
      <c r="J12">
        <v>20</v>
      </c>
      <c r="K12">
        <v>21</v>
      </c>
      <c r="L12">
        <v>22</v>
      </c>
      <c r="M12">
        <v>23</v>
      </c>
    </row>
    <row r="13" spans="1:13" x14ac:dyDescent="0.2">
      <c r="A13" s="18">
        <v>12</v>
      </c>
      <c r="B13">
        <v>13</v>
      </c>
      <c r="C13">
        <v>14</v>
      </c>
      <c r="D13">
        <v>15</v>
      </c>
      <c r="E13">
        <v>16</v>
      </c>
      <c r="F13">
        <v>17</v>
      </c>
      <c r="G13">
        <v>18</v>
      </c>
      <c r="H13">
        <v>19</v>
      </c>
      <c r="I13">
        <v>20</v>
      </c>
      <c r="J13">
        <v>21</v>
      </c>
      <c r="K13">
        <v>22</v>
      </c>
      <c r="L13">
        <v>23</v>
      </c>
      <c r="M13">
        <v>24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zoomScaleNormal="100" workbookViewId="0">
      <selection activeCell="M14" sqref="M14"/>
    </sheetView>
  </sheetViews>
  <sheetFormatPr defaultColWidth="4" defaultRowHeight="12.75" x14ac:dyDescent="0.2"/>
  <cols>
    <col min="1" max="1" width="4.5703125" style="18" customWidth="1"/>
    <col min="2" max="2" width="4.140625" style="18" customWidth="1"/>
    <col min="3" max="16" width="5" customWidth="1"/>
    <col min="17" max="23" width="6" customWidth="1"/>
    <col min="24" max="24" width="3.42578125" customWidth="1"/>
  </cols>
  <sheetData>
    <row r="1" spans="2:23" s="18" customFormat="1" x14ac:dyDescent="0.2"/>
    <row r="2" spans="2:23" s="18" customFormat="1" x14ac:dyDescent="0.2">
      <c r="C2" s="18">
        <v>-5</v>
      </c>
      <c r="D2" s="18">
        <v>-4</v>
      </c>
      <c r="E2" s="18">
        <v>-3</v>
      </c>
      <c r="F2" s="18">
        <v>-2</v>
      </c>
      <c r="G2" s="18">
        <v>-1</v>
      </c>
      <c r="H2" s="18">
        <v>0</v>
      </c>
      <c r="I2" s="18">
        <v>1</v>
      </c>
      <c r="J2" s="18">
        <v>2</v>
      </c>
      <c r="K2" s="18">
        <v>3</v>
      </c>
      <c r="L2" s="18">
        <v>4</v>
      </c>
      <c r="M2" s="18">
        <v>5</v>
      </c>
      <c r="N2" s="18">
        <v>6</v>
      </c>
      <c r="O2" s="18">
        <v>7</v>
      </c>
      <c r="P2" s="18">
        <v>8</v>
      </c>
      <c r="Q2" s="18">
        <v>9</v>
      </c>
      <c r="R2" s="18">
        <v>10</v>
      </c>
      <c r="S2" s="18">
        <v>11</v>
      </c>
      <c r="T2" s="18">
        <v>12</v>
      </c>
      <c r="U2" s="18">
        <v>13</v>
      </c>
      <c r="V2" s="18">
        <v>14</v>
      </c>
      <c r="W2" s="18">
        <v>15</v>
      </c>
    </row>
    <row r="3" spans="2:23" s="18" customFormat="1" x14ac:dyDescent="0.2">
      <c r="B3" s="18">
        <v>6</v>
      </c>
      <c r="C3" s="19">
        <f>(COUNTIF(Sheet2!$B$2:$K$11, "&gt;="&amp;($B3-C$2))/100)</f>
        <v>0.55000000000000004</v>
      </c>
      <c r="D3" s="19">
        <f>(COUNTIF(Sheet2!$B$2:$K$11, "&gt;="&amp;($B3-D$2))/100)</f>
        <v>0.64</v>
      </c>
      <c r="E3" s="19">
        <f>(COUNTIF(Sheet2!$B$2:$K$11, "&gt;="&amp;($B3-E$2))/100)</f>
        <v>0.72</v>
      </c>
      <c r="F3" s="19">
        <f>(COUNTIF(Sheet2!$B$2:$K$11, "&gt;="&amp;($B3-F$2))/100)</f>
        <v>0.79</v>
      </c>
      <c r="G3" s="19">
        <f>(COUNTIF(Sheet2!$B$2:$K$11, "&gt;="&amp;($B3-G$2))/100)</f>
        <v>0.85</v>
      </c>
      <c r="H3" s="19">
        <f>(COUNTIF(Sheet2!$B$2:$K$11, "&gt;="&amp;($B3-H$2))/100)</f>
        <v>0.9</v>
      </c>
      <c r="I3" s="19">
        <f>(COUNTIF(Sheet2!$B$2:$K$11, "&gt;="&amp;($B3-I$2))/100)</f>
        <v>0.94</v>
      </c>
      <c r="J3" s="19">
        <f>(COUNTIF(Sheet2!$B$2:$K$11, "&gt;="&amp;($B3-J$2))/100)</f>
        <v>0.97</v>
      </c>
      <c r="K3" s="19">
        <f>(COUNTIF(Sheet2!$B$2:$K$11, "&gt;="&amp;($B3-K$2))/100)</f>
        <v>0.99</v>
      </c>
      <c r="L3" s="19">
        <f>(COUNTIF(Sheet2!$B$2:$K$11, "&gt;="&amp;($B3-L$2))/100)</f>
        <v>1</v>
      </c>
      <c r="M3" s="19">
        <f>(COUNTIF(Sheet2!$B$2:$K$11, "&gt;="&amp;($B3-M$2))/100)</f>
        <v>1</v>
      </c>
      <c r="N3" s="19">
        <f>(COUNTIF(Sheet2!$B$2:$K$11, "&gt;="&amp;($B3-N$2))/100)</f>
        <v>1</v>
      </c>
      <c r="O3" s="19">
        <f>(COUNTIF(Sheet2!$B$2:$K$11, "&gt;="&amp;($B3-O$2))/100)</f>
        <v>1</v>
      </c>
      <c r="P3" s="19">
        <f>(COUNTIF(Sheet2!$B$2:$K$11, "&gt;="&amp;($B3-P$2))/100)</f>
        <v>1</v>
      </c>
      <c r="Q3" s="19">
        <f>(COUNTIF(Sheet2!$B$2:$K$11, "&gt;="&amp;($B3-Q$2))/100)</f>
        <v>1</v>
      </c>
      <c r="R3" s="19">
        <f>(COUNTIF(Sheet2!$B$2:$K$11, "&gt;="&amp;($B3-R$2))/100)</f>
        <v>1</v>
      </c>
      <c r="S3" s="19">
        <f>(COUNTIF(Sheet2!$B$2:$K$11, "&gt;="&amp;($B3-S$2))/100)</f>
        <v>1</v>
      </c>
      <c r="T3" s="19">
        <f>(COUNTIF(Sheet2!$B$2:$K$11, "&gt;="&amp;($B3-T$2))/100)</f>
        <v>1</v>
      </c>
      <c r="U3" s="19">
        <f>(COUNTIF(Sheet2!$B$2:$K$11, "&gt;="&amp;($B3-U$2))/100)</f>
        <v>1</v>
      </c>
      <c r="V3" s="19">
        <f>(COUNTIF(Sheet2!$B$2:$K$11, "&gt;="&amp;($B3-V$2))/100)</f>
        <v>1</v>
      </c>
      <c r="W3" s="19">
        <f>(COUNTIF(Sheet2!$B$2:$K$11, "&gt;="&amp;($B3-W$2))/100)</f>
        <v>1</v>
      </c>
    </row>
    <row r="4" spans="2:23" s="18" customFormat="1" x14ac:dyDescent="0.2">
      <c r="B4" s="18">
        <v>7</v>
      </c>
      <c r="C4" s="19">
        <f>(COUNTIF(Sheet2!$B$2:$K$11, "&gt;="&amp;($B4-C$2))/100)</f>
        <v>0.45</v>
      </c>
      <c r="D4" s="19">
        <f>(COUNTIF(Sheet2!$B$2:$K$11, "&gt;="&amp;($B4-D$2))/100)</f>
        <v>0.55000000000000004</v>
      </c>
      <c r="E4" s="19">
        <f>(COUNTIF(Sheet2!$B$2:$K$11, "&gt;="&amp;($B4-E$2))/100)</f>
        <v>0.64</v>
      </c>
      <c r="F4" s="19">
        <f>(COUNTIF(Sheet2!$B$2:$K$11, "&gt;="&amp;($B4-F$2))/100)</f>
        <v>0.72</v>
      </c>
      <c r="G4" s="19">
        <f>(COUNTIF(Sheet2!$B$2:$K$11, "&gt;="&amp;($B4-G$2))/100)</f>
        <v>0.79</v>
      </c>
      <c r="H4" s="19">
        <f>(COUNTIF(Sheet2!$B$2:$K$11, "&gt;="&amp;($B4-H$2))/100)</f>
        <v>0.85</v>
      </c>
      <c r="I4" s="19">
        <f>(COUNTIF(Sheet2!$B$2:$K$11, "&gt;="&amp;($B4-I$2))/100)</f>
        <v>0.9</v>
      </c>
      <c r="J4" s="19">
        <f>(COUNTIF(Sheet2!$B$2:$K$11, "&gt;="&amp;($B4-J$2))/100)</f>
        <v>0.94</v>
      </c>
      <c r="K4" s="19">
        <f>(COUNTIF(Sheet2!$B$2:$K$11, "&gt;="&amp;($B4-K$2))/100)</f>
        <v>0.97</v>
      </c>
      <c r="L4" s="19">
        <f>(COUNTIF(Sheet2!$B$2:$K$11, "&gt;="&amp;($B4-L$2))/100)</f>
        <v>0.99</v>
      </c>
      <c r="M4" s="19">
        <f>(COUNTIF(Sheet2!$B$2:$K$11, "&gt;="&amp;($B4-M$2))/100)</f>
        <v>1</v>
      </c>
      <c r="N4" s="19">
        <f>(COUNTIF(Sheet2!$B$2:$K$11, "&gt;="&amp;($B4-N$2))/100)</f>
        <v>1</v>
      </c>
      <c r="O4" s="19">
        <f>(COUNTIF(Sheet2!$B$2:$K$11, "&gt;="&amp;($B4-O$2))/100)</f>
        <v>1</v>
      </c>
      <c r="P4" s="19">
        <f>(COUNTIF(Sheet2!$B$2:$K$11, "&gt;="&amp;($B4-P$2))/100)</f>
        <v>1</v>
      </c>
      <c r="Q4" s="19">
        <f>(COUNTIF(Sheet2!$B$2:$K$11, "&gt;="&amp;($B4-Q$2))/100)</f>
        <v>1</v>
      </c>
      <c r="R4" s="19">
        <f>(COUNTIF(Sheet2!$B$2:$K$11, "&gt;="&amp;($B4-R$2))/100)</f>
        <v>1</v>
      </c>
      <c r="S4" s="19">
        <f>(COUNTIF(Sheet2!$B$2:$K$11, "&gt;="&amp;($B4-S$2))/100)</f>
        <v>1</v>
      </c>
      <c r="T4" s="19">
        <f>(COUNTIF(Sheet2!$B$2:$K$11, "&gt;="&amp;($B4-T$2))/100)</f>
        <v>1</v>
      </c>
      <c r="U4" s="19">
        <f>(COUNTIF(Sheet2!$B$2:$K$11, "&gt;="&amp;($B4-U$2))/100)</f>
        <v>1</v>
      </c>
      <c r="V4" s="19">
        <f>(COUNTIF(Sheet2!$B$2:$K$11, "&gt;="&amp;($B4-V$2))/100)</f>
        <v>1</v>
      </c>
      <c r="W4" s="19">
        <f>(COUNTIF(Sheet2!$B$2:$K$11, "&gt;="&amp;($B4-W$2))/100)</f>
        <v>1</v>
      </c>
    </row>
    <row r="5" spans="2:23" s="18" customFormat="1" x14ac:dyDescent="0.2">
      <c r="B5" s="18">
        <v>8</v>
      </c>
      <c r="C5" s="19">
        <f>(COUNTIF(Sheet2!$B$2:$K$11, "&gt;="&amp;($B5-C$2))/100)</f>
        <v>0.36</v>
      </c>
      <c r="D5" s="19">
        <f>(COUNTIF(Sheet2!$B$2:$K$11, "&gt;="&amp;($B5-D$2))/100)</f>
        <v>0.45</v>
      </c>
      <c r="E5" s="19">
        <f>(COUNTIF(Sheet2!$B$2:$K$11, "&gt;="&amp;($B5-E$2))/100)</f>
        <v>0.55000000000000004</v>
      </c>
      <c r="F5" s="19">
        <f>(COUNTIF(Sheet2!$B$2:$K$11, "&gt;="&amp;($B5-F$2))/100)</f>
        <v>0.64</v>
      </c>
      <c r="G5" s="19">
        <f>(COUNTIF(Sheet2!$B$2:$K$11, "&gt;="&amp;($B5-G$2))/100)</f>
        <v>0.72</v>
      </c>
      <c r="H5" s="19">
        <f>(COUNTIF(Sheet2!$B$2:$K$11, "&gt;="&amp;($B5-H$2))/100)</f>
        <v>0.79</v>
      </c>
      <c r="I5" s="19">
        <f>(COUNTIF(Sheet2!$B$2:$K$11, "&gt;="&amp;($B5-I$2))/100)</f>
        <v>0.85</v>
      </c>
      <c r="J5" s="19">
        <f>(COUNTIF(Sheet2!$B$2:$K$11, "&gt;="&amp;($B5-J$2))/100)</f>
        <v>0.9</v>
      </c>
      <c r="K5" s="19">
        <f>(COUNTIF(Sheet2!$B$2:$K$11, "&gt;="&amp;($B5-K$2))/100)</f>
        <v>0.94</v>
      </c>
      <c r="L5" s="19">
        <f>(COUNTIF(Sheet2!$B$2:$K$11, "&gt;="&amp;($B5-L$2))/100)</f>
        <v>0.97</v>
      </c>
      <c r="M5" s="19">
        <f>(COUNTIF(Sheet2!$B$2:$K$11, "&gt;="&amp;($B5-M$2))/100)</f>
        <v>0.99</v>
      </c>
      <c r="N5" s="19">
        <f>(COUNTIF(Sheet2!$B$2:$K$11, "&gt;="&amp;($B5-N$2))/100)</f>
        <v>1</v>
      </c>
      <c r="O5" s="19">
        <f>(COUNTIF(Sheet2!$B$2:$K$11, "&gt;="&amp;($B5-O$2))/100)</f>
        <v>1</v>
      </c>
      <c r="P5" s="19">
        <f>(COUNTIF(Sheet2!$B$2:$K$11, "&gt;="&amp;($B5-P$2))/100)</f>
        <v>1</v>
      </c>
      <c r="Q5" s="19">
        <f>(COUNTIF(Sheet2!$B$2:$K$11, "&gt;="&amp;($B5-Q$2))/100)</f>
        <v>1</v>
      </c>
      <c r="R5" s="19">
        <f>(COUNTIF(Sheet2!$B$2:$K$11, "&gt;="&amp;($B5-R$2))/100)</f>
        <v>1</v>
      </c>
      <c r="S5" s="19">
        <f>(COUNTIF(Sheet2!$B$2:$K$11, "&gt;="&amp;($B5-S$2))/100)</f>
        <v>1</v>
      </c>
      <c r="T5" s="19">
        <f>(COUNTIF(Sheet2!$B$2:$K$11, "&gt;="&amp;($B5-T$2))/100)</f>
        <v>1</v>
      </c>
      <c r="U5" s="19">
        <f>(COUNTIF(Sheet2!$B$2:$K$11, "&gt;="&amp;($B5-U$2))/100)</f>
        <v>1</v>
      </c>
      <c r="V5" s="19">
        <f>(COUNTIF(Sheet2!$B$2:$K$11, "&gt;="&amp;($B5-V$2))/100)</f>
        <v>1</v>
      </c>
      <c r="W5" s="19">
        <f>(COUNTIF(Sheet2!$B$2:$K$11, "&gt;="&amp;($B5-W$2))/100)</f>
        <v>1</v>
      </c>
    </row>
    <row r="6" spans="2:23" s="18" customFormat="1" x14ac:dyDescent="0.2">
      <c r="B6" s="18">
        <v>9</v>
      </c>
      <c r="C6" s="19">
        <f>(COUNTIF(Sheet2!$B$2:$K$11, "&gt;="&amp;($B6-C$2))/100)</f>
        <v>0.28000000000000003</v>
      </c>
      <c r="D6" s="19">
        <f>(COUNTIF(Sheet2!$B$2:$K$11, "&gt;="&amp;($B6-D$2))/100)</f>
        <v>0.36</v>
      </c>
      <c r="E6" s="19">
        <f>(COUNTIF(Sheet2!$B$2:$K$11, "&gt;="&amp;($B6-E$2))/100)</f>
        <v>0.45</v>
      </c>
      <c r="F6" s="19">
        <f>(COUNTIF(Sheet2!$B$2:$K$11, "&gt;="&amp;($B6-F$2))/100)</f>
        <v>0.55000000000000004</v>
      </c>
      <c r="G6" s="19">
        <f>(COUNTIF(Sheet2!$B$2:$K$11, "&gt;="&amp;($B6-G$2))/100)</f>
        <v>0.64</v>
      </c>
      <c r="H6" s="19">
        <f>(COUNTIF(Sheet2!$B$2:$K$11, "&gt;="&amp;($B6-H$2))/100)</f>
        <v>0.72</v>
      </c>
      <c r="I6" s="19">
        <f>(COUNTIF(Sheet2!$B$2:$K$11, "&gt;="&amp;($B6-I$2))/100)</f>
        <v>0.79</v>
      </c>
      <c r="J6" s="19">
        <f>(COUNTIF(Sheet2!$B$2:$K$11, "&gt;="&amp;($B6-J$2))/100)</f>
        <v>0.85</v>
      </c>
      <c r="K6" s="19">
        <f>(COUNTIF(Sheet2!$B$2:$K$11, "&gt;="&amp;($B6-K$2))/100)</f>
        <v>0.9</v>
      </c>
      <c r="L6" s="19">
        <f>(COUNTIF(Sheet2!$B$2:$K$11, "&gt;="&amp;($B6-L$2))/100)</f>
        <v>0.94</v>
      </c>
      <c r="M6" s="19">
        <f>(COUNTIF(Sheet2!$B$2:$K$11, "&gt;="&amp;($B6-M$2))/100)</f>
        <v>0.97</v>
      </c>
      <c r="N6" s="19">
        <f>(COUNTIF(Sheet2!$B$2:$K$11, "&gt;="&amp;($B6-N$2))/100)</f>
        <v>0.99</v>
      </c>
      <c r="O6" s="19">
        <f>(COUNTIF(Sheet2!$B$2:$K$11, "&gt;="&amp;($B6-O$2))/100)</f>
        <v>1</v>
      </c>
      <c r="P6" s="19">
        <f>(COUNTIF(Sheet2!$B$2:$K$11, "&gt;="&amp;($B6-P$2))/100)</f>
        <v>1</v>
      </c>
      <c r="Q6" s="19">
        <f>(COUNTIF(Sheet2!$B$2:$K$11, "&gt;="&amp;($B6-Q$2))/100)</f>
        <v>1</v>
      </c>
      <c r="R6" s="19">
        <f>(COUNTIF(Sheet2!$B$2:$K$11, "&gt;="&amp;($B6-R$2))/100)</f>
        <v>1</v>
      </c>
      <c r="S6" s="19">
        <f>(COUNTIF(Sheet2!$B$2:$K$11, "&gt;="&amp;($B6-S$2))/100)</f>
        <v>1</v>
      </c>
      <c r="T6" s="19">
        <f>(COUNTIF(Sheet2!$B$2:$K$11, "&gt;="&amp;($B6-T$2))/100)</f>
        <v>1</v>
      </c>
      <c r="U6" s="19">
        <f>(COUNTIF(Sheet2!$B$2:$K$11, "&gt;="&amp;($B6-U$2))/100)</f>
        <v>1</v>
      </c>
      <c r="V6" s="19">
        <f>(COUNTIF(Sheet2!$B$2:$K$11, "&gt;="&amp;($B6-V$2))/100)</f>
        <v>1</v>
      </c>
      <c r="W6" s="19">
        <f>(COUNTIF(Sheet2!$B$2:$K$11, "&gt;="&amp;($B6-W$2))/100)</f>
        <v>1</v>
      </c>
    </row>
    <row r="7" spans="2:23" s="18" customFormat="1" x14ac:dyDescent="0.2">
      <c r="B7" s="18">
        <v>10</v>
      </c>
      <c r="C7" s="19">
        <f>(COUNTIF(Sheet2!$B$2:$K$11, "&gt;="&amp;($B7-C$2))/100)</f>
        <v>0.21</v>
      </c>
      <c r="D7" s="19">
        <f>(COUNTIF(Sheet2!$B$2:$K$11, "&gt;="&amp;($B7-D$2))/100)</f>
        <v>0.28000000000000003</v>
      </c>
      <c r="E7" s="19">
        <f>(COUNTIF(Sheet2!$B$2:$K$11, "&gt;="&amp;($B7-E$2))/100)</f>
        <v>0.36</v>
      </c>
      <c r="F7" s="19">
        <f>(COUNTIF(Sheet2!$B$2:$K$11, "&gt;="&amp;($B7-F$2))/100)</f>
        <v>0.45</v>
      </c>
      <c r="G7" s="19">
        <f>(COUNTIF(Sheet2!$B$2:$K$11, "&gt;="&amp;($B7-G$2))/100)</f>
        <v>0.55000000000000004</v>
      </c>
      <c r="H7" s="19">
        <f>(COUNTIF(Sheet2!$B$2:$K$11, "&gt;="&amp;($B7-H$2))/100)</f>
        <v>0.64</v>
      </c>
      <c r="I7" s="19">
        <f>(COUNTIF(Sheet2!$B$2:$K$11, "&gt;="&amp;($B7-I$2))/100)</f>
        <v>0.72</v>
      </c>
      <c r="J7" s="19">
        <f>(COUNTIF(Sheet2!$B$2:$K$11, "&gt;="&amp;($B7-J$2))/100)</f>
        <v>0.79</v>
      </c>
      <c r="K7" s="19">
        <f>(COUNTIF(Sheet2!$B$2:$K$11, "&gt;="&amp;($B7-K$2))/100)</f>
        <v>0.85</v>
      </c>
      <c r="L7" s="19">
        <f>(COUNTIF(Sheet2!$B$2:$K$11, "&gt;="&amp;($B7-L$2))/100)</f>
        <v>0.9</v>
      </c>
      <c r="M7" s="19">
        <f>(COUNTIF(Sheet2!$B$2:$K$11, "&gt;="&amp;($B7-M$2))/100)</f>
        <v>0.94</v>
      </c>
      <c r="N7" s="19">
        <f>(COUNTIF(Sheet2!$B$2:$K$11, "&gt;="&amp;($B7-N$2))/100)</f>
        <v>0.97</v>
      </c>
      <c r="O7" s="19">
        <f>(COUNTIF(Sheet2!$B$2:$K$11, "&gt;="&amp;($B7-O$2))/100)</f>
        <v>0.99</v>
      </c>
      <c r="P7" s="19">
        <f>(COUNTIF(Sheet2!$B$2:$K$11, "&gt;="&amp;($B7-P$2))/100)</f>
        <v>1</v>
      </c>
      <c r="Q7" s="19">
        <f>(COUNTIF(Sheet2!$B$2:$K$11, "&gt;="&amp;($B7-Q$2))/100)</f>
        <v>1</v>
      </c>
      <c r="R7" s="19">
        <f>(COUNTIF(Sheet2!$B$2:$K$11, "&gt;="&amp;($B7-R$2))/100)</f>
        <v>1</v>
      </c>
      <c r="S7" s="19">
        <f>(COUNTIF(Sheet2!$B$2:$K$11, "&gt;="&amp;($B7-S$2))/100)</f>
        <v>1</v>
      </c>
      <c r="T7" s="19">
        <f>(COUNTIF(Sheet2!$B$2:$K$11, "&gt;="&amp;($B7-T$2))/100)</f>
        <v>1</v>
      </c>
      <c r="U7" s="19">
        <f>(COUNTIF(Sheet2!$B$2:$K$11, "&gt;="&amp;($B7-U$2))/100)</f>
        <v>1</v>
      </c>
      <c r="V7" s="19">
        <f>(COUNTIF(Sheet2!$B$2:$K$11, "&gt;="&amp;($B7-V$2))/100)</f>
        <v>1</v>
      </c>
      <c r="W7" s="19">
        <f>(COUNTIF(Sheet2!$B$2:$K$11, "&gt;="&amp;($B7-W$2))/100)</f>
        <v>1</v>
      </c>
    </row>
    <row r="8" spans="2:23" x14ac:dyDescent="0.2">
      <c r="B8" s="18">
        <v>11</v>
      </c>
      <c r="C8" s="19">
        <f>(COUNTIF(Sheet2!$B$2:$K$11, "&gt;="&amp;($B8-C$2))/100)</f>
        <v>0.15</v>
      </c>
      <c r="D8" s="19">
        <f>(COUNTIF(Sheet2!$B$2:$K$11, "&gt;="&amp;($B8-D$2))/100)</f>
        <v>0.21</v>
      </c>
      <c r="E8" s="19">
        <f>(COUNTIF(Sheet2!$B$2:$K$11, "&gt;="&amp;($B8-E$2))/100)</f>
        <v>0.28000000000000003</v>
      </c>
      <c r="F8" s="19">
        <f>(COUNTIF(Sheet2!$B$2:$K$11, "&gt;="&amp;($B8-F$2))/100)</f>
        <v>0.36</v>
      </c>
      <c r="G8" s="19">
        <f>(COUNTIF(Sheet2!$B$2:$K$11, "&gt;="&amp;($B8-G$2))/100)</f>
        <v>0.45</v>
      </c>
      <c r="H8" s="22">
        <f>(COUNTIF(Sheet2!$B$2:$K$11, "&gt;="&amp;($B8-H$2))/100)</f>
        <v>0.55000000000000004</v>
      </c>
      <c r="I8" s="19">
        <f>(COUNTIF(Sheet2!$B$2:$K$11, "&gt;="&amp;($B8-I$2))/100)</f>
        <v>0.64</v>
      </c>
      <c r="J8" s="19">
        <f>(COUNTIF(Sheet2!$B$2:$K$11, "&gt;="&amp;($B8-J$2))/100)</f>
        <v>0.72</v>
      </c>
      <c r="K8" s="19">
        <f>(COUNTIF(Sheet2!$B$2:$K$11, "&gt;="&amp;($B8-K$2))/100)</f>
        <v>0.79</v>
      </c>
      <c r="L8" s="19">
        <f>(COUNTIF(Sheet2!$B$2:$K$11, "&gt;="&amp;($B8-L$2))/100)</f>
        <v>0.85</v>
      </c>
      <c r="M8" s="19">
        <f>(COUNTIF(Sheet2!$B$2:$K$11, "&gt;="&amp;($B8-M$2))/100)</f>
        <v>0.9</v>
      </c>
      <c r="N8" s="19">
        <f>(COUNTIF(Sheet2!$B$2:$K$11, "&gt;="&amp;($B8-N$2))/100)</f>
        <v>0.94</v>
      </c>
      <c r="O8" s="19">
        <f>(COUNTIF(Sheet2!$B$2:$K$11, "&gt;="&amp;($B8-O$2))/100)</f>
        <v>0.97</v>
      </c>
      <c r="P8" s="19">
        <f>(COUNTIF(Sheet2!$B$2:$K$11, "&gt;="&amp;($B8-P$2))/100)</f>
        <v>0.99</v>
      </c>
      <c r="Q8" s="19">
        <f>(COUNTIF(Sheet2!$B$2:$K$11, "&gt;="&amp;($B8-Q$2))/100)</f>
        <v>1</v>
      </c>
      <c r="R8" s="19">
        <f>(COUNTIF(Sheet2!$B$2:$K$11, "&gt;="&amp;($B8-R$2))/100)</f>
        <v>1</v>
      </c>
      <c r="S8" s="19">
        <f>(COUNTIF(Sheet2!$B$2:$K$11, "&gt;="&amp;($B8-S$2))/100)</f>
        <v>1</v>
      </c>
      <c r="T8" s="19">
        <f>(COUNTIF(Sheet2!$B$2:$K$11, "&gt;="&amp;($B8-T$2))/100)</f>
        <v>1</v>
      </c>
      <c r="U8" s="19">
        <f>(COUNTIF(Sheet2!$B$2:$K$11, "&gt;="&amp;($B8-U$2))/100)</f>
        <v>1</v>
      </c>
      <c r="V8" s="19">
        <f>(COUNTIF(Sheet2!$B$2:$K$11, "&gt;="&amp;($B8-V$2))/100)</f>
        <v>1</v>
      </c>
      <c r="W8" s="19">
        <f>(COUNTIF(Sheet2!$B$2:$K$11, "&gt;="&amp;($B8-W$2))/100)</f>
        <v>1</v>
      </c>
    </row>
    <row r="9" spans="2:23" x14ac:dyDescent="0.2">
      <c r="B9" s="18">
        <v>12</v>
      </c>
      <c r="C9" s="19">
        <f>(COUNTIF(Sheet2!$B$2:$K$11, "&gt;="&amp;($B9-C$2))/100)</f>
        <v>0.1</v>
      </c>
      <c r="D9" s="19">
        <f>(COUNTIF(Sheet2!$B$2:$K$11, "&gt;="&amp;($B9-D$2))/100)</f>
        <v>0.15</v>
      </c>
      <c r="E9" s="19">
        <f>(COUNTIF(Sheet2!$B$2:$K$11, "&gt;="&amp;($B9-E$2))/100)</f>
        <v>0.21</v>
      </c>
      <c r="F9" s="19">
        <f>(COUNTIF(Sheet2!$B$2:$K$11, "&gt;="&amp;($B9-F$2))/100)</f>
        <v>0.28000000000000003</v>
      </c>
      <c r="G9" s="19">
        <f>(COUNTIF(Sheet2!$B$2:$K$11, "&gt;="&amp;($B9-G$2))/100)</f>
        <v>0.36</v>
      </c>
      <c r="H9" s="19">
        <f>(COUNTIF(Sheet2!$B$2:$K$11, "&gt;="&amp;($B9-H$2))/100)</f>
        <v>0.45</v>
      </c>
      <c r="I9" s="19">
        <f>(COUNTIF(Sheet2!$B$2:$K$11, "&gt;="&amp;($B9-I$2))/100)</f>
        <v>0.55000000000000004</v>
      </c>
      <c r="J9" s="19">
        <f>(COUNTIF(Sheet2!$B$2:$K$11, "&gt;="&amp;($B9-J$2))/100)</f>
        <v>0.64</v>
      </c>
      <c r="K9" s="19">
        <f>(COUNTIF(Sheet2!$B$2:$K$11, "&gt;="&amp;($B9-K$2))/100)</f>
        <v>0.72</v>
      </c>
      <c r="L9" s="19">
        <f>(COUNTIF(Sheet2!$B$2:$K$11, "&gt;="&amp;($B9-L$2))/100)</f>
        <v>0.79</v>
      </c>
      <c r="M9" s="19">
        <f>(COUNTIF(Sheet2!$B$2:$K$11, "&gt;="&amp;($B9-M$2))/100)</f>
        <v>0.85</v>
      </c>
      <c r="N9" s="19">
        <f>(COUNTIF(Sheet2!$B$2:$K$11, "&gt;="&amp;($B9-N$2))/100)</f>
        <v>0.9</v>
      </c>
      <c r="O9" s="19">
        <f>(COUNTIF(Sheet2!$B$2:$K$11, "&gt;="&amp;($B9-O$2))/100)</f>
        <v>0.94</v>
      </c>
      <c r="P9" s="19">
        <f>(COUNTIF(Sheet2!$B$2:$K$11, "&gt;="&amp;($B9-P$2))/100)</f>
        <v>0.97</v>
      </c>
      <c r="Q9" s="19">
        <f>(COUNTIF(Sheet2!$B$2:$K$11, "&gt;="&amp;($B9-Q$2))/100)</f>
        <v>0.99</v>
      </c>
      <c r="R9" s="19">
        <f>(COUNTIF(Sheet2!$B$2:$K$11, "&gt;="&amp;($B9-R$2))/100)</f>
        <v>1</v>
      </c>
      <c r="S9" s="19">
        <f>(COUNTIF(Sheet2!$B$2:$K$11, "&gt;="&amp;($B9-S$2))/100)</f>
        <v>1</v>
      </c>
      <c r="T9" s="19">
        <f>(COUNTIF(Sheet2!$B$2:$K$11, "&gt;="&amp;($B9-T$2))/100)</f>
        <v>1</v>
      </c>
      <c r="U9" s="19">
        <f>(COUNTIF(Sheet2!$B$2:$K$11, "&gt;="&amp;($B9-U$2))/100)</f>
        <v>1</v>
      </c>
      <c r="V9" s="19">
        <f>(COUNTIF(Sheet2!$B$2:$K$11, "&gt;="&amp;($B9-V$2))/100)</f>
        <v>1</v>
      </c>
      <c r="W9" s="19">
        <f>(COUNTIF(Sheet2!$B$2:$K$11, "&gt;="&amp;($B9-W$2))/100)</f>
        <v>1</v>
      </c>
    </row>
    <row r="10" spans="2:23" x14ac:dyDescent="0.2">
      <c r="B10" s="18">
        <v>13</v>
      </c>
      <c r="C10" s="19">
        <f>(COUNTIF(Sheet2!$B$2:$K$11, "&gt;="&amp;($B10-C$2))/100)</f>
        <v>0.06</v>
      </c>
      <c r="D10" s="19">
        <f>(COUNTIF(Sheet2!$B$2:$K$11, "&gt;="&amp;($B10-D$2))/100)</f>
        <v>0.1</v>
      </c>
      <c r="E10" s="19">
        <f>(COUNTIF(Sheet2!$B$2:$K$11, "&gt;="&amp;($B10-E$2))/100)</f>
        <v>0.15</v>
      </c>
      <c r="F10" s="19">
        <f>(COUNTIF(Sheet2!$B$2:$K$11, "&gt;="&amp;($B10-F$2))/100)</f>
        <v>0.21</v>
      </c>
      <c r="G10" s="19">
        <f>(COUNTIF(Sheet2!$B$2:$K$11, "&gt;="&amp;($B10-G$2))/100)</f>
        <v>0.28000000000000003</v>
      </c>
      <c r="H10" s="19">
        <f>(COUNTIF(Sheet2!$B$2:$K$11, "&gt;="&amp;($B10-H$2))/100)</f>
        <v>0.36</v>
      </c>
      <c r="I10" s="19">
        <f>(COUNTIF(Sheet2!$B$2:$K$11, "&gt;="&amp;($B10-I$2))/100)</f>
        <v>0.45</v>
      </c>
      <c r="J10" s="19">
        <f>(COUNTIF(Sheet2!$B$2:$K$11, "&gt;="&amp;($B10-J$2))/100)</f>
        <v>0.55000000000000004</v>
      </c>
      <c r="K10" s="19">
        <f>(COUNTIF(Sheet2!$B$2:$K$11, "&gt;="&amp;($B10-K$2))/100)</f>
        <v>0.64</v>
      </c>
      <c r="L10" s="19">
        <f>(COUNTIF(Sheet2!$B$2:$K$11, "&gt;="&amp;($B10-L$2))/100)</f>
        <v>0.72</v>
      </c>
      <c r="M10" s="19">
        <f>(COUNTIF(Sheet2!$B$2:$K$11, "&gt;="&amp;($B10-M$2))/100)</f>
        <v>0.79</v>
      </c>
      <c r="N10" s="19">
        <f>(COUNTIF(Sheet2!$B$2:$K$11, "&gt;="&amp;($B10-N$2))/100)</f>
        <v>0.85</v>
      </c>
      <c r="O10" s="19">
        <f>(COUNTIF(Sheet2!$B$2:$K$11, "&gt;="&amp;($B10-O$2))/100)</f>
        <v>0.9</v>
      </c>
      <c r="P10" s="19">
        <f>(COUNTIF(Sheet2!$B$2:$K$11, "&gt;="&amp;($B10-P$2))/100)</f>
        <v>0.94</v>
      </c>
      <c r="Q10" s="19">
        <f>(COUNTIF(Sheet2!$B$2:$K$11, "&gt;="&amp;($B10-Q$2))/100)</f>
        <v>0.97</v>
      </c>
      <c r="R10" s="19">
        <f>(COUNTIF(Sheet2!$B$2:$K$11, "&gt;="&amp;($B10-R$2))/100)</f>
        <v>0.99</v>
      </c>
      <c r="S10" s="19">
        <f>(COUNTIF(Sheet2!$B$2:$K$11, "&gt;="&amp;($B10-S$2))/100)</f>
        <v>1</v>
      </c>
      <c r="T10" s="19">
        <f>(COUNTIF(Sheet2!$B$2:$K$11, "&gt;="&amp;($B10-T$2))/100)</f>
        <v>1</v>
      </c>
      <c r="U10" s="19">
        <f>(COUNTIF(Sheet2!$B$2:$K$11, "&gt;="&amp;($B10-U$2))/100)</f>
        <v>1</v>
      </c>
      <c r="V10" s="19">
        <f>(COUNTIF(Sheet2!$B$2:$K$11, "&gt;="&amp;($B10-V$2))/100)</f>
        <v>1</v>
      </c>
      <c r="W10" s="19">
        <f>(COUNTIF(Sheet2!$B$2:$K$11, "&gt;="&amp;($B10-W$2))/100)</f>
        <v>1</v>
      </c>
    </row>
    <row r="11" spans="2:23" x14ac:dyDescent="0.2">
      <c r="B11" s="18">
        <v>14</v>
      </c>
      <c r="C11" s="19">
        <f>(COUNTIF(Sheet2!$B$2:$K$11, "&gt;="&amp;($B11-C$2))/100)</f>
        <v>0.03</v>
      </c>
      <c r="D11" s="19">
        <f>(COUNTIF(Sheet2!$B$2:$K$11, "&gt;="&amp;($B11-D$2))/100)</f>
        <v>0.06</v>
      </c>
      <c r="E11" s="19">
        <f>(COUNTIF(Sheet2!$B$2:$K$11, "&gt;="&amp;($B11-E$2))/100)</f>
        <v>0.1</v>
      </c>
      <c r="F11" s="19">
        <f>(COUNTIF(Sheet2!$B$2:$K$11, "&gt;="&amp;($B11-F$2))/100)</f>
        <v>0.15</v>
      </c>
      <c r="G11" s="19">
        <f>(COUNTIF(Sheet2!$B$2:$K$11, "&gt;="&amp;($B11-G$2))/100)</f>
        <v>0.21</v>
      </c>
      <c r="H11" s="19">
        <f>(COUNTIF(Sheet2!$B$2:$K$11, "&gt;="&amp;($B11-H$2))/100)</f>
        <v>0.28000000000000003</v>
      </c>
      <c r="I11" s="19">
        <f>(COUNTIF(Sheet2!$B$2:$K$11, "&gt;="&amp;($B11-I$2))/100)</f>
        <v>0.36</v>
      </c>
      <c r="J11" s="19">
        <f>(COUNTIF(Sheet2!$B$2:$K$11, "&gt;="&amp;($B11-J$2))/100)</f>
        <v>0.45</v>
      </c>
      <c r="K11" s="19">
        <f>(COUNTIF(Sheet2!$B$2:$K$11, "&gt;="&amp;($B11-K$2))/100)</f>
        <v>0.55000000000000004</v>
      </c>
      <c r="L11" s="19">
        <f>(COUNTIF(Sheet2!$B$2:$K$11, "&gt;="&amp;($B11-L$2))/100)</f>
        <v>0.64</v>
      </c>
      <c r="M11" s="19">
        <f>(COUNTIF(Sheet2!$B$2:$K$11, "&gt;="&amp;($B11-M$2))/100)</f>
        <v>0.72</v>
      </c>
      <c r="N11" s="19">
        <f>(COUNTIF(Sheet2!$B$2:$K$11, "&gt;="&amp;($B11-N$2))/100)</f>
        <v>0.79</v>
      </c>
      <c r="O11" s="19">
        <f>(COUNTIF(Sheet2!$B$2:$K$11, "&gt;="&amp;($B11-O$2))/100)</f>
        <v>0.85</v>
      </c>
      <c r="P11" s="19">
        <f>(COUNTIF(Sheet2!$B$2:$K$11, "&gt;="&amp;($B11-P$2))/100)</f>
        <v>0.9</v>
      </c>
      <c r="Q11" s="19">
        <f>(COUNTIF(Sheet2!$B$2:$K$11, "&gt;="&amp;($B11-Q$2))/100)</f>
        <v>0.94</v>
      </c>
      <c r="R11" s="19">
        <f>(COUNTIF(Sheet2!$B$2:$K$11, "&gt;="&amp;($B11-R$2))/100)</f>
        <v>0.97</v>
      </c>
      <c r="S11" s="19">
        <f>(COUNTIF(Sheet2!$B$2:$K$11, "&gt;="&amp;($B11-S$2))/100)</f>
        <v>0.99</v>
      </c>
      <c r="T11" s="19">
        <f>(COUNTIF(Sheet2!$B$2:$K$11, "&gt;="&amp;($B11-T$2))/100)</f>
        <v>1</v>
      </c>
      <c r="U11" s="19">
        <f>(COUNTIF(Sheet2!$B$2:$K$11, "&gt;="&amp;($B11-U$2))/100)</f>
        <v>1</v>
      </c>
      <c r="V11" s="19">
        <f>(COUNTIF(Sheet2!$B$2:$K$11, "&gt;="&amp;($B11-V$2))/100)</f>
        <v>1</v>
      </c>
      <c r="W11" s="19">
        <f>(COUNTIF(Sheet2!$B$2:$K$11, "&gt;="&amp;($B11-W$2))/100)</f>
        <v>1</v>
      </c>
    </row>
    <row r="12" spans="2:23" x14ac:dyDescent="0.2">
      <c r="B12" s="18">
        <v>15</v>
      </c>
      <c r="C12" s="19">
        <f>(COUNTIF(Sheet2!$B$2:$K$11, "&gt;="&amp;($B12-C$2))/100)</f>
        <v>0.01</v>
      </c>
      <c r="D12" s="19">
        <f>(COUNTIF(Sheet2!$B$2:$K$11, "&gt;="&amp;($B12-D$2))/100)</f>
        <v>0.03</v>
      </c>
      <c r="E12" s="19">
        <f>(COUNTIF(Sheet2!$B$2:$K$11, "&gt;="&amp;($B12-E$2))/100)</f>
        <v>0.06</v>
      </c>
      <c r="F12" s="19">
        <f>(COUNTIF(Sheet2!$B$2:$K$11, "&gt;="&amp;($B12-F$2))/100)</f>
        <v>0.1</v>
      </c>
      <c r="G12" s="19">
        <f>(COUNTIF(Sheet2!$B$2:$K$11, "&gt;="&amp;($B12-G$2))/100)</f>
        <v>0.15</v>
      </c>
      <c r="H12" s="19">
        <f>(COUNTIF(Sheet2!$B$2:$K$11, "&gt;="&amp;($B12-H$2))/100)</f>
        <v>0.21</v>
      </c>
      <c r="I12" s="19">
        <f>(COUNTIF(Sheet2!$B$2:$K$11, "&gt;="&amp;($B12-I$2))/100)</f>
        <v>0.28000000000000003</v>
      </c>
      <c r="J12" s="19">
        <f>(COUNTIF(Sheet2!$B$2:$K$11, "&gt;="&amp;($B12-J$2))/100)</f>
        <v>0.36</v>
      </c>
      <c r="K12" s="19">
        <f>(COUNTIF(Sheet2!$B$2:$K$11, "&gt;="&amp;($B12-K$2))/100)</f>
        <v>0.45</v>
      </c>
      <c r="L12" s="19">
        <f>(COUNTIF(Sheet2!$B$2:$K$11, "&gt;="&amp;($B12-L$2))/100)</f>
        <v>0.55000000000000004</v>
      </c>
      <c r="M12" s="19">
        <f>(COUNTIF(Sheet2!$B$2:$K$11, "&gt;="&amp;($B12-M$2))/100)</f>
        <v>0.64</v>
      </c>
      <c r="N12" s="19">
        <f>(COUNTIF(Sheet2!$B$2:$K$11, "&gt;="&amp;($B12-N$2))/100)</f>
        <v>0.72</v>
      </c>
      <c r="O12" s="19">
        <f>(COUNTIF(Sheet2!$B$2:$K$11, "&gt;="&amp;($B12-O$2))/100)</f>
        <v>0.79</v>
      </c>
      <c r="P12" s="19">
        <f>(COUNTIF(Sheet2!$B$2:$K$11, "&gt;="&amp;($B12-P$2))/100)</f>
        <v>0.85</v>
      </c>
      <c r="Q12" s="19">
        <f>(COUNTIF(Sheet2!$B$2:$K$11, "&gt;="&amp;($B12-Q$2))/100)</f>
        <v>0.9</v>
      </c>
      <c r="R12" s="19">
        <f>(COUNTIF(Sheet2!$B$2:$K$11, "&gt;="&amp;($B12-R$2))/100)</f>
        <v>0.94</v>
      </c>
      <c r="S12" s="19">
        <f>(COUNTIF(Sheet2!$B$2:$K$11, "&gt;="&amp;($B12-S$2))/100)</f>
        <v>0.97</v>
      </c>
      <c r="T12" s="19">
        <f>(COUNTIF(Sheet2!$B$2:$K$11, "&gt;="&amp;($B12-T$2))/100)</f>
        <v>0.99</v>
      </c>
      <c r="U12" s="19">
        <f>(COUNTIF(Sheet2!$B$2:$K$11, "&gt;="&amp;($B12-U$2))/100)</f>
        <v>1</v>
      </c>
      <c r="V12" s="19">
        <f>(COUNTIF(Sheet2!$B$2:$K$11, "&gt;="&amp;($B12-V$2))/100)</f>
        <v>1</v>
      </c>
      <c r="W12" s="19">
        <f>(COUNTIF(Sheet2!$B$2:$K$11, "&gt;="&amp;($B12-W$2))/100)</f>
        <v>1</v>
      </c>
    </row>
    <row r="13" spans="2:23" x14ac:dyDescent="0.2">
      <c r="B13" s="18">
        <v>16</v>
      </c>
      <c r="C13" s="19">
        <f>(COUNTIF(Sheet2!$B$2:$K$11, "&gt;="&amp;($B13-C$2))/100)</f>
        <v>0</v>
      </c>
      <c r="D13" s="19">
        <f>(COUNTIF(Sheet2!$B$2:$K$11, "&gt;="&amp;($B13-D$2))/100)</f>
        <v>0.01</v>
      </c>
      <c r="E13" s="19">
        <f>(COUNTIF(Sheet2!$B$2:$K$11, "&gt;="&amp;($B13-E$2))/100)</f>
        <v>0.03</v>
      </c>
      <c r="F13" s="19">
        <f>(COUNTIF(Sheet2!$B$2:$K$11, "&gt;="&amp;($B13-F$2))/100)</f>
        <v>0.06</v>
      </c>
      <c r="G13" s="19">
        <f>(COUNTIF(Sheet2!$B$2:$K$11, "&gt;="&amp;($B13-G$2))/100)</f>
        <v>0.1</v>
      </c>
      <c r="H13" s="19">
        <f>(COUNTIF(Sheet2!$B$2:$K$11, "&gt;="&amp;($B13-H$2))/100)</f>
        <v>0.15</v>
      </c>
      <c r="I13" s="19">
        <f>(COUNTIF(Sheet2!$B$2:$K$11, "&gt;="&amp;($B13-I$2))/100)</f>
        <v>0.21</v>
      </c>
      <c r="J13" s="19">
        <f>(COUNTIF(Sheet2!$B$2:$K$11, "&gt;="&amp;($B13-J$2))/100)</f>
        <v>0.28000000000000003</v>
      </c>
      <c r="K13" s="19">
        <f>(COUNTIF(Sheet2!$B$2:$K$11, "&gt;="&amp;($B13-K$2))/100)</f>
        <v>0.36</v>
      </c>
      <c r="L13" s="19">
        <f>(COUNTIF(Sheet2!$B$2:$K$11, "&gt;="&amp;($B13-L$2))/100)</f>
        <v>0.45</v>
      </c>
      <c r="M13" s="19">
        <f>(COUNTIF(Sheet2!$B$2:$K$11, "&gt;="&amp;($B13-M$2))/100)</f>
        <v>0.55000000000000004</v>
      </c>
      <c r="N13" s="19">
        <f>(COUNTIF(Sheet2!$B$2:$K$11, "&gt;="&amp;($B13-N$2))/100)</f>
        <v>0.64</v>
      </c>
      <c r="O13" s="19">
        <f>(COUNTIF(Sheet2!$B$2:$K$11, "&gt;="&amp;($B13-O$2))/100)</f>
        <v>0.72</v>
      </c>
      <c r="P13" s="19">
        <f>(COUNTIF(Sheet2!$B$2:$K$11, "&gt;="&amp;($B13-P$2))/100)</f>
        <v>0.79</v>
      </c>
      <c r="Q13" s="19">
        <f>(COUNTIF(Sheet2!$B$2:$K$11, "&gt;="&amp;($B13-Q$2))/100)</f>
        <v>0.85</v>
      </c>
      <c r="R13" s="19">
        <f>(COUNTIF(Sheet2!$B$2:$K$11, "&gt;="&amp;($B13-R$2))/100)</f>
        <v>0.9</v>
      </c>
      <c r="S13" s="19">
        <f>(COUNTIF(Sheet2!$B$2:$K$11, "&gt;="&amp;($B13-S$2))/100)</f>
        <v>0.94</v>
      </c>
      <c r="T13" s="19">
        <f>(COUNTIF(Sheet2!$B$2:$K$11, "&gt;="&amp;($B13-T$2))/100)</f>
        <v>0.97</v>
      </c>
      <c r="U13" s="19">
        <f>(COUNTIF(Sheet2!$B$2:$K$11, "&gt;="&amp;($B13-U$2))/100)</f>
        <v>0.99</v>
      </c>
      <c r="V13" s="19">
        <f>(COUNTIF(Sheet2!$B$2:$K$11, "&gt;="&amp;($B13-V$2))/100)</f>
        <v>1</v>
      </c>
      <c r="W13" s="19">
        <f>(COUNTIF(Sheet2!$B$2:$K$11, "&gt;="&amp;($B13-W$2))/100)</f>
        <v>1</v>
      </c>
    </row>
    <row r="14" spans="2:23" x14ac:dyDescent="0.2">
      <c r="B14" s="18">
        <v>17</v>
      </c>
      <c r="C14" s="19">
        <f>(COUNTIF(Sheet2!$B$2:$K$11, "&gt;="&amp;($B14-C$2))/100)</f>
        <v>0</v>
      </c>
      <c r="D14" s="19">
        <f>(COUNTIF(Sheet2!$B$2:$K$11, "&gt;="&amp;($B14-D$2))/100)</f>
        <v>0</v>
      </c>
      <c r="E14" s="19">
        <f>(COUNTIF(Sheet2!$B$2:$K$11, "&gt;="&amp;($B14-E$2))/100)</f>
        <v>0.01</v>
      </c>
      <c r="F14" s="19">
        <f>(COUNTIF(Sheet2!$B$2:$K$11, "&gt;="&amp;($B14-F$2))/100)</f>
        <v>0.03</v>
      </c>
      <c r="G14" s="19">
        <f>(COUNTIF(Sheet2!$B$2:$K$11, "&gt;="&amp;($B14-G$2))/100)</f>
        <v>0.06</v>
      </c>
      <c r="H14" s="19">
        <f>(COUNTIF(Sheet2!$B$2:$K$11, "&gt;="&amp;($B14-H$2))/100)</f>
        <v>0.1</v>
      </c>
      <c r="I14" s="19">
        <f>(COUNTIF(Sheet2!$B$2:$K$11, "&gt;="&amp;($B14-I$2))/100)</f>
        <v>0.15</v>
      </c>
      <c r="J14" s="19">
        <f>(COUNTIF(Sheet2!$B$2:$K$11, "&gt;="&amp;($B14-J$2))/100)</f>
        <v>0.21</v>
      </c>
      <c r="K14" s="19">
        <f>(COUNTIF(Sheet2!$B$2:$K$11, "&gt;="&amp;($B14-K$2))/100)</f>
        <v>0.28000000000000003</v>
      </c>
      <c r="L14" s="19">
        <f>(COUNTIF(Sheet2!$B$2:$K$11, "&gt;="&amp;($B14-L$2))/100)</f>
        <v>0.36</v>
      </c>
      <c r="M14" s="19">
        <f>(COUNTIF(Sheet2!$B$2:$K$11, "&gt;="&amp;($B14-M$2))/100)</f>
        <v>0.45</v>
      </c>
      <c r="N14" s="19">
        <f>(COUNTIF(Sheet2!$B$2:$K$11, "&gt;="&amp;($B14-N$2))/100)</f>
        <v>0.55000000000000004</v>
      </c>
      <c r="O14" s="19">
        <f>(COUNTIF(Sheet2!$B$2:$K$11, "&gt;="&amp;($B14-O$2))/100)</f>
        <v>0.64</v>
      </c>
      <c r="P14" s="19">
        <f>(COUNTIF(Sheet2!$B$2:$K$11, "&gt;="&amp;($B14-P$2))/100)</f>
        <v>0.72</v>
      </c>
      <c r="Q14" s="19">
        <f>(COUNTIF(Sheet2!$B$2:$K$11, "&gt;="&amp;($B14-Q$2))/100)</f>
        <v>0.79</v>
      </c>
      <c r="R14" s="19">
        <f>(COUNTIF(Sheet2!$B$2:$K$11, "&gt;="&amp;($B14-R$2))/100)</f>
        <v>0.85</v>
      </c>
      <c r="S14" s="19">
        <f>(COUNTIF(Sheet2!$B$2:$K$11, "&gt;="&amp;($B14-S$2))/100)</f>
        <v>0.9</v>
      </c>
      <c r="T14" s="19">
        <f>(COUNTIF(Sheet2!$B$2:$K$11, "&gt;="&amp;($B14-T$2))/100)</f>
        <v>0.94</v>
      </c>
      <c r="U14" s="19">
        <f>(COUNTIF(Sheet2!$B$2:$K$11, "&gt;="&amp;($B14-U$2))/100)</f>
        <v>0.97</v>
      </c>
      <c r="V14" s="19">
        <f>(COUNTIF(Sheet2!$B$2:$K$11, "&gt;="&amp;($B14-V$2))/100)</f>
        <v>0.99</v>
      </c>
      <c r="W14" s="19">
        <f>(COUNTIF(Sheet2!$B$2:$K$11, "&gt;="&amp;($B14-W$2))/100)</f>
        <v>1</v>
      </c>
    </row>
    <row r="15" spans="2:23" x14ac:dyDescent="0.2">
      <c r="B15" s="18">
        <v>18</v>
      </c>
      <c r="C15" s="19">
        <f>(COUNTIF(Sheet2!$B$2:$K$11, "&gt;="&amp;($B15-C$2))/100)</f>
        <v>0</v>
      </c>
      <c r="D15" s="19">
        <f>(COUNTIF(Sheet2!$B$2:$K$11, "&gt;="&amp;($B15-D$2))/100)</f>
        <v>0</v>
      </c>
      <c r="E15" s="19">
        <f>(COUNTIF(Sheet2!$B$2:$K$11, "&gt;="&amp;($B15-E$2))/100)</f>
        <v>0</v>
      </c>
      <c r="F15" s="19">
        <f>(COUNTIF(Sheet2!$B$2:$K$11, "&gt;="&amp;($B15-F$2))/100)</f>
        <v>0.01</v>
      </c>
      <c r="G15" s="19">
        <f>(COUNTIF(Sheet2!$B$2:$K$11, "&gt;="&amp;($B15-G$2))/100)</f>
        <v>0.03</v>
      </c>
      <c r="H15" s="19">
        <f>(COUNTIF(Sheet2!$B$2:$K$11, "&gt;="&amp;($B15-H$2))/100)</f>
        <v>0.06</v>
      </c>
      <c r="I15" s="19">
        <f>(COUNTIF(Sheet2!$B$2:$K$11, "&gt;="&amp;($B15-I$2))/100)</f>
        <v>0.1</v>
      </c>
      <c r="J15" s="19">
        <f>(COUNTIF(Sheet2!$B$2:$K$11, "&gt;="&amp;($B15-J$2))/100)</f>
        <v>0.15</v>
      </c>
      <c r="K15" s="19">
        <f>(COUNTIF(Sheet2!$B$2:$K$11, "&gt;="&amp;($B15-K$2))/100)</f>
        <v>0.21</v>
      </c>
      <c r="L15" s="19">
        <f>(COUNTIF(Sheet2!$B$2:$K$11, "&gt;="&amp;($B15-L$2))/100)</f>
        <v>0.28000000000000003</v>
      </c>
      <c r="M15" s="19">
        <f>(COUNTIF(Sheet2!$B$2:$K$11, "&gt;="&amp;($B15-M$2))/100)</f>
        <v>0.36</v>
      </c>
      <c r="N15" s="19">
        <f>(COUNTIF(Sheet2!$B$2:$K$11, "&gt;="&amp;($B15-N$2))/100)</f>
        <v>0.45</v>
      </c>
      <c r="O15" s="19">
        <f>(COUNTIF(Sheet2!$B$2:$K$11, "&gt;="&amp;($B15-O$2))/100)</f>
        <v>0.55000000000000004</v>
      </c>
      <c r="P15" s="19">
        <f>(COUNTIF(Sheet2!$B$2:$K$11, "&gt;="&amp;($B15-P$2))/100)</f>
        <v>0.64</v>
      </c>
      <c r="Q15" s="19">
        <f>(COUNTIF(Sheet2!$B$2:$K$11, "&gt;="&amp;($B15-Q$2))/100)</f>
        <v>0.72</v>
      </c>
      <c r="R15" s="19">
        <f>(COUNTIF(Sheet2!$B$2:$K$11, "&gt;="&amp;($B15-R$2))/100)</f>
        <v>0.79</v>
      </c>
      <c r="S15" s="19">
        <f>(COUNTIF(Sheet2!$B$2:$K$11, "&gt;="&amp;($B15-S$2))/100)</f>
        <v>0.85</v>
      </c>
      <c r="T15" s="19">
        <f>(COUNTIF(Sheet2!$B$2:$K$11, "&gt;="&amp;($B15-T$2))/100)</f>
        <v>0.9</v>
      </c>
      <c r="U15" s="19">
        <f>(COUNTIF(Sheet2!$B$2:$K$11, "&gt;="&amp;($B15-U$2))/100)</f>
        <v>0.94</v>
      </c>
      <c r="V15" s="19">
        <f>(COUNTIF(Sheet2!$B$2:$K$11, "&gt;="&amp;($B15-V$2))/100)</f>
        <v>0.97</v>
      </c>
      <c r="W15" s="19">
        <f>(COUNTIF(Sheet2!$B$2:$K$11, "&gt;="&amp;($B15-W$2))/100)</f>
        <v>0.99</v>
      </c>
    </row>
    <row r="16" spans="2:23" x14ac:dyDescent="0.2">
      <c r="B16" s="18">
        <v>19</v>
      </c>
      <c r="C16" s="19">
        <f>(COUNTIF(Sheet2!$B$2:$K$11, "&gt;="&amp;($B16-C$2))/100)</f>
        <v>0</v>
      </c>
      <c r="D16" s="19">
        <f>(COUNTIF(Sheet2!$B$2:$K$11, "&gt;="&amp;($B16-D$2))/100)</f>
        <v>0</v>
      </c>
      <c r="E16" s="19">
        <f>(COUNTIF(Sheet2!$B$2:$K$11, "&gt;="&amp;($B16-E$2))/100)</f>
        <v>0</v>
      </c>
      <c r="F16" s="19">
        <f>(COUNTIF(Sheet2!$B$2:$K$11, "&gt;="&amp;($B16-F$2))/100)</f>
        <v>0</v>
      </c>
      <c r="G16" s="19">
        <f>(COUNTIF(Sheet2!$B$2:$K$11, "&gt;="&amp;($B16-G$2))/100)</f>
        <v>0.01</v>
      </c>
      <c r="H16" s="19">
        <f>(COUNTIF(Sheet2!$B$2:$K$11, "&gt;="&amp;($B16-H$2))/100)</f>
        <v>0.03</v>
      </c>
      <c r="I16" s="19">
        <f>(COUNTIF(Sheet2!$B$2:$K$11, "&gt;="&amp;($B16-I$2))/100)</f>
        <v>0.06</v>
      </c>
      <c r="J16" s="19">
        <f>(COUNTIF(Sheet2!$B$2:$K$11, "&gt;="&amp;($B16-J$2))/100)</f>
        <v>0.1</v>
      </c>
      <c r="K16" s="19">
        <f>(COUNTIF(Sheet2!$B$2:$K$11, "&gt;="&amp;($B16-K$2))/100)</f>
        <v>0.15</v>
      </c>
      <c r="L16" s="19">
        <f>(COUNTIF(Sheet2!$B$2:$K$11, "&gt;="&amp;($B16-L$2))/100)</f>
        <v>0.21</v>
      </c>
      <c r="M16" s="19">
        <f>(COUNTIF(Sheet2!$B$2:$K$11, "&gt;="&amp;($B16-M$2))/100)</f>
        <v>0.28000000000000003</v>
      </c>
      <c r="N16" s="19">
        <f>(COUNTIF(Sheet2!$B$2:$K$11, "&gt;="&amp;($B16-N$2))/100)</f>
        <v>0.36</v>
      </c>
      <c r="O16" s="19">
        <f>(COUNTIF(Sheet2!$B$2:$K$11, "&gt;="&amp;($B16-O$2))/100)</f>
        <v>0.45</v>
      </c>
      <c r="P16" s="19">
        <f>(COUNTIF(Sheet2!$B$2:$K$11, "&gt;="&amp;($B16-P$2))/100)</f>
        <v>0.55000000000000004</v>
      </c>
      <c r="Q16" s="19">
        <f>(COUNTIF(Sheet2!$B$2:$K$11, "&gt;="&amp;($B16-Q$2))/100)</f>
        <v>0.64</v>
      </c>
      <c r="R16" s="19">
        <f>(COUNTIF(Sheet2!$B$2:$K$11, "&gt;="&amp;($B16-R$2))/100)</f>
        <v>0.72</v>
      </c>
      <c r="S16" s="19">
        <f>(COUNTIF(Sheet2!$B$2:$K$11, "&gt;="&amp;($B16-S$2))/100)</f>
        <v>0.79</v>
      </c>
      <c r="T16" s="19">
        <f>(COUNTIF(Sheet2!$B$2:$K$11, "&gt;="&amp;($B16-T$2))/100)</f>
        <v>0.85</v>
      </c>
      <c r="U16" s="19">
        <f>(COUNTIF(Sheet2!$B$2:$K$11, "&gt;="&amp;($B16-U$2))/100)</f>
        <v>0.9</v>
      </c>
      <c r="V16" s="19">
        <f>(COUNTIF(Sheet2!$B$2:$K$11, "&gt;="&amp;($B16-V$2))/100)</f>
        <v>0.94</v>
      </c>
      <c r="W16" s="19">
        <f>(COUNTIF(Sheet2!$B$2:$K$11, "&gt;="&amp;($B16-W$2))/100)</f>
        <v>0.97</v>
      </c>
    </row>
    <row r="17" spans="2:23" x14ac:dyDescent="0.2">
      <c r="B17" s="18">
        <v>20</v>
      </c>
      <c r="C17" s="19">
        <f>(COUNTIF(Sheet2!$B$2:$K$11, "&gt;="&amp;($B17-C$2))/100)</f>
        <v>0</v>
      </c>
      <c r="D17" s="19">
        <f>(COUNTIF(Sheet2!$B$2:$K$11, "&gt;="&amp;($B17-D$2))/100)</f>
        <v>0</v>
      </c>
      <c r="E17" s="19">
        <f>(COUNTIF(Sheet2!$B$2:$K$11, "&gt;="&amp;($B17-E$2))/100)</f>
        <v>0</v>
      </c>
      <c r="F17" s="19">
        <f>(COUNTIF(Sheet2!$B$2:$K$11, "&gt;="&amp;($B17-F$2))/100)</f>
        <v>0</v>
      </c>
      <c r="G17" s="19">
        <f>(COUNTIF(Sheet2!$B$2:$K$11, "&gt;="&amp;($B17-G$2))/100)</f>
        <v>0</v>
      </c>
      <c r="H17" s="19">
        <f>(COUNTIF(Sheet2!$B$2:$K$11, "&gt;="&amp;($B17-H$2))/100)</f>
        <v>0.01</v>
      </c>
      <c r="I17" s="19">
        <f>(COUNTIF(Sheet2!$B$2:$K$11, "&gt;="&amp;($B17-I$2))/100)</f>
        <v>0.03</v>
      </c>
      <c r="J17" s="19">
        <f>(COUNTIF(Sheet2!$B$2:$K$11, "&gt;="&amp;($B17-J$2))/100)</f>
        <v>0.06</v>
      </c>
      <c r="K17" s="19">
        <f>(COUNTIF(Sheet2!$B$2:$K$11, "&gt;="&amp;($B17-K$2))/100)</f>
        <v>0.1</v>
      </c>
      <c r="L17" s="19">
        <f>(COUNTIF(Sheet2!$B$2:$K$11, "&gt;="&amp;($B17-L$2))/100)</f>
        <v>0.15</v>
      </c>
      <c r="M17" s="19">
        <f>(COUNTIF(Sheet2!$B$2:$K$11, "&gt;="&amp;($B17-M$2))/100)</f>
        <v>0.21</v>
      </c>
      <c r="N17" s="19">
        <f>(COUNTIF(Sheet2!$B$2:$K$11, "&gt;="&amp;($B17-N$2))/100)</f>
        <v>0.28000000000000003</v>
      </c>
      <c r="O17" s="19">
        <f>(COUNTIF(Sheet2!$B$2:$K$11, "&gt;="&amp;($B17-O$2))/100)</f>
        <v>0.36</v>
      </c>
      <c r="P17" s="19">
        <f>(COUNTIF(Sheet2!$B$2:$K$11, "&gt;="&amp;($B17-P$2))/100)</f>
        <v>0.45</v>
      </c>
      <c r="Q17" s="19">
        <f>(COUNTIF(Sheet2!$B$2:$K$11, "&gt;="&amp;($B17-Q$2))/100)</f>
        <v>0.55000000000000004</v>
      </c>
      <c r="R17" s="19">
        <f>(COUNTIF(Sheet2!$B$2:$K$11, "&gt;="&amp;($B17-R$2))/100)</f>
        <v>0.64</v>
      </c>
      <c r="S17" s="19">
        <f>(COUNTIF(Sheet2!$B$2:$K$11, "&gt;="&amp;($B17-S$2))/100)</f>
        <v>0.72</v>
      </c>
      <c r="T17" s="19">
        <f>(COUNTIF(Sheet2!$B$2:$K$11, "&gt;="&amp;($B17-T$2))/100)</f>
        <v>0.79</v>
      </c>
      <c r="U17" s="19">
        <f>(COUNTIF(Sheet2!$B$2:$K$11, "&gt;="&amp;($B17-U$2))/100)</f>
        <v>0.85</v>
      </c>
      <c r="V17" s="19">
        <f>(COUNTIF(Sheet2!$B$2:$K$11, "&gt;="&amp;($B17-V$2))/100)</f>
        <v>0.9</v>
      </c>
      <c r="W17" s="19">
        <f>(COUNTIF(Sheet2!$B$2:$K$11, "&gt;="&amp;($B17-W$2))/100)</f>
        <v>0.94</v>
      </c>
    </row>
    <row r="18" spans="2:23" x14ac:dyDescent="0.2">
      <c r="B18" s="18">
        <v>21</v>
      </c>
      <c r="C18" s="19">
        <f>(COUNTIF(Sheet2!$B$2:$K$11, "&gt;="&amp;($B18-C$2))/100)</f>
        <v>0</v>
      </c>
      <c r="D18" s="19">
        <f>(COUNTIF(Sheet2!$B$2:$K$11, "&gt;="&amp;($B18-D$2))/100)</f>
        <v>0</v>
      </c>
      <c r="E18" s="19">
        <f>(COUNTIF(Sheet2!$B$2:$K$11, "&gt;="&amp;($B18-E$2))/100)</f>
        <v>0</v>
      </c>
      <c r="F18" s="19">
        <f>(COUNTIF(Sheet2!$B$2:$K$11, "&gt;="&amp;($B18-F$2))/100)</f>
        <v>0</v>
      </c>
      <c r="G18" s="19">
        <f>(COUNTIF(Sheet2!$B$2:$K$11, "&gt;="&amp;($B18-G$2))/100)</f>
        <v>0</v>
      </c>
      <c r="H18" s="19">
        <f>(COUNTIF(Sheet2!$B$2:$K$11, "&gt;="&amp;($B18-H$2))/100)</f>
        <v>0</v>
      </c>
      <c r="I18" s="19">
        <f>(COUNTIF(Sheet2!$B$2:$K$11, "&gt;="&amp;($B18-I$2))/100)</f>
        <v>0.01</v>
      </c>
      <c r="J18" s="19">
        <f>(COUNTIF(Sheet2!$B$2:$K$11, "&gt;="&amp;($B18-J$2))/100)</f>
        <v>0.03</v>
      </c>
      <c r="K18" s="19">
        <f>(COUNTIF(Sheet2!$B$2:$K$11, "&gt;="&amp;($B18-K$2))/100)</f>
        <v>0.06</v>
      </c>
      <c r="L18" s="19">
        <f>(COUNTIF(Sheet2!$B$2:$K$11, "&gt;="&amp;($B18-L$2))/100)</f>
        <v>0.1</v>
      </c>
      <c r="M18" s="19">
        <f>(COUNTIF(Sheet2!$B$2:$K$11, "&gt;="&amp;($B18-M$2))/100)</f>
        <v>0.15</v>
      </c>
      <c r="N18" s="19">
        <f>(COUNTIF(Sheet2!$B$2:$K$11, "&gt;="&amp;($B18-N$2))/100)</f>
        <v>0.21</v>
      </c>
      <c r="O18" s="19">
        <f>(COUNTIF(Sheet2!$B$2:$K$11, "&gt;="&amp;($B18-O$2))/100)</f>
        <v>0.28000000000000003</v>
      </c>
      <c r="P18" s="19">
        <f>(COUNTIF(Sheet2!$B$2:$K$11, "&gt;="&amp;($B18-P$2))/100)</f>
        <v>0.36</v>
      </c>
      <c r="Q18" s="19">
        <f>(COUNTIF(Sheet2!$B$2:$K$11, "&gt;="&amp;($B18-Q$2))/100)</f>
        <v>0.45</v>
      </c>
      <c r="R18" s="19">
        <f>(COUNTIF(Sheet2!$B$2:$K$11, "&gt;="&amp;($B18-R$2))/100)</f>
        <v>0.55000000000000004</v>
      </c>
      <c r="S18" s="19">
        <f>(COUNTIF(Sheet2!$B$2:$K$11, "&gt;="&amp;($B18-S$2))/100)</f>
        <v>0.64</v>
      </c>
      <c r="T18" s="19">
        <f>(COUNTIF(Sheet2!$B$2:$K$11, "&gt;="&amp;($B18-T$2))/100)</f>
        <v>0.72</v>
      </c>
      <c r="U18" s="19">
        <f>(COUNTIF(Sheet2!$B$2:$K$11, "&gt;="&amp;($B18-U$2))/100)</f>
        <v>0.79</v>
      </c>
      <c r="V18" s="19">
        <f>(COUNTIF(Sheet2!$B$2:$K$11, "&gt;="&amp;($B18-V$2))/100)</f>
        <v>0.85</v>
      </c>
      <c r="W18" s="19">
        <f>(COUNTIF(Sheet2!$B$2:$K$11, "&gt;="&amp;($B18-W$2))/100)</f>
        <v>0.9</v>
      </c>
    </row>
    <row r="19" spans="2:23" x14ac:dyDescent="0.2">
      <c r="B19" s="18">
        <v>22</v>
      </c>
      <c r="C19" s="19">
        <f>(COUNTIF(Sheet2!$B$2:$K$11, "&gt;="&amp;($B19-C$2))/100)</f>
        <v>0</v>
      </c>
      <c r="D19" s="19">
        <f>(COUNTIF(Sheet2!$B$2:$K$11, "&gt;="&amp;($B19-D$2))/100)</f>
        <v>0</v>
      </c>
      <c r="E19" s="19">
        <f>(COUNTIF(Sheet2!$B$2:$K$11, "&gt;="&amp;($B19-E$2))/100)</f>
        <v>0</v>
      </c>
      <c r="F19" s="19">
        <f>(COUNTIF(Sheet2!$B$2:$K$11, "&gt;="&amp;($B19-F$2))/100)</f>
        <v>0</v>
      </c>
      <c r="G19" s="19">
        <f>(COUNTIF(Sheet2!$B$2:$K$11, "&gt;="&amp;($B19-G$2))/100)</f>
        <v>0</v>
      </c>
      <c r="H19" s="19">
        <f>(COUNTIF(Sheet2!$B$2:$K$11, "&gt;="&amp;($B19-H$2))/100)</f>
        <v>0</v>
      </c>
      <c r="I19" s="19">
        <f>(COUNTIF(Sheet2!$B$2:$K$11, "&gt;="&amp;($B19-I$2))/100)</f>
        <v>0</v>
      </c>
      <c r="J19" s="19">
        <f>(COUNTIF(Sheet2!$B$2:$K$11, "&gt;="&amp;($B19-J$2))/100)</f>
        <v>0.01</v>
      </c>
      <c r="K19" s="19">
        <f>(COUNTIF(Sheet2!$B$2:$K$11, "&gt;="&amp;($B19-K$2))/100)</f>
        <v>0.03</v>
      </c>
      <c r="L19" s="19">
        <f>(COUNTIF(Sheet2!$B$2:$K$11, "&gt;="&amp;($B19-L$2))/100)</f>
        <v>0.06</v>
      </c>
      <c r="M19" s="19">
        <f>(COUNTIF(Sheet2!$B$2:$K$11, "&gt;="&amp;($B19-M$2))/100)</f>
        <v>0.1</v>
      </c>
      <c r="N19" s="19">
        <f>(COUNTIF(Sheet2!$B$2:$K$11, "&gt;="&amp;($B19-N$2))/100)</f>
        <v>0.15</v>
      </c>
      <c r="O19" s="19">
        <f>(COUNTIF(Sheet2!$B$2:$K$11, "&gt;="&amp;($B19-O$2))/100)</f>
        <v>0.21</v>
      </c>
      <c r="P19" s="19">
        <f>(COUNTIF(Sheet2!$B$2:$K$11, "&gt;="&amp;($B19-P$2))/100)</f>
        <v>0.28000000000000003</v>
      </c>
      <c r="Q19" s="19">
        <f>(COUNTIF(Sheet2!$B$2:$K$11, "&gt;="&amp;($B19-Q$2))/100)</f>
        <v>0.36</v>
      </c>
      <c r="R19" s="19">
        <f>(COUNTIF(Sheet2!$B$2:$K$11, "&gt;="&amp;($B19-R$2))/100)</f>
        <v>0.45</v>
      </c>
      <c r="S19" s="19">
        <f>(COUNTIF(Sheet2!$B$2:$K$11, "&gt;="&amp;($B19-S$2))/100)</f>
        <v>0.55000000000000004</v>
      </c>
      <c r="T19" s="19">
        <f>(COUNTIF(Sheet2!$B$2:$K$11, "&gt;="&amp;($B19-T$2))/100)</f>
        <v>0.64</v>
      </c>
      <c r="U19" s="19">
        <f>(COUNTIF(Sheet2!$B$2:$K$11, "&gt;="&amp;($B19-U$2))/100)</f>
        <v>0.72</v>
      </c>
      <c r="V19" s="19">
        <f>(COUNTIF(Sheet2!$B$2:$K$11, "&gt;="&amp;($B19-V$2))/100)</f>
        <v>0.79</v>
      </c>
      <c r="W19" s="19">
        <f>(COUNTIF(Sheet2!$B$2:$K$11, "&gt;="&amp;($B19-W$2))/100)</f>
        <v>0.85</v>
      </c>
    </row>
    <row r="20" spans="2:23" x14ac:dyDescent="0.2">
      <c r="B20" s="18">
        <v>23</v>
      </c>
      <c r="C20" s="19">
        <f>(COUNTIF(Sheet2!$B$2:$K$11, "&gt;="&amp;($B20-C$2))/100)</f>
        <v>0</v>
      </c>
      <c r="D20" s="19">
        <f>(COUNTIF(Sheet2!$B$2:$K$11, "&gt;="&amp;($B20-D$2))/100)</f>
        <v>0</v>
      </c>
      <c r="E20" s="19">
        <f>(COUNTIF(Sheet2!$B$2:$K$11, "&gt;="&amp;($B20-E$2))/100)</f>
        <v>0</v>
      </c>
      <c r="F20" s="19">
        <f>(COUNTIF(Sheet2!$B$2:$K$11, "&gt;="&amp;($B20-F$2))/100)</f>
        <v>0</v>
      </c>
      <c r="G20" s="19">
        <f>(COUNTIF(Sheet2!$B$2:$K$11, "&gt;="&amp;($B20-G$2))/100)</f>
        <v>0</v>
      </c>
      <c r="H20" s="19">
        <f>(COUNTIF(Sheet2!$B$2:$K$11, "&gt;="&amp;($B20-H$2))/100)</f>
        <v>0</v>
      </c>
      <c r="I20" s="19">
        <f>(COUNTIF(Sheet2!$B$2:$K$11, "&gt;="&amp;($B20-I$2))/100)</f>
        <v>0</v>
      </c>
      <c r="J20" s="19">
        <f>(COUNTIF(Sheet2!$B$2:$K$11, "&gt;="&amp;($B20-J$2))/100)</f>
        <v>0</v>
      </c>
      <c r="K20" s="19">
        <f>(COUNTIF(Sheet2!$B$2:$K$11, "&gt;="&amp;($B20-K$2))/100)</f>
        <v>0.01</v>
      </c>
      <c r="L20" s="19">
        <f>(COUNTIF(Sheet2!$B$2:$K$11, "&gt;="&amp;($B20-L$2))/100)</f>
        <v>0.03</v>
      </c>
      <c r="M20" s="19">
        <f>(COUNTIF(Sheet2!$B$2:$K$11, "&gt;="&amp;($B20-M$2))/100)</f>
        <v>0.06</v>
      </c>
      <c r="N20" s="19">
        <f>(COUNTIF(Sheet2!$B$2:$K$11, "&gt;="&amp;($B20-N$2))/100)</f>
        <v>0.1</v>
      </c>
      <c r="O20" s="19">
        <f>(COUNTIF(Sheet2!$B$2:$K$11, "&gt;="&amp;($B20-O$2))/100)</f>
        <v>0.15</v>
      </c>
      <c r="P20" s="19">
        <f>(COUNTIF(Sheet2!$B$2:$K$11, "&gt;="&amp;($B20-P$2))/100)</f>
        <v>0.21</v>
      </c>
      <c r="Q20" s="19">
        <f>(COUNTIF(Sheet2!$B$2:$K$11, "&gt;="&amp;($B20-Q$2))/100)</f>
        <v>0.28000000000000003</v>
      </c>
      <c r="R20" s="19">
        <f>(COUNTIF(Sheet2!$B$2:$K$11, "&gt;="&amp;($B20-R$2))/100)</f>
        <v>0.36</v>
      </c>
      <c r="S20" s="19">
        <f>(COUNTIF(Sheet2!$B$2:$K$11, "&gt;="&amp;($B20-S$2))/100)</f>
        <v>0.45</v>
      </c>
      <c r="T20" s="19">
        <f>(COUNTIF(Sheet2!$B$2:$K$11, "&gt;="&amp;($B20-T$2))/100)</f>
        <v>0.55000000000000004</v>
      </c>
      <c r="U20" s="19">
        <f>(COUNTIF(Sheet2!$B$2:$K$11, "&gt;="&amp;($B20-U$2))/100)</f>
        <v>0.64</v>
      </c>
      <c r="V20" s="19">
        <f>(COUNTIF(Sheet2!$B$2:$K$11, "&gt;="&amp;($B20-V$2))/100)</f>
        <v>0.72</v>
      </c>
      <c r="W20" s="19">
        <f>(COUNTIF(Sheet2!$B$2:$K$11, "&gt;="&amp;($B20-W$2))/100)</f>
        <v>0.79</v>
      </c>
    </row>
    <row r="21" spans="2:23" x14ac:dyDescent="0.2">
      <c r="B21" s="18">
        <v>24</v>
      </c>
      <c r="C21" s="19">
        <f>(COUNTIF(Sheet2!$B$2:$K$11, "&gt;="&amp;($B21-C$2))/100)</f>
        <v>0</v>
      </c>
      <c r="D21" s="19">
        <f>(COUNTIF(Sheet2!$B$2:$K$11, "&gt;="&amp;($B21-D$2))/100)</f>
        <v>0</v>
      </c>
      <c r="E21" s="19">
        <f>(COUNTIF(Sheet2!$B$2:$K$11, "&gt;="&amp;($B21-E$2))/100)</f>
        <v>0</v>
      </c>
      <c r="F21" s="19">
        <f>(COUNTIF(Sheet2!$B$2:$K$11, "&gt;="&amp;($B21-F$2))/100)</f>
        <v>0</v>
      </c>
      <c r="G21" s="19">
        <f>(COUNTIF(Sheet2!$B$2:$K$11, "&gt;="&amp;($B21-G$2))/100)</f>
        <v>0</v>
      </c>
      <c r="H21" s="19">
        <f>(COUNTIF(Sheet2!$B$2:$K$11, "&gt;="&amp;($B21-H$2))/100)</f>
        <v>0</v>
      </c>
      <c r="I21" s="19">
        <f>(COUNTIF(Sheet2!$B$2:$K$11, "&gt;="&amp;($B21-I$2))/100)</f>
        <v>0</v>
      </c>
      <c r="J21" s="19">
        <f>(COUNTIF(Sheet2!$B$2:$K$11, "&gt;="&amp;($B21-J$2))/100)</f>
        <v>0</v>
      </c>
      <c r="K21" s="19">
        <f>(COUNTIF(Sheet2!$B$2:$K$11, "&gt;="&amp;($B21-K$2))/100)</f>
        <v>0</v>
      </c>
      <c r="L21" s="19">
        <f>(COUNTIF(Sheet2!$B$2:$K$11, "&gt;="&amp;($B21-L$2))/100)</f>
        <v>0.01</v>
      </c>
      <c r="M21" s="19">
        <f>(COUNTIF(Sheet2!$B$2:$K$11, "&gt;="&amp;($B21-M$2))/100)</f>
        <v>0.03</v>
      </c>
      <c r="N21" s="19">
        <f>(COUNTIF(Sheet2!$B$2:$K$11, "&gt;="&amp;($B21-N$2))/100)</f>
        <v>0.06</v>
      </c>
      <c r="O21" s="19">
        <f>(COUNTIF(Sheet2!$B$2:$K$11, "&gt;="&amp;($B21-O$2))/100)</f>
        <v>0.1</v>
      </c>
      <c r="P21" s="19">
        <f>(COUNTIF(Sheet2!$B$2:$K$11, "&gt;="&amp;($B21-P$2))/100)</f>
        <v>0.15</v>
      </c>
      <c r="Q21" s="19">
        <f>(COUNTIF(Sheet2!$B$2:$K$11, "&gt;="&amp;($B21-Q$2))/100)</f>
        <v>0.21</v>
      </c>
      <c r="R21" s="19">
        <f>(COUNTIF(Sheet2!$B$2:$K$11, "&gt;="&amp;($B21-R$2))/100)</f>
        <v>0.28000000000000003</v>
      </c>
      <c r="S21" s="19">
        <f>(COUNTIF(Sheet2!$B$2:$K$11, "&gt;="&amp;($B21-S$2))/100)</f>
        <v>0.36</v>
      </c>
      <c r="T21" s="19">
        <f>(COUNTIF(Sheet2!$B$2:$K$11, "&gt;="&amp;($B21-T$2))/100)</f>
        <v>0.45</v>
      </c>
      <c r="U21" s="19">
        <f>(COUNTIF(Sheet2!$B$2:$K$11, "&gt;="&amp;($B21-U$2))/100)</f>
        <v>0.55000000000000004</v>
      </c>
      <c r="V21" s="19">
        <f>(COUNTIF(Sheet2!$B$2:$K$11, "&gt;="&amp;($B21-V$2))/100)</f>
        <v>0.64</v>
      </c>
      <c r="W21" s="19">
        <f>(COUNTIF(Sheet2!$B$2:$K$11, "&gt;="&amp;($B21-W$2))/100)</f>
        <v>0.72</v>
      </c>
    </row>
    <row r="22" spans="2:23" x14ac:dyDescent="0.2">
      <c r="B22" s="18">
        <v>25</v>
      </c>
      <c r="C22" s="19">
        <f>(COUNTIF(Sheet2!$B$2:$K$11, "&gt;="&amp;($B22-C$2))/100)</f>
        <v>0</v>
      </c>
      <c r="D22" s="19">
        <f>(COUNTIF(Sheet2!$B$2:$K$11, "&gt;="&amp;($B22-D$2))/100)</f>
        <v>0</v>
      </c>
      <c r="E22" s="19">
        <f>(COUNTIF(Sheet2!$B$2:$K$11, "&gt;="&amp;($B22-E$2))/100)</f>
        <v>0</v>
      </c>
      <c r="F22" s="19">
        <f>(COUNTIF(Sheet2!$B$2:$K$11, "&gt;="&amp;($B22-F$2))/100)</f>
        <v>0</v>
      </c>
      <c r="G22" s="19">
        <f>(COUNTIF(Sheet2!$B$2:$K$11, "&gt;="&amp;($B22-G$2))/100)</f>
        <v>0</v>
      </c>
      <c r="H22" s="19">
        <f>(COUNTIF(Sheet2!$B$2:$K$11, "&gt;="&amp;($B22-H$2))/100)</f>
        <v>0</v>
      </c>
      <c r="I22" s="19">
        <f>(COUNTIF(Sheet2!$B$2:$K$11, "&gt;="&amp;($B22-I$2))/100)</f>
        <v>0</v>
      </c>
      <c r="J22" s="19">
        <f>(COUNTIF(Sheet2!$B$2:$K$11, "&gt;="&amp;($B22-J$2))/100)</f>
        <v>0</v>
      </c>
      <c r="K22" s="19">
        <f>(COUNTIF(Sheet2!$B$2:$K$11, "&gt;="&amp;($B22-K$2))/100)</f>
        <v>0</v>
      </c>
      <c r="L22" s="19">
        <f>(COUNTIF(Sheet2!$B$2:$K$11, "&gt;="&amp;($B22-L$2))/100)</f>
        <v>0</v>
      </c>
      <c r="M22" s="19">
        <f>(COUNTIF(Sheet2!$B$2:$K$11, "&gt;="&amp;($B22-M$2))/100)</f>
        <v>0.01</v>
      </c>
      <c r="N22" s="19">
        <f>(COUNTIF(Sheet2!$B$2:$K$11, "&gt;="&amp;($B22-N$2))/100)</f>
        <v>0.03</v>
      </c>
      <c r="O22" s="19">
        <f>(COUNTIF(Sheet2!$B$2:$K$11, "&gt;="&amp;($B22-O$2))/100)</f>
        <v>0.06</v>
      </c>
      <c r="P22" s="19">
        <f>(COUNTIF(Sheet2!$B$2:$K$11, "&gt;="&amp;($B22-P$2))/100)</f>
        <v>0.1</v>
      </c>
      <c r="Q22" s="19">
        <f>(COUNTIF(Sheet2!$B$2:$K$11, "&gt;="&amp;($B22-Q$2))/100)</f>
        <v>0.15</v>
      </c>
      <c r="R22" s="19">
        <f>(COUNTIF(Sheet2!$B$2:$K$11, "&gt;="&amp;($B22-R$2))/100)</f>
        <v>0.21</v>
      </c>
      <c r="S22" s="19">
        <f>(COUNTIF(Sheet2!$B$2:$K$11, "&gt;="&amp;($B22-S$2))/100)</f>
        <v>0.28000000000000003</v>
      </c>
      <c r="T22" s="19">
        <f>(COUNTIF(Sheet2!$B$2:$K$11, "&gt;="&amp;($B22-T$2))/100)</f>
        <v>0.36</v>
      </c>
      <c r="U22" s="19">
        <f>(COUNTIF(Sheet2!$B$2:$K$11, "&gt;="&amp;($B22-U$2))/100)</f>
        <v>0.45</v>
      </c>
      <c r="V22" s="19">
        <f>(COUNTIF(Sheet2!$B$2:$K$11, "&gt;="&amp;($B22-V$2))/100)</f>
        <v>0.55000000000000004</v>
      </c>
      <c r="W22" s="19">
        <f>(COUNTIF(Sheet2!$B$2:$K$11, "&gt;="&amp;($B22-W$2))/100)</f>
        <v>0.64</v>
      </c>
    </row>
  </sheetData>
  <conditionalFormatting sqref="C3:W22">
    <cfRule type="colorScale" priority="2">
      <colorScale>
        <cfvo type="num" val="0"/>
        <cfvo type="num" val="0.5"/>
        <cfvo type="num" val="1"/>
        <color rgb="FFF7A19A"/>
        <color rgb="FFFFF9AE"/>
        <color rgb="FFC2E0AE"/>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Normal="100" workbookViewId="0">
      <selection activeCell="N15" sqref="N15"/>
    </sheetView>
  </sheetViews>
  <sheetFormatPr defaultColWidth="4.5703125" defaultRowHeight="12.75" x14ac:dyDescent="0.2"/>
  <cols>
    <col min="1" max="1" width="4.7109375" style="18" customWidth="1"/>
    <col min="2" max="2" width="4.140625" style="18" customWidth="1"/>
    <col min="3" max="11" width="5.140625" customWidth="1"/>
    <col min="12" max="23" width="6.140625" customWidth="1"/>
  </cols>
  <sheetData>
    <row r="1" spans="2:23" s="18" customFormat="1" x14ac:dyDescent="0.2"/>
    <row r="2" spans="2:23" s="18" customFormat="1" x14ac:dyDescent="0.2">
      <c r="C2" s="18">
        <v>0</v>
      </c>
      <c r="D2" s="18">
        <v>5</v>
      </c>
      <c r="E2" s="18">
        <v>10</v>
      </c>
      <c r="F2" s="18">
        <v>15</v>
      </c>
      <c r="G2" s="18">
        <v>20</v>
      </c>
      <c r="H2" s="18">
        <v>25</v>
      </c>
      <c r="I2" s="18">
        <v>30</v>
      </c>
      <c r="J2" s="18">
        <v>35</v>
      </c>
      <c r="K2" s="18">
        <v>40</v>
      </c>
      <c r="L2" s="18">
        <v>45</v>
      </c>
      <c r="M2" s="18">
        <v>50</v>
      </c>
      <c r="N2" s="18">
        <v>55</v>
      </c>
      <c r="O2" s="18">
        <v>60</v>
      </c>
      <c r="P2" s="18">
        <v>65</v>
      </c>
      <c r="Q2" s="18">
        <v>70</v>
      </c>
      <c r="R2" s="18">
        <v>75</v>
      </c>
      <c r="S2" s="18">
        <v>80</v>
      </c>
      <c r="T2" s="18">
        <v>85</v>
      </c>
      <c r="U2" s="18">
        <v>90</v>
      </c>
      <c r="V2" s="18">
        <v>95</v>
      </c>
      <c r="W2" s="18">
        <v>100</v>
      </c>
    </row>
    <row r="3" spans="2:23" s="18" customFormat="1" x14ac:dyDescent="0.2">
      <c r="B3" s="18">
        <v>55</v>
      </c>
      <c r="C3" s="19">
        <f t="shared" ref="C3:L12" si="0">IF(AND(100&gt;(C$2+$B3), 0&lt;(C$2+$B3)), C$2+$B3, IF(0&lt;(C$2+$B3),100,0))/100</f>
        <v>0.55000000000000004</v>
      </c>
      <c r="D3" s="19">
        <f t="shared" si="0"/>
        <v>0.6</v>
      </c>
      <c r="E3" s="19">
        <f t="shared" si="0"/>
        <v>0.65</v>
      </c>
      <c r="F3" s="19">
        <f t="shared" si="0"/>
        <v>0.7</v>
      </c>
      <c r="G3" s="19">
        <f t="shared" si="0"/>
        <v>0.75</v>
      </c>
      <c r="H3" s="19">
        <f t="shared" si="0"/>
        <v>0.8</v>
      </c>
      <c r="I3" s="19">
        <f t="shared" si="0"/>
        <v>0.85</v>
      </c>
      <c r="J3" s="19">
        <f t="shared" si="0"/>
        <v>0.9</v>
      </c>
      <c r="K3" s="19">
        <f t="shared" si="0"/>
        <v>0.95</v>
      </c>
      <c r="L3" s="19">
        <f t="shared" si="0"/>
        <v>1</v>
      </c>
      <c r="M3" s="19">
        <f t="shared" ref="M3:W12" si="1">IF(AND(100&gt;(M$2+$B3), 0&lt;(M$2+$B3)), M$2+$B3, IF(0&lt;(M$2+$B3),100,0))/100</f>
        <v>1</v>
      </c>
      <c r="N3" s="19">
        <f t="shared" si="1"/>
        <v>1</v>
      </c>
      <c r="O3" s="19">
        <f t="shared" si="1"/>
        <v>1</v>
      </c>
      <c r="P3" s="19">
        <f t="shared" si="1"/>
        <v>1</v>
      </c>
      <c r="Q3" s="19">
        <f t="shared" si="1"/>
        <v>1</v>
      </c>
      <c r="R3" s="19">
        <f t="shared" si="1"/>
        <v>1</v>
      </c>
      <c r="S3" s="19">
        <f t="shared" si="1"/>
        <v>1</v>
      </c>
      <c r="T3" s="19">
        <f t="shared" si="1"/>
        <v>1</v>
      </c>
      <c r="U3" s="19">
        <f t="shared" si="1"/>
        <v>1</v>
      </c>
      <c r="V3" s="19">
        <f t="shared" si="1"/>
        <v>1</v>
      </c>
      <c r="W3" s="19">
        <f t="shared" si="1"/>
        <v>1</v>
      </c>
    </row>
    <row r="4" spans="2:23" s="18" customFormat="1" x14ac:dyDescent="0.2">
      <c r="B4" s="18">
        <v>50</v>
      </c>
      <c r="C4" s="19">
        <f t="shared" si="0"/>
        <v>0.5</v>
      </c>
      <c r="D4" s="19">
        <f t="shared" si="0"/>
        <v>0.55000000000000004</v>
      </c>
      <c r="E4" s="19">
        <f t="shared" si="0"/>
        <v>0.6</v>
      </c>
      <c r="F4" s="19">
        <f t="shared" si="0"/>
        <v>0.65</v>
      </c>
      <c r="G4" s="19">
        <f t="shared" si="0"/>
        <v>0.7</v>
      </c>
      <c r="H4" s="19">
        <f t="shared" si="0"/>
        <v>0.75</v>
      </c>
      <c r="I4" s="19">
        <f t="shared" si="0"/>
        <v>0.8</v>
      </c>
      <c r="J4" s="19">
        <f t="shared" si="0"/>
        <v>0.85</v>
      </c>
      <c r="K4" s="19">
        <f t="shared" si="0"/>
        <v>0.9</v>
      </c>
      <c r="L4" s="19">
        <f t="shared" si="0"/>
        <v>0.95</v>
      </c>
      <c r="M4" s="19">
        <f t="shared" si="1"/>
        <v>1</v>
      </c>
      <c r="N4" s="19">
        <f t="shared" si="1"/>
        <v>1</v>
      </c>
      <c r="O4" s="19">
        <f t="shared" si="1"/>
        <v>1</v>
      </c>
      <c r="P4" s="19">
        <f t="shared" si="1"/>
        <v>1</v>
      </c>
      <c r="Q4" s="19">
        <f t="shared" si="1"/>
        <v>1</v>
      </c>
      <c r="R4" s="19">
        <f t="shared" si="1"/>
        <v>1</v>
      </c>
      <c r="S4" s="19">
        <f t="shared" si="1"/>
        <v>1</v>
      </c>
      <c r="T4" s="19">
        <f t="shared" si="1"/>
        <v>1</v>
      </c>
      <c r="U4" s="19">
        <f t="shared" si="1"/>
        <v>1</v>
      </c>
      <c r="V4" s="19">
        <f t="shared" si="1"/>
        <v>1</v>
      </c>
      <c r="W4" s="19">
        <f t="shared" si="1"/>
        <v>1</v>
      </c>
    </row>
    <row r="5" spans="2:23" s="18" customFormat="1" x14ac:dyDescent="0.2">
      <c r="B5" s="18">
        <v>45</v>
      </c>
      <c r="C5" s="19">
        <f t="shared" si="0"/>
        <v>0.45</v>
      </c>
      <c r="D5" s="19">
        <f t="shared" si="0"/>
        <v>0.5</v>
      </c>
      <c r="E5" s="19">
        <f t="shared" si="0"/>
        <v>0.55000000000000004</v>
      </c>
      <c r="F5" s="19">
        <f t="shared" si="0"/>
        <v>0.6</v>
      </c>
      <c r="G5" s="19">
        <f t="shared" si="0"/>
        <v>0.65</v>
      </c>
      <c r="H5" s="19">
        <f t="shared" si="0"/>
        <v>0.7</v>
      </c>
      <c r="I5" s="19">
        <f t="shared" si="0"/>
        <v>0.75</v>
      </c>
      <c r="J5" s="19">
        <f t="shared" si="0"/>
        <v>0.8</v>
      </c>
      <c r="K5" s="19">
        <f t="shared" si="0"/>
        <v>0.85</v>
      </c>
      <c r="L5" s="19">
        <f t="shared" si="0"/>
        <v>0.9</v>
      </c>
      <c r="M5" s="19">
        <f t="shared" si="1"/>
        <v>0.95</v>
      </c>
      <c r="N5" s="19">
        <f t="shared" si="1"/>
        <v>1</v>
      </c>
      <c r="O5" s="19">
        <f t="shared" si="1"/>
        <v>1</v>
      </c>
      <c r="P5" s="19">
        <f t="shared" si="1"/>
        <v>1</v>
      </c>
      <c r="Q5" s="19">
        <f t="shared" si="1"/>
        <v>1</v>
      </c>
      <c r="R5" s="19">
        <f t="shared" si="1"/>
        <v>1</v>
      </c>
      <c r="S5" s="19">
        <f t="shared" si="1"/>
        <v>1</v>
      </c>
      <c r="T5" s="19">
        <f t="shared" si="1"/>
        <v>1</v>
      </c>
      <c r="U5" s="19">
        <f t="shared" si="1"/>
        <v>1</v>
      </c>
      <c r="V5" s="19">
        <f t="shared" si="1"/>
        <v>1</v>
      </c>
      <c r="W5" s="19">
        <f t="shared" si="1"/>
        <v>1</v>
      </c>
    </row>
    <row r="6" spans="2:23" s="18" customFormat="1" x14ac:dyDescent="0.2">
      <c r="B6" s="18">
        <v>40</v>
      </c>
      <c r="C6" s="19">
        <f t="shared" si="0"/>
        <v>0.4</v>
      </c>
      <c r="D6" s="19">
        <f t="shared" si="0"/>
        <v>0.45</v>
      </c>
      <c r="E6" s="19">
        <f t="shared" si="0"/>
        <v>0.5</v>
      </c>
      <c r="F6" s="19">
        <f t="shared" si="0"/>
        <v>0.55000000000000004</v>
      </c>
      <c r="G6" s="19">
        <f t="shared" si="0"/>
        <v>0.6</v>
      </c>
      <c r="H6" s="19">
        <f t="shared" si="0"/>
        <v>0.65</v>
      </c>
      <c r="I6" s="19">
        <f t="shared" si="0"/>
        <v>0.7</v>
      </c>
      <c r="J6" s="19">
        <f t="shared" si="0"/>
        <v>0.75</v>
      </c>
      <c r="K6" s="19">
        <f t="shared" si="0"/>
        <v>0.8</v>
      </c>
      <c r="L6" s="19">
        <f t="shared" si="0"/>
        <v>0.85</v>
      </c>
      <c r="M6" s="19">
        <f t="shared" si="1"/>
        <v>0.9</v>
      </c>
      <c r="N6" s="19">
        <f t="shared" si="1"/>
        <v>0.95</v>
      </c>
      <c r="O6" s="19">
        <f t="shared" si="1"/>
        <v>1</v>
      </c>
      <c r="P6" s="19">
        <f t="shared" si="1"/>
        <v>1</v>
      </c>
      <c r="Q6" s="19">
        <f t="shared" si="1"/>
        <v>1</v>
      </c>
      <c r="R6" s="19">
        <f t="shared" si="1"/>
        <v>1</v>
      </c>
      <c r="S6" s="19">
        <f t="shared" si="1"/>
        <v>1</v>
      </c>
      <c r="T6" s="19">
        <f t="shared" si="1"/>
        <v>1</v>
      </c>
      <c r="U6" s="19">
        <f t="shared" si="1"/>
        <v>1</v>
      </c>
      <c r="V6" s="19">
        <f t="shared" si="1"/>
        <v>1</v>
      </c>
      <c r="W6" s="19">
        <f t="shared" si="1"/>
        <v>1</v>
      </c>
    </row>
    <row r="7" spans="2:23" s="18" customFormat="1" x14ac:dyDescent="0.2">
      <c r="B7" s="18">
        <v>35</v>
      </c>
      <c r="C7" s="19">
        <f t="shared" si="0"/>
        <v>0.35</v>
      </c>
      <c r="D7" s="19">
        <f t="shared" si="0"/>
        <v>0.4</v>
      </c>
      <c r="E7" s="19">
        <f t="shared" si="0"/>
        <v>0.45</v>
      </c>
      <c r="F7" s="19">
        <f t="shared" si="0"/>
        <v>0.5</v>
      </c>
      <c r="G7" s="19">
        <f t="shared" si="0"/>
        <v>0.55000000000000004</v>
      </c>
      <c r="H7" s="19">
        <f t="shared" si="0"/>
        <v>0.6</v>
      </c>
      <c r="I7" s="19">
        <f t="shared" si="0"/>
        <v>0.65</v>
      </c>
      <c r="J7" s="19">
        <f t="shared" si="0"/>
        <v>0.7</v>
      </c>
      <c r="K7" s="19">
        <f t="shared" si="0"/>
        <v>0.75</v>
      </c>
      <c r="L7" s="19">
        <f t="shared" si="0"/>
        <v>0.8</v>
      </c>
      <c r="M7" s="19">
        <f t="shared" si="1"/>
        <v>0.85</v>
      </c>
      <c r="N7" s="19">
        <f t="shared" si="1"/>
        <v>0.9</v>
      </c>
      <c r="O7" s="19">
        <f t="shared" si="1"/>
        <v>0.95</v>
      </c>
      <c r="P7" s="19">
        <f t="shared" si="1"/>
        <v>1</v>
      </c>
      <c r="Q7" s="19">
        <f t="shared" si="1"/>
        <v>1</v>
      </c>
      <c r="R7" s="19">
        <f t="shared" si="1"/>
        <v>1</v>
      </c>
      <c r="S7" s="19">
        <f t="shared" si="1"/>
        <v>1</v>
      </c>
      <c r="T7" s="19">
        <f t="shared" si="1"/>
        <v>1</v>
      </c>
      <c r="U7" s="19">
        <f t="shared" si="1"/>
        <v>1</v>
      </c>
      <c r="V7" s="19">
        <f t="shared" si="1"/>
        <v>1</v>
      </c>
      <c r="W7" s="19">
        <f t="shared" si="1"/>
        <v>1</v>
      </c>
    </row>
    <row r="8" spans="2:23" x14ac:dyDescent="0.2">
      <c r="B8" s="18">
        <v>30</v>
      </c>
      <c r="C8" s="19">
        <f t="shared" si="0"/>
        <v>0.3</v>
      </c>
      <c r="D8" s="19">
        <f t="shared" si="0"/>
        <v>0.35</v>
      </c>
      <c r="E8" s="19">
        <f t="shared" si="0"/>
        <v>0.4</v>
      </c>
      <c r="F8" s="19">
        <f t="shared" si="0"/>
        <v>0.45</v>
      </c>
      <c r="G8" s="19">
        <f t="shared" si="0"/>
        <v>0.5</v>
      </c>
      <c r="H8" s="19">
        <f t="shared" si="0"/>
        <v>0.55000000000000004</v>
      </c>
      <c r="I8" s="19">
        <f t="shared" si="0"/>
        <v>0.6</v>
      </c>
      <c r="J8" s="19">
        <f t="shared" si="0"/>
        <v>0.65</v>
      </c>
      <c r="K8" s="19">
        <f t="shared" si="0"/>
        <v>0.7</v>
      </c>
      <c r="L8" s="19">
        <f t="shared" si="0"/>
        <v>0.75</v>
      </c>
      <c r="M8" s="19">
        <f t="shared" si="1"/>
        <v>0.8</v>
      </c>
      <c r="N8" s="19">
        <f t="shared" si="1"/>
        <v>0.85</v>
      </c>
      <c r="O8" s="19">
        <f t="shared" si="1"/>
        <v>0.9</v>
      </c>
      <c r="P8" s="19">
        <f t="shared" si="1"/>
        <v>0.95</v>
      </c>
      <c r="Q8" s="19">
        <f t="shared" si="1"/>
        <v>1</v>
      </c>
      <c r="R8" s="19">
        <f t="shared" si="1"/>
        <v>1</v>
      </c>
      <c r="S8" s="19">
        <f t="shared" si="1"/>
        <v>1</v>
      </c>
      <c r="T8" s="19">
        <f t="shared" si="1"/>
        <v>1</v>
      </c>
      <c r="U8" s="19">
        <f t="shared" si="1"/>
        <v>1</v>
      </c>
      <c r="V8" s="19">
        <f t="shared" si="1"/>
        <v>1</v>
      </c>
      <c r="W8" s="19">
        <f t="shared" si="1"/>
        <v>1</v>
      </c>
    </row>
    <row r="9" spans="2:23" x14ac:dyDescent="0.2">
      <c r="B9" s="18">
        <v>25</v>
      </c>
      <c r="C9" s="19">
        <f t="shared" si="0"/>
        <v>0.25</v>
      </c>
      <c r="D9" s="19">
        <f t="shared" si="0"/>
        <v>0.3</v>
      </c>
      <c r="E9" s="19">
        <f t="shared" si="0"/>
        <v>0.35</v>
      </c>
      <c r="F9" s="19">
        <f t="shared" si="0"/>
        <v>0.4</v>
      </c>
      <c r="G9" s="19">
        <f t="shared" si="0"/>
        <v>0.45</v>
      </c>
      <c r="H9" s="19">
        <f t="shared" si="0"/>
        <v>0.5</v>
      </c>
      <c r="I9" s="19">
        <f t="shared" si="0"/>
        <v>0.55000000000000004</v>
      </c>
      <c r="J9" s="19">
        <f t="shared" si="0"/>
        <v>0.6</v>
      </c>
      <c r="K9" s="19">
        <f t="shared" si="0"/>
        <v>0.65</v>
      </c>
      <c r="L9" s="19">
        <f t="shared" si="0"/>
        <v>0.7</v>
      </c>
      <c r="M9" s="19">
        <f t="shared" si="1"/>
        <v>0.75</v>
      </c>
      <c r="N9" s="19">
        <f t="shared" si="1"/>
        <v>0.8</v>
      </c>
      <c r="O9" s="19">
        <f t="shared" si="1"/>
        <v>0.85</v>
      </c>
      <c r="P9" s="19">
        <f t="shared" si="1"/>
        <v>0.9</v>
      </c>
      <c r="Q9" s="19">
        <f t="shared" si="1"/>
        <v>0.95</v>
      </c>
      <c r="R9" s="19">
        <f t="shared" si="1"/>
        <v>1</v>
      </c>
      <c r="S9" s="19">
        <f t="shared" si="1"/>
        <v>1</v>
      </c>
      <c r="T9" s="19">
        <f t="shared" si="1"/>
        <v>1</v>
      </c>
      <c r="U9" s="19">
        <f t="shared" si="1"/>
        <v>1</v>
      </c>
      <c r="V9" s="19">
        <f t="shared" si="1"/>
        <v>1</v>
      </c>
      <c r="W9" s="19">
        <f t="shared" si="1"/>
        <v>1</v>
      </c>
    </row>
    <row r="10" spans="2:23" x14ac:dyDescent="0.2">
      <c r="B10" s="18">
        <v>20</v>
      </c>
      <c r="C10" s="19">
        <f t="shared" si="0"/>
        <v>0.2</v>
      </c>
      <c r="D10" s="19">
        <f t="shared" si="0"/>
        <v>0.25</v>
      </c>
      <c r="E10" s="19">
        <f t="shared" si="0"/>
        <v>0.3</v>
      </c>
      <c r="F10" s="19">
        <f t="shared" si="0"/>
        <v>0.35</v>
      </c>
      <c r="G10" s="19">
        <f t="shared" si="0"/>
        <v>0.4</v>
      </c>
      <c r="H10" s="19">
        <f t="shared" si="0"/>
        <v>0.45</v>
      </c>
      <c r="I10" s="19">
        <f t="shared" si="0"/>
        <v>0.5</v>
      </c>
      <c r="J10" s="19">
        <f t="shared" si="0"/>
        <v>0.55000000000000004</v>
      </c>
      <c r="K10" s="19">
        <f t="shared" si="0"/>
        <v>0.6</v>
      </c>
      <c r="L10" s="19">
        <f t="shared" si="0"/>
        <v>0.65</v>
      </c>
      <c r="M10" s="19">
        <f t="shared" si="1"/>
        <v>0.7</v>
      </c>
      <c r="N10" s="19">
        <f t="shared" si="1"/>
        <v>0.75</v>
      </c>
      <c r="O10" s="19">
        <f t="shared" si="1"/>
        <v>0.8</v>
      </c>
      <c r="P10" s="19">
        <f t="shared" si="1"/>
        <v>0.85</v>
      </c>
      <c r="Q10" s="19">
        <f t="shared" si="1"/>
        <v>0.9</v>
      </c>
      <c r="R10" s="19">
        <f t="shared" si="1"/>
        <v>0.95</v>
      </c>
      <c r="S10" s="19">
        <f t="shared" si="1"/>
        <v>1</v>
      </c>
      <c r="T10" s="19">
        <f t="shared" si="1"/>
        <v>1</v>
      </c>
      <c r="U10" s="19">
        <f t="shared" si="1"/>
        <v>1</v>
      </c>
      <c r="V10" s="19">
        <f t="shared" si="1"/>
        <v>1</v>
      </c>
      <c r="W10" s="19">
        <f t="shared" si="1"/>
        <v>1</v>
      </c>
    </row>
    <row r="11" spans="2:23" x14ac:dyDescent="0.2">
      <c r="B11" s="18">
        <v>15</v>
      </c>
      <c r="C11" s="19">
        <f t="shared" si="0"/>
        <v>0.15</v>
      </c>
      <c r="D11" s="19">
        <f t="shared" si="0"/>
        <v>0.2</v>
      </c>
      <c r="E11" s="19">
        <f t="shared" si="0"/>
        <v>0.25</v>
      </c>
      <c r="F11" s="19">
        <f t="shared" si="0"/>
        <v>0.3</v>
      </c>
      <c r="G11" s="19">
        <f t="shared" si="0"/>
        <v>0.35</v>
      </c>
      <c r="H11" s="19">
        <f t="shared" si="0"/>
        <v>0.4</v>
      </c>
      <c r="I11" s="19">
        <f t="shared" si="0"/>
        <v>0.45</v>
      </c>
      <c r="J11" s="19">
        <f t="shared" si="0"/>
        <v>0.5</v>
      </c>
      <c r="K11" s="19">
        <f t="shared" si="0"/>
        <v>0.55000000000000004</v>
      </c>
      <c r="L11" s="19">
        <f t="shared" si="0"/>
        <v>0.6</v>
      </c>
      <c r="M11" s="19">
        <f t="shared" si="1"/>
        <v>0.65</v>
      </c>
      <c r="N11" s="19">
        <f t="shared" si="1"/>
        <v>0.7</v>
      </c>
      <c r="O11" s="19">
        <f t="shared" si="1"/>
        <v>0.75</v>
      </c>
      <c r="P11" s="19">
        <f t="shared" si="1"/>
        <v>0.8</v>
      </c>
      <c r="Q11" s="19">
        <f t="shared" si="1"/>
        <v>0.85</v>
      </c>
      <c r="R11" s="19">
        <f t="shared" si="1"/>
        <v>0.9</v>
      </c>
      <c r="S11" s="19">
        <f t="shared" si="1"/>
        <v>0.95</v>
      </c>
      <c r="T11" s="19">
        <f t="shared" si="1"/>
        <v>1</v>
      </c>
      <c r="U11" s="19">
        <f t="shared" si="1"/>
        <v>1</v>
      </c>
      <c r="V11" s="19">
        <f t="shared" si="1"/>
        <v>1</v>
      </c>
      <c r="W11" s="19">
        <f t="shared" si="1"/>
        <v>1</v>
      </c>
    </row>
    <row r="12" spans="2:23" x14ac:dyDescent="0.2">
      <c r="B12" s="18">
        <v>10</v>
      </c>
      <c r="C12" s="19">
        <f t="shared" si="0"/>
        <v>0.1</v>
      </c>
      <c r="D12" s="19">
        <f t="shared" si="0"/>
        <v>0.15</v>
      </c>
      <c r="E12" s="19">
        <f t="shared" si="0"/>
        <v>0.2</v>
      </c>
      <c r="F12" s="19">
        <f t="shared" si="0"/>
        <v>0.25</v>
      </c>
      <c r="G12" s="19">
        <f t="shared" si="0"/>
        <v>0.3</v>
      </c>
      <c r="H12" s="19">
        <f t="shared" si="0"/>
        <v>0.35</v>
      </c>
      <c r="I12" s="19">
        <f t="shared" si="0"/>
        <v>0.4</v>
      </c>
      <c r="J12" s="19">
        <f t="shared" si="0"/>
        <v>0.45</v>
      </c>
      <c r="K12" s="19">
        <f t="shared" si="0"/>
        <v>0.5</v>
      </c>
      <c r="L12" s="19">
        <f t="shared" si="0"/>
        <v>0.55000000000000004</v>
      </c>
      <c r="M12" s="19">
        <f t="shared" si="1"/>
        <v>0.6</v>
      </c>
      <c r="N12" s="19">
        <f t="shared" si="1"/>
        <v>0.65</v>
      </c>
      <c r="O12" s="19">
        <f t="shared" si="1"/>
        <v>0.7</v>
      </c>
      <c r="P12" s="19">
        <f t="shared" si="1"/>
        <v>0.75</v>
      </c>
      <c r="Q12" s="19">
        <f t="shared" si="1"/>
        <v>0.8</v>
      </c>
      <c r="R12" s="19">
        <f t="shared" si="1"/>
        <v>0.85</v>
      </c>
      <c r="S12" s="19">
        <f t="shared" si="1"/>
        <v>0.9</v>
      </c>
      <c r="T12" s="19">
        <f t="shared" si="1"/>
        <v>0.95</v>
      </c>
      <c r="U12" s="19">
        <f t="shared" si="1"/>
        <v>1</v>
      </c>
      <c r="V12" s="19">
        <f t="shared" si="1"/>
        <v>1</v>
      </c>
      <c r="W12" s="19">
        <f t="shared" si="1"/>
        <v>1</v>
      </c>
    </row>
    <row r="13" spans="2:23" x14ac:dyDescent="0.2">
      <c r="B13" s="18">
        <v>5</v>
      </c>
      <c r="C13" s="19">
        <f t="shared" ref="C13:L27" si="2">IF(AND(100&gt;(C$2+$B13), 0&lt;(C$2+$B13)), C$2+$B13, IF(0&lt;(C$2+$B13),100,0))/100</f>
        <v>0.05</v>
      </c>
      <c r="D13" s="19">
        <f t="shared" si="2"/>
        <v>0.1</v>
      </c>
      <c r="E13" s="19">
        <f t="shared" si="2"/>
        <v>0.15</v>
      </c>
      <c r="F13" s="19">
        <f t="shared" si="2"/>
        <v>0.2</v>
      </c>
      <c r="G13" s="19">
        <f t="shared" si="2"/>
        <v>0.25</v>
      </c>
      <c r="H13" s="19">
        <f t="shared" si="2"/>
        <v>0.3</v>
      </c>
      <c r="I13" s="19">
        <f t="shared" si="2"/>
        <v>0.35</v>
      </c>
      <c r="J13" s="19">
        <f t="shared" si="2"/>
        <v>0.4</v>
      </c>
      <c r="K13" s="19">
        <f t="shared" si="2"/>
        <v>0.45</v>
      </c>
      <c r="L13" s="19">
        <f t="shared" si="2"/>
        <v>0.5</v>
      </c>
      <c r="M13" s="19">
        <f t="shared" ref="M13:W27" si="3">IF(AND(100&gt;(M$2+$B13), 0&lt;(M$2+$B13)), M$2+$B13, IF(0&lt;(M$2+$B13),100,0))/100</f>
        <v>0.55000000000000004</v>
      </c>
      <c r="N13" s="19">
        <f t="shared" si="3"/>
        <v>0.6</v>
      </c>
      <c r="O13" s="19">
        <f t="shared" si="3"/>
        <v>0.65</v>
      </c>
      <c r="P13" s="19">
        <f t="shared" si="3"/>
        <v>0.7</v>
      </c>
      <c r="Q13" s="19">
        <f t="shared" si="3"/>
        <v>0.75</v>
      </c>
      <c r="R13" s="19">
        <f t="shared" si="3"/>
        <v>0.8</v>
      </c>
      <c r="S13" s="19">
        <f t="shared" si="3"/>
        <v>0.85</v>
      </c>
      <c r="T13" s="19">
        <f t="shared" si="3"/>
        <v>0.9</v>
      </c>
      <c r="U13" s="19">
        <f t="shared" si="3"/>
        <v>0.95</v>
      </c>
      <c r="V13" s="19">
        <f t="shared" si="3"/>
        <v>1</v>
      </c>
      <c r="W13" s="19">
        <f t="shared" si="3"/>
        <v>1</v>
      </c>
    </row>
    <row r="14" spans="2:23" x14ac:dyDescent="0.2">
      <c r="B14" s="18">
        <v>0</v>
      </c>
      <c r="C14" s="19">
        <f t="shared" si="2"/>
        <v>0</v>
      </c>
      <c r="D14" s="19">
        <f t="shared" si="2"/>
        <v>0.05</v>
      </c>
      <c r="E14" s="19">
        <f t="shared" si="2"/>
        <v>0.1</v>
      </c>
      <c r="F14" s="19">
        <f t="shared" si="2"/>
        <v>0.15</v>
      </c>
      <c r="G14" s="19">
        <f t="shared" si="2"/>
        <v>0.2</v>
      </c>
      <c r="H14" s="19">
        <f t="shared" si="2"/>
        <v>0.25</v>
      </c>
      <c r="I14" s="19">
        <f t="shared" si="2"/>
        <v>0.3</v>
      </c>
      <c r="J14" s="19">
        <f t="shared" si="2"/>
        <v>0.35</v>
      </c>
      <c r="K14" s="19">
        <f t="shared" si="2"/>
        <v>0.4</v>
      </c>
      <c r="L14" s="19">
        <f t="shared" si="2"/>
        <v>0.45</v>
      </c>
      <c r="M14" s="19">
        <f t="shared" si="3"/>
        <v>0.5</v>
      </c>
      <c r="N14" s="22">
        <f t="shared" si="3"/>
        <v>0.55000000000000004</v>
      </c>
      <c r="O14" s="19">
        <f t="shared" si="3"/>
        <v>0.6</v>
      </c>
      <c r="P14" s="19">
        <f t="shared" si="3"/>
        <v>0.65</v>
      </c>
      <c r="Q14" s="19">
        <f t="shared" si="3"/>
        <v>0.7</v>
      </c>
      <c r="R14" s="19">
        <f t="shared" si="3"/>
        <v>0.75</v>
      </c>
      <c r="S14" s="19">
        <f t="shared" si="3"/>
        <v>0.8</v>
      </c>
      <c r="T14" s="19">
        <f t="shared" si="3"/>
        <v>0.85</v>
      </c>
      <c r="U14" s="19">
        <f t="shared" si="3"/>
        <v>0.9</v>
      </c>
      <c r="V14" s="19">
        <f t="shared" si="3"/>
        <v>0.95</v>
      </c>
      <c r="W14" s="19">
        <f t="shared" si="3"/>
        <v>1</v>
      </c>
    </row>
    <row r="15" spans="2:23" x14ac:dyDescent="0.2">
      <c r="B15" s="18">
        <v>-5</v>
      </c>
      <c r="C15" s="19">
        <f t="shared" si="2"/>
        <v>0</v>
      </c>
      <c r="D15" s="19">
        <f t="shared" si="2"/>
        <v>0</v>
      </c>
      <c r="E15" s="19">
        <f t="shared" si="2"/>
        <v>0.05</v>
      </c>
      <c r="F15" s="19">
        <f t="shared" si="2"/>
        <v>0.1</v>
      </c>
      <c r="G15" s="19">
        <f t="shared" si="2"/>
        <v>0.15</v>
      </c>
      <c r="H15" s="19">
        <f t="shared" si="2"/>
        <v>0.2</v>
      </c>
      <c r="I15" s="19">
        <f t="shared" si="2"/>
        <v>0.25</v>
      </c>
      <c r="J15" s="19">
        <f t="shared" si="2"/>
        <v>0.3</v>
      </c>
      <c r="K15" s="19">
        <f t="shared" si="2"/>
        <v>0.35</v>
      </c>
      <c r="L15" s="19">
        <f t="shared" si="2"/>
        <v>0.4</v>
      </c>
      <c r="M15" s="19">
        <f t="shared" si="3"/>
        <v>0.45</v>
      </c>
      <c r="N15" s="19">
        <f t="shared" si="3"/>
        <v>0.5</v>
      </c>
      <c r="O15" s="19">
        <f t="shared" si="3"/>
        <v>0.55000000000000004</v>
      </c>
      <c r="P15" s="19">
        <f t="shared" si="3"/>
        <v>0.6</v>
      </c>
      <c r="Q15" s="19">
        <f t="shared" si="3"/>
        <v>0.65</v>
      </c>
      <c r="R15" s="19">
        <f t="shared" si="3"/>
        <v>0.7</v>
      </c>
      <c r="S15" s="19">
        <f t="shared" si="3"/>
        <v>0.75</v>
      </c>
      <c r="T15" s="19">
        <f t="shared" si="3"/>
        <v>0.8</v>
      </c>
      <c r="U15" s="19">
        <f t="shared" si="3"/>
        <v>0.85</v>
      </c>
      <c r="V15" s="19">
        <f t="shared" si="3"/>
        <v>0.9</v>
      </c>
      <c r="W15" s="19">
        <f t="shared" si="3"/>
        <v>0.95</v>
      </c>
    </row>
    <row r="16" spans="2:23" x14ac:dyDescent="0.2">
      <c r="B16" s="18">
        <v>-10</v>
      </c>
      <c r="C16" s="19">
        <f t="shared" si="2"/>
        <v>0</v>
      </c>
      <c r="D16" s="19">
        <f t="shared" si="2"/>
        <v>0</v>
      </c>
      <c r="E16" s="19">
        <f t="shared" si="2"/>
        <v>0</v>
      </c>
      <c r="F16" s="19">
        <f t="shared" si="2"/>
        <v>0.05</v>
      </c>
      <c r="G16" s="19">
        <f t="shared" si="2"/>
        <v>0.1</v>
      </c>
      <c r="H16" s="19">
        <f t="shared" si="2"/>
        <v>0.15</v>
      </c>
      <c r="I16" s="19">
        <f t="shared" si="2"/>
        <v>0.2</v>
      </c>
      <c r="J16" s="19">
        <f t="shared" si="2"/>
        <v>0.25</v>
      </c>
      <c r="K16" s="19">
        <f t="shared" si="2"/>
        <v>0.3</v>
      </c>
      <c r="L16" s="19">
        <f t="shared" si="2"/>
        <v>0.35</v>
      </c>
      <c r="M16" s="19">
        <f t="shared" si="3"/>
        <v>0.4</v>
      </c>
      <c r="N16" s="19">
        <f t="shared" si="3"/>
        <v>0.45</v>
      </c>
      <c r="O16" s="19">
        <f t="shared" si="3"/>
        <v>0.5</v>
      </c>
      <c r="P16" s="19">
        <f t="shared" si="3"/>
        <v>0.55000000000000004</v>
      </c>
      <c r="Q16" s="19">
        <f t="shared" si="3"/>
        <v>0.6</v>
      </c>
      <c r="R16" s="19">
        <f t="shared" si="3"/>
        <v>0.65</v>
      </c>
      <c r="S16" s="19">
        <f t="shared" si="3"/>
        <v>0.7</v>
      </c>
      <c r="T16" s="19">
        <f t="shared" si="3"/>
        <v>0.75</v>
      </c>
      <c r="U16" s="19">
        <f t="shared" si="3"/>
        <v>0.8</v>
      </c>
      <c r="V16" s="19">
        <f t="shared" si="3"/>
        <v>0.85</v>
      </c>
      <c r="W16" s="19">
        <f t="shared" si="3"/>
        <v>0.9</v>
      </c>
    </row>
    <row r="17" spans="2:23" x14ac:dyDescent="0.2">
      <c r="B17" s="18">
        <v>-15</v>
      </c>
      <c r="C17" s="19">
        <f t="shared" si="2"/>
        <v>0</v>
      </c>
      <c r="D17" s="19">
        <f t="shared" si="2"/>
        <v>0</v>
      </c>
      <c r="E17" s="19">
        <f t="shared" si="2"/>
        <v>0</v>
      </c>
      <c r="F17" s="19">
        <f t="shared" si="2"/>
        <v>0</v>
      </c>
      <c r="G17" s="19">
        <f t="shared" si="2"/>
        <v>0.05</v>
      </c>
      <c r="H17" s="19">
        <f t="shared" si="2"/>
        <v>0.1</v>
      </c>
      <c r="I17" s="19">
        <f t="shared" si="2"/>
        <v>0.15</v>
      </c>
      <c r="J17" s="19">
        <f t="shared" si="2"/>
        <v>0.2</v>
      </c>
      <c r="K17" s="19">
        <f t="shared" si="2"/>
        <v>0.25</v>
      </c>
      <c r="L17" s="19">
        <f t="shared" si="2"/>
        <v>0.3</v>
      </c>
      <c r="M17" s="19">
        <f t="shared" si="3"/>
        <v>0.35</v>
      </c>
      <c r="N17" s="19">
        <f t="shared" si="3"/>
        <v>0.4</v>
      </c>
      <c r="O17" s="19">
        <f t="shared" si="3"/>
        <v>0.45</v>
      </c>
      <c r="P17" s="19">
        <f t="shared" si="3"/>
        <v>0.5</v>
      </c>
      <c r="Q17" s="19">
        <f t="shared" si="3"/>
        <v>0.55000000000000004</v>
      </c>
      <c r="R17" s="19">
        <f t="shared" si="3"/>
        <v>0.6</v>
      </c>
      <c r="S17" s="19">
        <f t="shared" si="3"/>
        <v>0.65</v>
      </c>
      <c r="T17" s="19">
        <f t="shared" si="3"/>
        <v>0.7</v>
      </c>
      <c r="U17" s="19">
        <f t="shared" si="3"/>
        <v>0.75</v>
      </c>
      <c r="V17" s="19">
        <f t="shared" si="3"/>
        <v>0.8</v>
      </c>
      <c r="W17" s="19">
        <f t="shared" si="3"/>
        <v>0.85</v>
      </c>
    </row>
    <row r="18" spans="2:23" x14ac:dyDescent="0.2">
      <c r="B18" s="18">
        <v>-20</v>
      </c>
      <c r="C18" s="19">
        <f t="shared" si="2"/>
        <v>0</v>
      </c>
      <c r="D18" s="19">
        <f t="shared" si="2"/>
        <v>0</v>
      </c>
      <c r="E18" s="19">
        <f t="shared" si="2"/>
        <v>0</v>
      </c>
      <c r="F18" s="19">
        <f t="shared" si="2"/>
        <v>0</v>
      </c>
      <c r="G18" s="19">
        <f t="shared" si="2"/>
        <v>0</v>
      </c>
      <c r="H18" s="19">
        <f t="shared" si="2"/>
        <v>0.05</v>
      </c>
      <c r="I18" s="19">
        <f t="shared" si="2"/>
        <v>0.1</v>
      </c>
      <c r="J18" s="19">
        <f t="shared" si="2"/>
        <v>0.15</v>
      </c>
      <c r="K18" s="19">
        <f t="shared" si="2"/>
        <v>0.2</v>
      </c>
      <c r="L18" s="19">
        <f t="shared" si="2"/>
        <v>0.25</v>
      </c>
      <c r="M18" s="19">
        <f t="shared" si="3"/>
        <v>0.3</v>
      </c>
      <c r="N18" s="19">
        <f t="shared" si="3"/>
        <v>0.35</v>
      </c>
      <c r="O18" s="19">
        <f t="shared" si="3"/>
        <v>0.4</v>
      </c>
      <c r="P18" s="19">
        <f t="shared" si="3"/>
        <v>0.45</v>
      </c>
      <c r="Q18" s="19">
        <f t="shared" si="3"/>
        <v>0.5</v>
      </c>
      <c r="R18" s="19">
        <f t="shared" si="3"/>
        <v>0.55000000000000004</v>
      </c>
      <c r="S18" s="19">
        <f t="shared" si="3"/>
        <v>0.6</v>
      </c>
      <c r="T18" s="19">
        <f t="shared" si="3"/>
        <v>0.65</v>
      </c>
      <c r="U18" s="19">
        <f t="shared" si="3"/>
        <v>0.7</v>
      </c>
      <c r="V18" s="19">
        <f t="shared" si="3"/>
        <v>0.75</v>
      </c>
      <c r="W18" s="19">
        <f t="shared" si="3"/>
        <v>0.8</v>
      </c>
    </row>
    <row r="19" spans="2:23" x14ac:dyDescent="0.2">
      <c r="B19" s="18">
        <v>-25</v>
      </c>
      <c r="C19" s="19">
        <f t="shared" si="2"/>
        <v>0</v>
      </c>
      <c r="D19" s="19">
        <f t="shared" si="2"/>
        <v>0</v>
      </c>
      <c r="E19" s="19">
        <f t="shared" si="2"/>
        <v>0</v>
      </c>
      <c r="F19" s="19">
        <f t="shared" si="2"/>
        <v>0</v>
      </c>
      <c r="G19" s="19">
        <f t="shared" si="2"/>
        <v>0</v>
      </c>
      <c r="H19" s="19">
        <f t="shared" si="2"/>
        <v>0</v>
      </c>
      <c r="I19" s="19">
        <f t="shared" si="2"/>
        <v>0.05</v>
      </c>
      <c r="J19" s="19">
        <f t="shared" si="2"/>
        <v>0.1</v>
      </c>
      <c r="K19" s="19">
        <f t="shared" si="2"/>
        <v>0.15</v>
      </c>
      <c r="L19" s="19">
        <f t="shared" si="2"/>
        <v>0.2</v>
      </c>
      <c r="M19" s="19">
        <f t="shared" si="3"/>
        <v>0.25</v>
      </c>
      <c r="N19" s="19">
        <f t="shared" si="3"/>
        <v>0.3</v>
      </c>
      <c r="O19" s="19">
        <f t="shared" si="3"/>
        <v>0.35</v>
      </c>
      <c r="P19" s="19">
        <f t="shared" si="3"/>
        <v>0.4</v>
      </c>
      <c r="Q19" s="19">
        <f t="shared" si="3"/>
        <v>0.45</v>
      </c>
      <c r="R19" s="19">
        <f t="shared" si="3"/>
        <v>0.5</v>
      </c>
      <c r="S19" s="19">
        <f t="shared" si="3"/>
        <v>0.55000000000000004</v>
      </c>
      <c r="T19" s="19">
        <f t="shared" si="3"/>
        <v>0.6</v>
      </c>
      <c r="U19" s="19">
        <f t="shared" si="3"/>
        <v>0.65</v>
      </c>
      <c r="V19" s="19">
        <f t="shared" si="3"/>
        <v>0.7</v>
      </c>
      <c r="W19" s="19">
        <f t="shared" si="3"/>
        <v>0.75</v>
      </c>
    </row>
    <row r="20" spans="2:23" x14ac:dyDescent="0.2">
      <c r="B20" s="18">
        <v>-30</v>
      </c>
      <c r="C20" s="19">
        <f t="shared" si="2"/>
        <v>0</v>
      </c>
      <c r="D20" s="19">
        <f t="shared" si="2"/>
        <v>0</v>
      </c>
      <c r="E20" s="19">
        <f t="shared" si="2"/>
        <v>0</v>
      </c>
      <c r="F20" s="19">
        <f t="shared" si="2"/>
        <v>0</v>
      </c>
      <c r="G20" s="19">
        <f t="shared" si="2"/>
        <v>0</v>
      </c>
      <c r="H20" s="19">
        <f t="shared" si="2"/>
        <v>0</v>
      </c>
      <c r="I20" s="19">
        <f t="shared" si="2"/>
        <v>0</v>
      </c>
      <c r="J20" s="19">
        <f t="shared" si="2"/>
        <v>0.05</v>
      </c>
      <c r="K20" s="19">
        <f t="shared" si="2"/>
        <v>0.1</v>
      </c>
      <c r="L20" s="19">
        <f t="shared" si="2"/>
        <v>0.15</v>
      </c>
      <c r="M20" s="19">
        <f t="shared" si="3"/>
        <v>0.2</v>
      </c>
      <c r="N20" s="19">
        <f t="shared" si="3"/>
        <v>0.25</v>
      </c>
      <c r="O20" s="19">
        <f t="shared" si="3"/>
        <v>0.3</v>
      </c>
      <c r="P20" s="19">
        <f t="shared" si="3"/>
        <v>0.35</v>
      </c>
      <c r="Q20" s="19">
        <f t="shared" si="3"/>
        <v>0.4</v>
      </c>
      <c r="R20" s="19">
        <f t="shared" si="3"/>
        <v>0.45</v>
      </c>
      <c r="S20" s="19">
        <f t="shared" si="3"/>
        <v>0.5</v>
      </c>
      <c r="T20" s="19">
        <f t="shared" si="3"/>
        <v>0.55000000000000004</v>
      </c>
      <c r="U20" s="19">
        <f t="shared" si="3"/>
        <v>0.6</v>
      </c>
      <c r="V20" s="19">
        <f t="shared" si="3"/>
        <v>0.65</v>
      </c>
      <c r="W20" s="19">
        <f t="shared" si="3"/>
        <v>0.7</v>
      </c>
    </row>
    <row r="21" spans="2:23" x14ac:dyDescent="0.2">
      <c r="B21" s="18">
        <v>-35</v>
      </c>
      <c r="C21" s="19">
        <f t="shared" si="2"/>
        <v>0</v>
      </c>
      <c r="D21" s="19">
        <f t="shared" si="2"/>
        <v>0</v>
      </c>
      <c r="E21" s="19">
        <f t="shared" si="2"/>
        <v>0</v>
      </c>
      <c r="F21" s="19">
        <f t="shared" si="2"/>
        <v>0</v>
      </c>
      <c r="G21" s="19">
        <f t="shared" si="2"/>
        <v>0</v>
      </c>
      <c r="H21" s="19">
        <f t="shared" si="2"/>
        <v>0</v>
      </c>
      <c r="I21" s="19">
        <f t="shared" si="2"/>
        <v>0</v>
      </c>
      <c r="J21" s="19">
        <f t="shared" si="2"/>
        <v>0</v>
      </c>
      <c r="K21" s="19">
        <f t="shared" si="2"/>
        <v>0.05</v>
      </c>
      <c r="L21" s="19">
        <f t="shared" si="2"/>
        <v>0.1</v>
      </c>
      <c r="M21" s="19">
        <f t="shared" si="3"/>
        <v>0.15</v>
      </c>
      <c r="N21" s="19">
        <f t="shared" si="3"/>
        <v>0.2</v>
      </c>
      <c r="O21" s="19">
        <f t="shared" si="3"/>
        <v>0.25</v>
      </c>
      <c r="P21" s="19">
        <f t="shared" si="3"/>
        <v>0.3</v>
      </c>
      <c r="Q21" s="19">
        <f t="shared" si="3"/>
        <v>0.35</v>
      </c>
      <c r="R21" s="19">
        <f t="shared" si="3"/>
        <v>0.4</v>
      </c>
      <c r="S21" s="19">
        <f t="shared" si="3"/>
        <v>0.45</v>
      </c>
      <c r="T21" s="19">
        <f t="shared" si="3"/>
        <v>0.5</v>
      </c>
      <c r="U21" s="19">
        <f t="shared" si="3"/>
        <v>0.55000000000000004</v>
      </c>
      <c r="V21" s="19">
        <f t="shared" si="3"/>
        <v>0.6</v>
      </c>
      <c r="W21" s="19">
        <f t="shared" si="3"/>
        <v>0.65</v>
      </c>
    </row>
    <row r="22" spans="2:23" x14ac:dyDescent="0.2">
      <c r="B22" s="18">
        <v>-40</v>
      </c>
      <c r="C22" s="19">
        <f t="shared" si="2"/>
        <v>0</v>
      </c>
      <c r="D22" s="19">
        <f t="shared" si="2"/>
        <v>0</v>
      </c>
      <c r="E22" s="19">
        <f t="shared" si="2"/>
        <v>0</v>
      </c>
      <c r="F22" s="19">
        <f t="shared" si="2"/>
        <v>0</v>
      </c>
      <c r="G22" s="19">
        <f t="shared" si="2"/>
        <v>0</v>
      </c>
      <c r="H22" s="19">
        <f t="shared" si="2"/>
        <v>0</v>
      </c>
      <c r="I22" s="19">
        <f t="shared" si="2"/>
        <v>0</v>
      </c>
      <c r="J22" s="19">
        <f t="shared" si="2"/>
        <v>0</v>
      </c>
      <c r="K22" s="19">
        <f t="shared" si="2"/>
        <v>0</v>
      </c>
      <c r="L22" s="19">
        <f t="shared" si="2"/>
        <v>0.05</v>
      </c>
      <c r="M22" s="19">
        <f t="shared" si="3"/>
        <v>0.1</v>
      </c>
      <c r="N22" s="19">
        <f t="shared" si="3"/>
        <v>0.15</v>
      </c>
      <c r="O22" s="19">
        <f t="shared" si="3"/>
        <v>0.2</v>
      </c>
      <c r="P22" s="19">
        <f t="shared" si="3"/>
        <v>0.25</v>
      </c>
      <c r="Q22" s="19">
        <f t="shared" si="3"/>
        <v>0.3</v>
      </c>
      <c r="R22" s="19">
        <f t="shared" si="3"/>
        <v>0.35</v>
      </c>
      <c r="S22" s="19">
        <f t="shared" si="3"/>
        <v>0.4</v>
      </c>
      <c r="T22" s="19">
        <f t="shared" si="3"/>
        <v>0.45</v>
      </c>
      <c r="U22" s="19">
        <f t="shared" si="3"/>
        <v>0.5</v>
      </c>
      <c r="V22" s="19">
        <f t="shared" si="3"/>
        <v>0.55000000000000004</v>
      </c>
      <c r="W22" s="19">
        <f t="shared" si="3"/>
        <v>0.6</v>
      </c>
    </row>
    <row r="23" spans="2:23" x14ac:dyDescent="0.2">
      <c r="B23" s="18">
        <v>-45</v>
      </c>
      <c r="C23" s="19">
        <f t="shared" si="2"/>
        <v>0</v>
      </c>
      <c r="D23" s="19">
        <f t="shared" si="2"/>
        <v>0</v>
      </c>
      <c r="E23" s="19">
        <f t="shared" si="2"/>
        <v>0</v>
      </c>
      <c r="F23" s="19">
        <f t="shared" si="2"/>
        <v>0</v>
      </c>
      <c r="G23" s="19">
        <f t="shared" si="2"/>
        <v>0</v>
      </c>
      <c r="H23" s="19">
        <f t="shared" si="2"/>
        <v>0</v>
      </c>
      <c r="I23" s="19">
        <f t="shared" si="2"/>
        <v>0</v>
      </c>
      <c r="J23" s="19">
        <f t="shared" si="2"/>
        <v>0</v>
      </c>
      <c r="K23" s="19">
        <f t="shared" si="2"/>
        <v>0</v>
      </c>
      <c r="L23" s="19">
        <f t="shared" si="2"/>
        <v>0</v>
      </c>
      <c r="M23" s="19">
        <f t="shared" si="3"/>
        <v>0.05</v>
      </c>
      <c r="N23" s="19">
        <f t="shared" si="3"/>
        <v>0.1</v>
      </c>
      <c r="O23" s="19">
        <f t="shared" si="3"/>
        <v>0.15</v>
      </c>
      <c r="P23" s="19">
        <f t="shared" si="3"/>
        <v>0.2</v>
      </c>
      <c r="Q23" s="19">
        <f t="shared" si="3"/>
        <v>0.25</v>
      </c>
      <c r="R23" s="19">
        <f t="shared" si="3"/>
        <v>0.3</v>
      </c>
      <c r="S23" s="19">
        <f t="shared" si="3"/>
        <v>0.35</v>
      </c>
      <c r="T23" s="19">
        <f t="shared" si="3"/>
        <v>0.4</v>
      </c>
      <c r="U23" s="19">
        <f t="shared" si="3"/>
        <v>0.45</v>
      </c>
      <c r="V23" s="19">
        <f t="shared" si="3"/>
        <v>0.5</v>
      </c>
      <c r="W23" s="19">
        <f t="shared" si="3"/>
        <v>0.55000000000000004</v>
      </c>
    </row>
    <row r="24" spans="2:23" x14ac:dyDescent="0.2">
      <c r="B24" s="18">
        <v>-50</v>
      </c>
      <c r="C24" s="19">
        <f t="shared" si="2"/>
        <v>0</v>
      </c>
      <c r="D24" s="19">
        <f t="shared" si="2"/>
        <v>0</v>
      </c>
      <c r="E24" s="19">
        <f t="shared" si="2"/>
        <v>0</v>
      </c>
      <c r="F24" s="19">
        <f t="shared" si="2"/>
        <v>0</v>
      </c>
      <c r="G24" s="19">
        <f t="shared" si="2"/>
        <v>0</v>
      </c>
      <c r="H24" s="19">
        <f t="shared" si="2"/>
        <v>0</v>
      </c>
      <c r="I24" s="19">
        <f t="shared" si="2"/>
        <v>0</v>
      </c>
      <c r="J24" s="19">
        <f t="shared" si="2"/>
        <v>0</v>
      </c>
      <c r="K24" s="19">
        <f t="shared" si="2"/>
        <v>0</v>
      </c>
      <c r="L24" s="19">
        <f t="shared" si="2"/>
        <v>0</v>
      </c>
      <c r="M24" s="19">
        <f t="shared" si="3"/>
        <v>0</v>
      </c>
      <c r="N24" s="19">
        <f t="shared" si="3"/>
        <v>0.05</v>
      </c>
      <c r="O24" s="19">
        <f t="shared" si="3"/>
        <v>0.1</v>
      </c>
      <c r="P24" s="19">
        <f t="shared" si="3"/>
        <v>0.15</v>
      </c>
      <c r="Q24" s="19">
        <f t="shared" si="3"/>
        <v>0.2</v>
      </c>
      <c r="R24" s="19">
        <f t="shared" si="3"/>
        <v>0.25</v>
      </c>
      <c r="S24" s="19">
        <f t="shared" si="3"/>
        <v>0.3</v>
      </c>
      <c r="T24" s="19">
        <f t="shared" si="3"/>
        <v>0.35</v>
      </c>
      <c r="U24" s="19">
        <f t="shared" si="3"/>
        <v>0.4</v>
      </c>
      <c r="V24" s="19">
        <f t="shared" si="3"/>
        <v>0.45</v>
      </c>
      <c r="W24" s="19">
        <f t="shared" si="3"/>
        <v>0.5</v>
      </c>
    </row>
    <row r="25" spans="2:23" x14ac:dyDescent="0.2">
      <c r="B25" s="18">
        <v>-55</v>
      </c>
      <c r="C25" s="19">
        <f t="shared" si="2"/>
        <v>0</v>
      </c>
      <c r="D25" s="19">
        <f t="shared" si="2"/>
        <v>0</v>
      </c>
      <c r="E25" s="19">
        <f t="shared" si="2"/>
        <v>0</v>
      </c>
      <c r="F25" s="19">
        <f t="shared" si="2"/>
        <v>0</v>
      </c>
      <c r="G25" s="19">
        <f t="shared" si="2"/>
        <v>0</v>
      </c>
      <c r="H25" s="19">
        <f t="shared" si="2"/>
        <v>0</v>
      </c>
      <c r="I25" s="19">
        <f t="shared" si="2"/>
        <v>0</v>
      </c>
      <c r="J25" s="19">
        <f t="shared" si="2"/>
        <v>0</v>
      </c>
      <c r="K25" s="19">
        <f t="shared" si="2"/>
        <v>0</v>
      </c>
      <c r="L25" s="19">
        <f t="shared" si="2"/>
        <v>0</v>
      </c>
      <c r="M25" s="19">
        <f t="shared" si="3"/>
        <v>0</v>
      </c>
      <c r="N25" s="19">
        <f t="shared" si="3"/>
        <v>0</v>
      </c>
      <c r="O25" s="19">
        <f t="shared" si="3"/>
        <v>0.05</v>
      </c>
      <c r="P25" s="19">
        <f t="shared" si="3"/>
        <v>0.1</v>
      </c>
      <c r="Q25" s="19">
        <f t="shared" si="3"/>
        <v>0.15</v>
      </c>
      <c r="R25" s="19">
        <f t="shared" si="3"/>
        <v>0.2</v>
      </c>
      <c r="S25" s="19">
        <f t="shared" si="3"/>
        <v>0.25</v>
      </c>
      <c r="T25" s="19">
        <f t="shared" si="3"/>
        <v>0.3</v>
      </c>
      <c r="U25" s="19">
        <f t="shared" si="3"/>
        <v>0.35</v>
      </c>
      <c r="V25" s="19">
        <f t="shared" si="3"/>
        <v>0.4</v>
      </c>
      <c r="W25" s="19">
        <f t="shared" si="3"/>
        <v>0.45</v>
      </c>
    </row>
    <row r="26" spans="2:23" x14ac:dyDescent="0.2">
      <c r="B26" s="18">
        <v>-60</v>
      </c>
      <c r="C26" s="19">
        <f t="shared" si="2"/>
        <v>0</v>
      </c>
      <c r="D26" s="19">
        <f t="shared" si="2"/>
        <v>0</v>
      </c>
      <c r="E26" s="19">
        <f t="shared" si="2"/>
        <v>0</v>
      </c>
      <c r="F26" s="19">
        <f t="shared" si="2"/>
        <v>0</v>
      </c>
      <c r="G26" s="19">
        <f t="shared" si="2"/>
        <v>0</v>
      </c>
      <c r="H26" s="19">
        <f t="shared" si="2"/>
        <v>0</v>
      </c>
      <c r="I26" s="19">
        <f t="shared" si="2"/>
        <v>0</v>
      </c>
      <c r="J26" s="19">
        <f t="shared" si="2"/>
        <v>0</v>
      </c>
      <c r="K26" s="19">
        <f t="shared" si="2"/>
        <v>0</v>
      </c>
      <c r="L26" s="19">
        <f t="shared" si="2"/>
        <v>0</v>
      </c>
      <c r="M26" s="19">
        <f t="shared" si="3"/>
        <v>0</v>
      </c>
      <c r="N26" s="19">
        <f t="shared" si="3"/>
        <v>0</v>
      </c>
      <c r="O26" s="19">
        <f t="shared" si="3"/>
        <v>0</v>
      </c>
      <c r="P26" s="19">
        <f t="shared" si="3"/>
        <v>0.05</v>
      </c>
      <c r="Q26" s="19">
        <f t="shared" si="3"/>
        <v>0.1</v>
      </c>
      <c r="R26" s="19">
        <f t="shared" si="3"/>
        <v>0.15</v>
      </c>
      <c r="S26" s="19">
        <f t="shared" si="3"/>
        <v>0.2</v>
      </c>
      <c r="T26" s="19">
        <f t="shared" si="3"/>
        <v>0.25</v>
      </c>
      <c r="U26" s="19">
        <f t="shared" si="3"/>
        <v>0.3</v>
      </c>
      <c r="V26" s="19">
        <f t="shared" si="3"/>
        <v>0.35</v>
      </c>
      <c r="W26" s="19">
        <f t="shared" si="3"/>
        <v>0.4</v>
      </c>
    </row>
    <row r="27" spans="2:23" x14ac:dyDescent="0.2">
      <c r="B27" s="18">
        <v>-65</v>
      </c>
      <c r="C27" s="19">
        <f t="shared" si="2"/>
        <v>0</v>
      </c>
      <c r="D27" s="19">
        <f t="shared" si="2"/>
        <v>0</v>
      </c>
      <c r="E27" s="19">
        <f t="shared" si="2"/>
        <v>0</v>
      </c>
      <c r="F27" s="19">
        <f t="shared" si="2"/>
        <v>0</v>
      </c>
      <c r="G27" s="19">
        <f t="shared" si="2"/>
        <v>0</v>
      </c>
      <c r="H27" s="19">
        <f t="shared" si="2"/>
        <v>0</v>
      </c>
      <c r="I27" s="19">
        <f t="shared" si="2"/>
        <v>0</v>
      </c>
      <c r="J27" s="19">
        <f t="shared" si="2"/>
        <v>0</v>
      </c>
      <c r="K27" s="19">
        <f t="shared" si="2"/>
        <v>0</v>
      </c>
      <c r="L27" s="19">
        <f t="shared" si="2"/>
        <v>0</v>
      </c>
      <c r="M27" s="19">
        <f t="shared" si="3"/>
        <v>0</v>
      </c>
      <c r="N27" s="19">
        <f t="shared" si="3"/>
        <v>0</v>
      </c>
      <c r="O27" s="19">
        <f t="shared" si="3"/>
        <v>0</v>
      </c>
      <c r="P27" s="19">
        <f t="shared" si="3"/>
        <v>0</v>
      </c>
      <c r="Q27" s="19">
        <f t="shared" si="3"/>
        <v>0.05</v>
      </c>
      <c r="R27" s="19">
        <f t="shared" si="3"/>
        <v>0.1</v>
      </c>
      <c r="S27" s="19">
        <f t="shared" si="3"/>
        <v>0.15</v>
      </c>
      <c r="T27" s="19">
        <f t="shared" si="3"/>
        <v>0.2</v>
      </c>
      <c r="U27" s="19">
        <f t="shared" si="3"/>
        <v>0.25</v>
      </c>
      <c r="V27" s="19">
        <f t="shared" si="3"/>
        <v>0.3</v>
      </c>
      <c r="W27" s="19">
        <f t="shared" si="3"/>
        <v>0.35</v>
      </c>
    </row>
  </sheetData>
  <conditionalFormatting sqref="C3:W27">
    <cfRule type="colorScale" priority="2">
      <colorScale>
        <cfvo type="min"/>
        <cfvo type="percentile" val="50"/>
        <cfvo type="max"/>
        <color rgb="FFF7A19A"/>
        <color rgb="FFFFF9AE"/>
        <color rgb="FFC2E0AE"/>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zoomScaleNormal="100" workbookViewId="0">
      <selection activeCell="H20" sqref="H20"/>
    </sheetView>
  </sheetViews>
  <sheetFormatPr defaultColWidth="8.7109375" defaultRowHeight="12.75" x14ac:dyDescent="0.2"/>
  <cols>
    <col min="1" max="1" width="11.5703125" style="18" customWidth="1"/>
    <col min="2" max="2" width="3.5703125" style="18" customWidth="1"/>
    <col min="3" max="12" width="5.140625" customWidth="1"/>
    <col min="13" max="23" width="6.140625" customWidth="1"/>
  </cols>
  <sheetData>
    <row r="1" spans="2:23" s="18" customFormat="1" x14ac:dyDescent="0.2"/>
    <row r="2" spans="2:23" s="18" customFormat="1" x14ac:dyDescent="0.2">
      <c r="C2" s="18">
        <v>-5</v>
      </c>
      <c r="D2" s="18">
        <v>-4</v>
      </c>
      <c r="E2" s="18">
        <v>-3</v>
      </c>
      <c r="F2" s="18">
        <v>-2</v>
      </c>
      <c r="G2" s="18">
        <v>-1</v>
      </c>
      <c r="H2" s="18">
        <v>0</v>
      </c>
      <c r="I2" s="18">
        <v>1</v>
      </c>
      <c r="J2" s="18">
        <v>2</v>
      </c>
      <c r="K2" s="18">
        <v>3</v>
      </c>
      <c r="L2" s="18">
        <v>4</v>
      </c>
      <c r="M2" s="18">
        <v>5</v>
      </c>
      <c r="N2" s="18">
        <v>6</v>
      </c>
      <c r="O2" s="18">
        <v>7</v>
      </c>
      <c r="P2" s="18">
        <v>8</v>
      </c>
      <c r="Q2" s="18">
        <v>9</v>
      </c>
      <c r="R2" s="18">
        <v>10</v>
      </c>
      <c r="S2" s="18">
        <v>11</v>
      </c>
      <c r="T2" s="18">
        <v>12</v>
      </c>
      <c r="U2" s="18">
        <v>13</v>
      </c>
      <c r="V2" s="18">
        <v>14</v>
      </c>
      <c r="W2" s="18">
        <v>15</v>
      </c>
    </row>
    <row r="3" spans="2:23" s="18" customFormat="1" x14ac:dyDescent="0.2">
      <c r="B3" s="18">
        <v>6</v>
      </c>
      <c r="C3" s="19">
        <f t="shared" ref="C3:L12" si="0">IF(1-(($B3-C$2-1)/20) &gt; 0, IF(1-(($B3-C$2-1)/20) &lt; 1, 1-(($B3-C$2-1)/20), 1), 0)</f>
        <v>0.5</v>
      </c>
      <c r="D3" s="19">
        <f t="shared" si="0"/>
        <v>0.55000000000000004</v>
      </c>
      <c r="E3" s="19">
        <f t="shared" si="0"/>
        <v>0.6</v>
      </c>
      <c r="F3" s="19">
        <f t="shared" si="0"/>
        <v>0.65</v>
      </c>
      <c r="G3" s="19">
        <f t="shared" si="0"/>
        <v>0.7</v>
      </c>
      <c r="H3" s="19">
        <f t="shared" si="0"/>
        <v>0.75</v>
      </c>
      <c r="I3" s="19">
        <f t="shared" si="0"/>
        <v>0.8</v>
      </c>
      <c r="J3" s="19">
        <f t="shared" si="0"/>
        <v>0.85</v>
      </c>
      <c r="K3" s="19">
        <f t="shared" si="0"/>
        <v>0.9</v>
      </c>
      <c r="L3" s="19">
        <f t="shared" si="0"/>
        <v>0.95</v>
      </c>
      <c r="M3" s="19">
        <f t="shared" ref="M3:W12" si="1">IF(1-(($B3-M$2-1)/20) &gt; 0, IF(1-(($B3-M$2-1)/20) &lt; 1, 1-(($B3-M$2-1)/20), 1), 0)</f>
        <v>1</v>
      </c>
      <c r="N3" s="19">
        <f t="shared" si="1"/>
        <v>1</v>
      </c>
      <c r="O3" s="19">
        <f t="shared" si="1"/>
        <v>1</v>
      </c>
      <c r="P3" s="19">
        <f t="shared" si="1"/>
        <v>1</v>
      </c>
      <c r="Q3" s="19">
        <f t="shared" si="1"/>
        <v>1</v>
      </c>
      <c r="R3" s="19">
        <f t="shared" si="1"/>
        <v>1</v>
      </c>
      <c r="S3" s="19">
        <f t="shared" si="1"/>
        <v>1</v>
      </c>
      <c r="T3" s="19">
        <f t="shared" si="1"/>
        <v>1</v>
      </c>
      <c r="U3" s="19">
        <f t="shared" si="1"/>
        <v>1</v>
      </c>
      <c r="V3" s="19">
        <f t="shared" si="1"/>
        <v>1</v>
      </c>
      <c r="W3" s="19">
        <f t="shared" si="1"/>
        <v>1</v>
      </c>
    </row>
    <row r="4" spans="2:23" s="18" customFormat="1" x14ac:dyDescent="0.2">
      <c r="B4" s="18">
        <v>7</v>
      </c>
      <c r="C4" s="19">
        <f t="shared" si="0"/>
        <v>0.44999999999999996</v>
      </c>
      <c r="D4" s="19">
        <f t="shared" si="0"/>
        <v>0.5</v>
      </c>
      <c r="E4" s="19">
        <f t="shared" si="0"/>
        <v>0.55000000000000004</v>
      </c>
      <c r="F4" s="19">
        <f t="shared" si="0"/>
        <v>0.6</v>
      </c>
      <c r="G4" s="19">
        <f t="shared" si="0"/>
        <v>0.65</v>
      </c>
      <c r="H4" s="19">
        <f t="shared" si="0"/>
        <v>0.7</v>
      </c>
      <c r="I4" s="19">
        <f t="shared" si="0"/>
        <v>0.75</v>
      </c>
      <c r="J4" s="19">
        <f t="shared" si="0"/>
        <v>0.8</v>
      </c>
      <c r="K4" s="19">
        <f t="shared" si="0"/>
        <v>0.85</v>
      </c>
      <c r="L4" s="19">
        <f t="shared" si="0"/>
        <v>0.9</v>
      </c>
      <c r="M4" s="19">
        <f t="shared" si="1"/>
        <v>0.95</v>
      </c>
      <c r="N4" s="19">
        <f t="shared" si="1"/>
        <v>1</v>
      </c>
      <c r="O4" s="19">
        <f t="shared" si="1"/>
        <v>1</v>
      </c>
      <c r="P4" s="19">
        <f t="shared" si="1"/>
        <v>1</v>
      </c>
      <c r="Q4" s="19">
        <f t="shared" si="1"/>
        <v>1</v>
      </c>
      <c r="R4" s="19">
        <f t="shared" si="1"/>
        <v>1</v>
      </c>
      <c r="S4" s="19">
        <f t="shared" si="1"/>
        <v>1</v>
      </c>
      <c r="T4" s="19">
        <f t="shared" si="1"/>
        <v>1</v>
      </c>
      <c r="U4" s="19">
        <f t="shared" si="1"/>
        <v>1</v>
      </c>
      <c r="V4" s="19">
        <f t="shared" si="1"/>
        <v>1</v>
      </c>
      <c r="W4" s="19">
        <f t="shared" si="1"/>
        <v>1</v>
      </c>
    </row>
    <row r="5" spans="2:23" s="18" customFormat="1" x14ac:dyDescent="0.2">
      <c r="B5" s="18">
        <v>8</v>
      </c>
      <c r="C5" s="19">
        <f t="shared" si="0"/>
        <v>0.4</v>
      </c>
      <c r="D5" s="19">
        <f t="shared" si="0"/>
        <v>0.44999999999999996</v>
      </c>
      <c r="E5" s="19">
        <f t="shared" si="0"/>
        <v>0.5</v>
      </c>
      <c r="F5" s="19">
        <f t="shared" si="0"/>
        <v>0.55000000000000004</v>
      </c>
      <c r="G5" s="19">
        <f t="shared" si="0"/>
        <v>0.6</v>
      </c>
      <c r="H5" s="19">
        <f t="shared" si="0"/>
        <v>0.65</v>
      </c>
      <c r="I5" s="19">
        <f t="shared" si="0"/>
        <v>0.7</v>
      </c>
      <c r="J5" s="19">
        <f t="shared" si="0"/>
        <v>0.75</v>
      </c>
      <c r="K5" s="19">
        <f t="shared" si="0"/>
        <v>0.8</v>
      </c>
      <c r="L5" s="19">
        <f t="shared" si="0"/>
        <v>0.85</v>
      </c>
      <c r="M5" s="19">
        <f t="shared" si="1"/>
        <v>0.9</v>
      </c>
      <c r="N5" s="19">
        <f t="shared" si="1"/>
        <v>0.95</v>
      </c>
      <c r="O5" s="19">
        <f t="shared" si="1"/>
        <v>1</v>
      </c>
      <c r="P5" s="19">
        <f t="shared" si="1"/>
        <v>1</v>
      </c>
      <c r="Q5" s="19">
        <f t="shared" si="1"/>
        <v>1</v>
      </c>
      <c r="R5" s="19">
        <f t="shared" si="1"/>
        <v>1</v>
      </c>
      <c r="S5" s="19">
        <f t="shared" si="1"/>
        <v>1</v>
      </c>
      <c r="T5" s="19">
        <f t="shared" si="1"/>
        <v>1</v>
      </c>
      <c r="U5" s="19">
        <f t="shared" si="1"/>
        <v>1</v>
      </c>
      <c r="V5" s="19">
        <f t="shared" si="1"/>
        <v>1</v>
      </c>
      <c r="W5" s="19">
        <f t="shared" si="1"/>
        <v>1</v>
      </c>
    </row>
    <row r="6" spans="2:23" s="18" customFormat="1" x14ac:dyDescent="0.2">
      <c r="B6" s="18">
        <v>9</v>
      </c>
      <c r="C6" s="19">
        <f t="shared" si="0"/>
        <v>0.35</v>
      </c>
      <c r="D6" s="19">
        <f t="shared" si="0"/>
        <v>0.4</v>
      </c>
      <c r="E6" s="19">
        <f t="shared" si="0"/>
        <v>0.44999999999999996</v>
      </c>
      <c r="F6" s="19">
        <f t="shared" si="0"/>
        <v>0.5</v>
      </c>
      <c r="G6" s="19">
        <f t="shared" si="0"/>
        <v>0.55000000000000004</v>
      </c>
      <c r="H6" s="19">
        <f t="shared" si="0"/>
        <v>0.6</v>
      </c>
      <c r="I6" s="19">
        <f t="shared" si="0"/>
        <v>0.65</v>
      </c>
      <c r="J6" s="19">
        <f t="shared" si="0"/>
        <v>0.7</v>
      </c>
      <c r="K6" s="19">
        <f t="shared" si="0"/>
        <v>0.75</v>
      </c>
      <c r="L6" s="19">
        <f t="shared" si="0"/>
        <v>0.8</v>
      </c>
      <c r="M6" s="19">
        <f t="shared" si="1"/>
        <v>0.85</v>
      </c>
      <c r="N6" s="19">
        <f t="shared" si="1"/>
        <v>0.9</v>
      </c>
      <c r="O6" s="19">
        <f t="shared" si="1"/>
        <v>0.95</v>
      </c>
      <c r="P6" s="19">
        <f t="shared" si="1"/>
        <v>1</v>
      </c>
      <c r="Q6" s="19">
        <f t="shared" si="1"/>
        <v>1</v>
      </c>
      <c r="R6" s="19">
        <f t="shared" si="1"/>
        <v>1</v>
      </c>
      <c r="S6" s="19">
        <f t="shared" si="1"/>
        <v>1</v>
      </c>
      <c r="T6" s="19">
        <f t="shared" si="1"/>
        <v>1</v>
      </c>
      <c r="U6" s="19">
        <f t="shared" si="1"/>
        <v>1</v>
      </c>
      <c r="V6" s="19">
        <f t="shared" si="1"/>
        <v>1</v>
      </c>
      <c r="W6" s="19">
        <f t="shared" si="1"/>
        <v>1</v>
      </c>
    </row>
    <row r="7" spans="2:23" s="18" customFormat="1" x14ac:dyDescent="0.2">
      <c r="B7" s="18">
        <v>10</v>
      </c>
      <c r="C7" s="19">
        <f t="shared" si="0"/>
        <v>0.30000000000000004</v>
      </c>
      <c r="D7" s="19">
        <f t="shared" si="0"/>
        <v>0.35</v>
      </c>
      <c r="E7" s="19">
        <f t="shared" si="0"/>
        <v>0.4</v>
      </c>
      <c r="F7" s="19">
        <f t="shared" si="0"/>
        <v>0.44999999999999996</v>
      </c>
      <c r="G7" s="19">
        <f t="shared" si="0"/>
        <v>0.5</v>
      </c>
      <c r="H7" s="19">
        <f t="shared" si="0"/>
        <v>0.55000000000000004</v>
      </c>
      <c r="I7" s="19">
        <f t="shared" si="0"/>
        <v>0.6</v>
      </c>
      <c r="J7" s="19">
        <f t="shared" si="0"/>
        <v>0.65</v>
      </c>
      <c r="K7" s="19">
        <f t="shared" si="0"/>
        <v>0.7</v>
      </c>
      <c r="L7" s="19">
        <f t="shared" si="0"/>
        <v>0.75</v>
      </c>
      <c r="M7" s="19">
        <f t="shared" si="1"/>
        <v>0.8</v>
      </c>
      <c r="N7" s="19">
        <f t="shared" si="1"/>
        <v>0.85</v>
      </c>
      <c r="O7" s="19">
        <f t="shared" si="1"/>
        <v>0.9</v>
      </c>
      <c r="P7" s="19">
        <f t="shared" si="1"/>
        <v>0.95</v>
      </c>
      <c r="Q7" s="19">
        <f t="shared" si="1"/>
        <v>1</v>
      </c>
      <c r="R7" s="19">
        <f t="shared" si="1"/>
        <v>1</v>
      </c>
      <c r="S7" s="19">
        <f t="shared" si="1"/>
        <v>1</v>
      </c>
      <c r="T7" s="19">
        <f t="shared" si="1"/>
        <v>1</v>
      </c>
      <c r="U7" s="19">
        <f t="shared" si="1"/>
        <v>1</v>
      </c>
      <c r="V7" s="19">
        <f t="shared" si="1"/>
        <v>1</v>
      </c>
      <c r="W7" s="19">
        <f t="shared" si="1"/>
        <v>1</v>
      </c>
    </row>
    <row r="8" spans="2:23" x14ac:dyDescent="0.2">
      <c r="B8" s="18">
        <v>11</v>
      </c>
      <c r="C8" s="19">
        <f t="shared" si="0"/>
        <v>0.25</v>
      </c>
      <c r="D8" s="19">
        <f t="shared" si="0"/>
        <v>0.30000000000000004</v>
      </c>
      <c r="E8" s="19">
        <f t="shared" si="0"/>
        <v>0.35</v>
      </c>
      <c r="F8" s="19">
        <f t="shared" si="0"/>
        <v>0.4</v>
      </c>
      <c r="G8" s="19">
        <f t="shared" si="0"/>
        <v>0.44999999999999996</v>
      </c>
      <c r="H8" s="19">
        <f t="shared" si="0"/>
        <v>0.5</v>
      </c>
      <c r="I8" s="19">
        <f t="shared" si="0"/>
        <v>0.55000000000000004</v>
      </c>
      <c r="J8" s="19">
        <f t="shared" si="0"/>
        <v>0.6</v>
      </c>
      <c r="K8" s="19">
        <f t="shared" si="0"/>
        <v>0.65</v>
      </c>
      <c r="L8" s="19">
        <f t="shared" si="0"/>
        <v>0.7</v>
      </c>
      <c r="M8" s="19">
        <f t="shared" si="1"/>
        <v>0.75</v>
      </c>
      <c r="N8" s="19">
        <f t="shared" si="1"/>
        <v>0.8</v>
      </c>
      <c r="O8" s="19">
        <f t="shared" si="1"/>
        <v>0.85</v>
      </c>
      <c r="P8" s="19">
        <f t="shared" si="1"/>
        <v>0.9</v>
      </c>
      <c r="Q8" s="19">
        <f t="shared" si="1"/>
        <v>0.95</v>
      </c>
      <c r="R8" s="19">
        <f t="shared" si="1"/>
        <v>1</v>
      </c>
      <c r="S8" s="19">
        <f t="shared" si="1"/>
        <v>1</v>
      </c>
      <c r="T8" s="19">
        <f t="shared" si="1"/>
        <v>1</v>
      </c>
      <c r="U8" s="19">
        <f t="shared" si="1"/>
        <v>1</v>
      </c>
      <c r="V8" s="19">
        <f t="shared" si="1"/>
        <v>1</v>
      </c>
      <c r="W8" s="19">
        <f t="shared" si="1"/>
        <v>1</v>
      </c>
    </row>
    <row r="9" spans="2:23" x14ac:dyDescent="0.2">
      <c r="B9" s="18">
        <v>12</v>
      </c>
      <c r="C9" s="19">
        <f t="shared" si="0"/>
        <v>0.19999999999999996</v>
      </c>
      <c r="D9" s="19">
        <f t="shared" si="0"/>
        <v>0.25</v>
      </c>
      <c r="E9" s="19">
        <f t="shared" si="0"/>
        <v>0.30000000000000004</v>
      </c>
      <c r="F9" s="19">
        <f t="shared" si="0"/>
        <v>0.35</v>
      </c>
      <c r="G9" s="19">
        <f t="shared" si="0"/>
        <v>0.4</v>
      </c>
      <c r="H9" s="19">
        <f t="shared" si="0"/>
        <v>0.44999999999999996</v>
      </c>
      <c r="I9" s="19">
        <f t="shared" si="0"/>
        <v>0.5</v>
      </c>
      <c r="J9" s="19">
        <f t="shared" si="0"/>
        <v>0.55000000000000004</v>
      </c>
      <c r="K9" s="19">
        <f t="shared" si="0"/>
        <v>0.6</v>
      </c>
      <c r="L9" s="19">
        <f t="shared" si="0"/>
        <v>0.65</v>
      </c>
      <c r="M9" s="19">
        <f t="shared" si="1"/>
        <v>0.7</v>
      </c>
      <c r="N9" s="19">
        <f t="shared" si="1"/>
        <v>0.75</v>
      </c>
      <c r="O9" s="19">
        <f t="shared" si="1"/>
        <v>0.8</v>
      </c>
      <c r="P9" s="19">
        <f t="shared" si="1"/>
        <v>0.85</v>
      </c>
      <c r="Q9" s="19">
        <f t="shared" si="1"/>
        <v>0.9</v>
      </c>
      <c r="R9" s="19">
        <f t="shared" si="1"/>
        <v>0.95</v>
      </c>
      <c r="S9" s="19">
        <f t="shared" si="1"/>
        <v>1</v>
      </c>
      <c r="T9" s="19">
        <f t="shared" si="1"/>
        <v>1</v>
      </c>
      <c r="U9" s="19">
        <f t="shared" si="1"/>
        <v>1</v>
      </c>
      <c r="V9" s="19">
        <f t="shared" si="1"/>
        <v>1</v>
      </c>
      <c r="W9" s="19">
        <f t="shared" si="1"/>
        <v>1</v>
      </c>
    </row>
    <row r="10" spans="2:23" x14ac:dyDescent="0.2">
      <c r="B10" s="18">
        <v>13</v>
      </c>
      <c r="C10" s="19">
        <f t="shared" si="0"/>
        <v>0.15000000000000002</v>
      </c>
      <c r="D10" s="19">
        <f t="shared" si="0"/>
        <v>0.19999999999999996</v>
      </c>
      <c r="E10" s="19">
        <f t="shared" si="0"/>
        <v>0.25</v>
      </c>
      <c r="F10" s="19">
        <f t="shared" si="0"/>
        <v>0.30000000000000004</v>
      </c>
      <c r="G10" s="19">
        <f t="shared" si="0"/>
        <v>0.35</v>
      </c>
      <c r="H10" s="19">
        <f t="shared" si="0"/>
        <v>0.4</v>
      </c>
      <c r="I10" s="19">
        <f t="shared" si="0"/>
        <v>0.44999999999999996</v>
      </c>
      <c r="J10" s="19">
        <f t="shared" si="0"/>
        <v>0.5</v>
      </c>
      <c r="K10" s="19">
        <f t="shared" si="0"/>
        <v>0.55000000000000004</v>
      </c>
      <c r="L10" s="19">
        <f t="shared" si="0"/>
        <v>0.6</v>
      </c>
      <c r="M10" s="19">
        <f t="shared" si="1"/>
        <v>0.65</v>
      </c>
      <c r="N10" s="19">
        <f t="shared" si="1"/>
        <v>0.7</v>
      </c>
      <c r="O10" s="19">
        <f t="shared" si="1"/>
        <v>0.75</v>
      </c>
      <c r="P10" s="19">
        <f t="shared" si="1"/>
        <v>0.8</v>
      </c>
      <c r="Q10" s="19">
        <f t="shared" si="1"/>
        <v>0.85</v>
      </c>
      <c r="R10" s="19">
        <f t="shared" si="1"/>
        <v>0.9</v>
      </c>
      <c r="S10" s="19">
        <f t="shared" si="1"/>
        <v>0.95</v>
      </c>
      <c r="T10" s="19">
        <f t="shared" si="1"/>
        <v>1</v>
      </c>
      <c r="U10" s="19">
        <f t="shared" si="1"/>
        <v>1</v>
      </c>
      <c r="V10" s="19">
        <f t="shared" si="1"/>
        <v>1</v>
      </c>
      <c r="W10" s="19">
        <f t="shared" si="1"/>
        <v>1</v>
      </c>
    </row>
    <row r="11" spans="2:23" x14ac:dyDescent="0.2">
      <c r="B11" s="18">
        <v>14</v>
      </c>
      <c r="C11" s="19">
        <f t="shared" si="0"/>
        <v>9.9999999999999978E-2</v>
      </c>
      <c r="D11" s="19">
        <f t="shared" si="0"/>
        <v>0.15000000000000002</v>
      </c>
      <c r="E11" s="19">
        <f t="shared" si="0"/>
        <v>0.19999999999999996</v>
      </c>
      <c r="F11" s="19">
        <f t="shared" si="0"/>
        <v>0.25</v>
      </c>
      <c r="G11" s="19">
        <f t="shared" si="0"/>
        <v>0.30000000000000004</v>
      </c>
      <c r="H11" s="19">
        <f t="shared" si="0"/>
        <v>0.35</v>
      </c>
      <c r="I11" s="19">
        <f t="shared" si="0"/>
        <v>0.4</v>
      </c>
      <c r="J11" s="19">
        <f t="shared" si="0"/>
        <v>0.44999999999999996</v>
      </c>
      <c r="K11" s="19">
        <f t="shared" si="0"/>
        <v>0.5</v>
      </c>
      <c r="L11" s="19">
        <f t="shared" si="0"/>
        <v>0.55000000000000004</v>
      </c>
      <c r="M11" s="19">
        <f t="shared" si="1"/>
        <v>0.6</v>
      </c>
      <c r="N11" s="19">
        <f t="shared" si="1"/>
        <v>0.65</v>
      </c>
      <c r="O11" s="19">
        <f t="shared" si="1"/>
        <v>0.7</v>
      </c>
      <c r="P11" s="19">
        <f t="shared" si="1"/>
        <v>0.75</v>
      </c>
      <c r="Q11" s="19">
        <f t="shared" si="1"/>
        <v>0.8</v>
      </c>
      <c r="R11" s="19">
        <f t="shared" si="1"/>
        <v>0.85</v>
      </c>
      <c r="S11" s="19">
        <f t="shared" si="1"/>
        <v>0.9</v>
      </c>
      <c r="T11" s="19">
        <f t="shared" si="1"/>
        <v>0.95</v>
      </c>
      <c r="U11" s="19">
        <f t="shared" si="1"/>
        <v>1</v>
      </c>
      <c r="V11" s="19">
        <f t="shared" si="1"/>
        <v>1</v>
      </c>
      <c r="W11" s="19">
        <f t="shared" si="1"/>
        <v>1</v>
      </c>
    </row>
    <row r="12" spans="2:23" x14ac:dyDescent="0.2">
      <c r="B12" s="18">
        <v>15</v>
      </c>
      <c r="C12" s="19">
        <f t="shared" si="0"/>
        <v>5.0000000000000044E-2</v>
      </c>
      <c r="D12" s="19">
        <f t="shared" si="0"/>
        <v>9.9999999999999978E-2</v>
      </c>
      <c r="E12" s="19">
        <f t="shared" si="0"/>
        <v>0.15000000000000002</v>
      </c>
      <c r="F12" s="19">
        <f t="shared" si="0"/>
        <v>0.19999999999999996</v>
      </c>
      <c r="G12" s="19">
        <f t="shared" si="0"/>
        <v>0.25</v>
      </c>
      <c r="H12" s="19">
        <f t="shared" si="0"/>
        <v>0.30000000000000004</v>
      </c>
      <c r="I12" s="19">
        <f t="shared" si="0"/>
        <v>0.35</v>
      </c>
      <c r="J12" s="19">
        <f t="shared" si="0"/>
        <v>0.4</v>
      </c>
      <c r="K12" s="19">
        <f t="shared" si="0"/>
        <v>0.44999999999999996</v>
      </c>
      <c r="L12" s="19">
        <f t="shared" si="0"/>
        <v>0.5</v>
      </c>
      <c r="M12" s="19">
        <f t="shared" si="1"/>
        <v>0.55000000000000004</v>
      </c>
      <c r="N12" s="19">
        <f t="shared" si="1"/>
        <v>0.6</v>
      </c>
      <c r="O12" s="19">
        <f t="shared" si="1"/>
        <v>0.65</v>
      </c>
      <c r="P12" s="19">
        <f t="shared" si="1"/>
        <v>0.7</v>
      </c>
      <c r="Q12" s="19">
        <f t="shared" si="1"/>
        <v>0.75</v>
      </c>
      <c r="R12" s="19">
        <f t="shared" si="1"/>
        <v>0.8</v>
      </c>
      <c r="S12" s="19">
        <f t="shared" si="1"/>
        <v>0.85</v>
      </c>
      <c r="T12" s="19">
        <f t="shared" si="1"/>
        <v>0.9</v>
      </c>
      <c r="U12" s="19">
        <f t="shared" si="1"/>
        <v>0.95</v>
      </c>
      <c r="V12" s="19">
        <f t="shared" si="1"/>
        <v>1</v>
      </c>
      <c r="W12" s="19">
        <f t="shared" si="1"/>
        <v>1</v>
      </c>
    </row>
    <row r="13" spans="2:23" x14ac:dyDescent="0.2">
      <c r="B13" s="18">
        <v>16</v>
      </c>
      <c r="C13" s="19">
        <f t="shared" ref="C13:L22" si="2">IF(1-(($B13-C$2-1)/20) &gt; 0, IF(1-(($B13-C$2-1)/20) &lt; 1, 1-(($B13-C$2-1)/20), 1), 0)</f>
        <v>0</v>
      </c>
      <c r="D13" s="19">
        <f t="shared" si="2"/>
        <v>5.0000000000000044E-2</v>
      </c>
      <c r="E13" s="19">
        <f t="shared" si="2"/>
        <v>9.9999999999999978E-2</v>
      </c>
      <c r="F13" s="19">
        <f t="shared" si="2"/>
        <v>0.15000000000000002</v>
      </c>
      <c r="G13" s="19">
        <f t="shared" si="2"/>
        <v>0.19999999999999996</v>
      </c>
      <c r="H13" s="19">
        <f t="shared" si="2"/>
        <v>0.25</v>
      </c>
      <c r="I13" s="19">
        <f t="shared" si="2"/>
        <v>0.30000000000000004</v>
      </c>
      <c r="J13" s="19">
        <f t="shared" si="2"/>
        <v>0.35</v>
      </c>
      <c r="K13" s="19">
        <f t="shared" si="2"/>
        <v>0.4</v>
      </c>
      <c r="L13" s="19">
        <f t="shared" si="2"/>
        <v>0.44999999999999996</v>
      </c>
      <c r="M13" s="19">
        <f t="shared" ref="M13:W22" si="3">IF(1-(($B13-M$2-1)/20) &gt; 0, IF(1-(($B13-M$2-1)/20) &lt; 1, 1-(($B13-M$2-1)/20), 1), 0)</f>
        <v>0.5</v>
      </c>
      <c r="N13" s="19">
        <f t="shared" si="3"/>
        <v>0.55000000000000004</v>
      </c>
      <c r="O13" s="19">
        <f t="shared" si="3"/>
        <v>0.6</v>
      </c>
      <c r="P13" s="19">
        <f t="shared" si="3"/>
        <v>0.65</v>
      </c>
      <c r="Q13" s="19">
        <f t="shared" si="3"/>
        <v>0.7</v>
      </c>
      <c r="R13" s="19">
        <f t="shared" si="3"/>
        <v>0.75</v>
      </c>
      <c r="S13" s="19">
        <f t="shared" si="3"/>
        <v>0.8</v>
      </c>
      <c r="T13" s="19">
        <f t="shared" si="3"/>
        <v>0.85</v>
      </c>
      <c r="U13" s="19">
        <f t="shared" si="3"/>
        <v>0.9</v>
      </c>
      <c r="V13" s="19">
        <f t="shared" si="3"/>
        <v>0.95</v>
      </c>
      <c r="W13" s="19">
        <f t="shared" si="3"/>
        <v>1</v>
      </c>
    </row>
    <row r="14" spans="2:23" x14ac:dyDescent="0.2">
      <c r="B14" s="18">
        <v>17</v>
      </c>
      <c r="C14" s="19">
        <f t="shared" si="2"/>
        <v>0</v>
      </c>
      <c r="D14" s="19">
        <f t="shared" si="2"/>
        <v>0</v>
      </c>
      <c r="E14" s="19">
        <f t="shared" si="2"/>
        <v>5.0000000000000044E-2</v>
      </c>
      <c r="F14" s="19">
        <f t="shared" si="2"/>
        <v>9.9999999999999978E-2</v>
      </c>
      <c r="G14" s="19">
        <f t="shared" si="2"/>
        <v>0.15000000000000002</v>
      </c>
      <c r="H14" s="19">
        <f t="shared" si="2"/>
        <v>0.19999999999999996</v>
      </c>
      <c r="I14" s="19">
        <f t="shared" si="2"/>
        <v>0.25</v>
      </c>
      <c r="J14" s="19">
        <f t="shared" si="2"/>
        <v>0.30000000000000004</v>
      </c>
      <c r="K14" s="19">
        <f t="shared" si="2"/>
        <v>0.35</v>
      </c>
      <c r="L14" s="19">
        <f t="shared" si="2"/>
        <v>0.4</v>
      </c>
      <c r="M14" s="19">
        <f t="shared" si="3"/>
        <v>0.44999999999999996</v>
      </c>
      <c r="N14" s="19">
        <f t="shared" si="3"/>
        <v>0.5</v>
      </c>
      <c r="O14" s="19">
        <f t="shared" si="3"/>
        <v>0.55000000000000004</v>
      </c>
      <c r="P14" s="19">
        <f t="shared" si="3"/>
        <v>0.6</v>
      </c>
      <c r="Q14" s="19">
        <f t="shared" si="3"/>
        <v>0.65</v>
      </c>
      <c r="R14" s="19">
        <f t="shared" si="3"/>
        <v>0.7</v>
      </c>
      <c r="S14" s="19">
        <f t="shared" si="3"/>
        <v>0.75</v>
      </c>
      <c r="T14" s="19">
        <f t="shared" si="3"/>
        <v>0.8</v>
      </c>
      <c r="U14" s="19">
        <f t="shared" si="3"/>
        <v>0.85</v>
      </c>
      <c r="V14" s="19">
        <f t="shared" si="3"/>
        <v>0.9</v>
      </c>
      <c r="W14" s="19">
        <f t="shared" si="3"/>
        <v>0.95</v>
      </c>
    </row>
    <row r="15" spans="2:23" x14ac:dyDescent="0.2">
      <c r="B15" s="18">
        <v>18</v>
      </c>
      <c r="C15" s="19">
        <f t="shared" si="2"/>
        <v>0</v>
      </c>
      <c r="D15" s="19">
        <f t="shared" si="2"/>
        <v>0</v>
      </c>
      <c r="E15" s="19">
        <f t="shared" si="2"/>
        <v>0</v>
      </c>
      <c r="F15" s="19">
        <f t="shared" si="2"/>
        <v>5.0000000000000044E-2</v>
      </c>
      <c r="G15" s="19">
        <f t="shared" si="2"/>
        <v>9.9999999999999978E-2</v>
      </c>
      <c r="H15" s="19">
        <f t="shared" si="2"/>
        <v>0.15000000000000002</v>
      </c>
      <c r="I15" s="19">
        <f t="shared" si="2"/>
        <v>0.19999999999999996</v>
      </c>
      <c r="J15" s="19">
        <f t="shared" si="2"/>
        <v>0.25</v>
      </c>
      <c r="K15" s="19">
        <f t="shared" si="2"/>
        <v>0.30000000000000004</v>
      </c>
      <c r="L15" s="19">
        <f t="shared" si="2"/>
        <v>0.35</v>
      </c>
      <c r="M15" s="19">
        <f t="shared" si="3"/>
        <v>0.4</v>
      </c>
      <c r="N15" s="19">
        <f t="shared" si="3"/>
        <v>0.44999999999999996</v>
      </c>
      <c r="O15" s="19">
        <f t="shared" si="3"/>
        <v>0.5</v>
      </c>
      <c r="P15" s="19">
        <f t="shared" si="3"/>
        <v>0.55000000000000004</v>
      </c>
      <c r="Q15" s="19">
        <f t="shared" si="3"/>
        <v>0.6</v>
      </c>
      <c r="R15" s="19">
        <f t="shared" si="3"/>
        <v>0.65</v>
      </c>
      <c r="S15" s="19">
        <f t="shared" si="3"/>
        <v>0.7</v>
      </c>
      <c r="T15" s="19">
        <f t="shared" si="3"/>
        <v>0.75</v>
      </c>
      <c r="U15" s="19">
        <f t="shared" si="3"/>
        <v>0.8</v>
      </c>
      <c r="V15" s="19">
        <f t="shared" si="3"/>
        <v>0.85</v>
      </c>
      <c r="W15" s="19">
        <f t="shared" si="3"/>
        <v>0.9</v>
      </c>
    </row>
    <row r="16" spans="2:23" x14ac:dyDescent="0.2">
      <c r="B16" s="18">
        <v>19</v>
      </c>
      <c r="C16" s="19">
        <f t="shared" si="2"/>
        <v>0</v>
      </c>
      <c r="D16" s="19">
        <f t="shared" si="2"/>
        <v>0</v>
      </c>
      <c r="E16" s="19">
        <f t="shared" si="2"/>
        <v>0</v>
      </c>
      <c r="F16" s="19">
        <f t="shared" si="2"/>
        <v>0</v>
      </c>
      <c r="G16" s="19">
        <f t="shared" si="2"/>
        <v>5.0000000000000044E-2</v>
      </c>
      <c r="H16" s="19">
        <f t="shared" si="2"/>
        <v>9.9999999999999978E-2</v>
      </c>
      <c r="I16" s="19">
        <f t="shared" si="2"/>
        <v>0.15000000000000002</v>
      </c>
      <c r="J16" s="19">
        <f t="shared" si="2"/>
        <v>0.19999999999999996</v>
      </c>
      <c r="K16" s="19">
        <f t="shared" si="2"/>
        <v>0.25</v>
      </c>
      <c r="L16" s="19">
        <f t="shared" si="2"/>
        <v>0.30000000000000004</v>
      </c>
      <c r="M16" s="19">
        <f t="shared" si="3"/>
        <v>0.35</v>
      </c>
      <c r="N16" s="19">
        <f t="shared" si="3"/>
        <v>0.4</v>
      </c>
      <c r="O16" s="19">
        <f t="shared" si="3"/>
        <v>0.44999999999999996</v>
      </c>
      <c r="P16" s="19">
        <f t="shared" si="3"/>
        <v>0.5</v>
      </c>
      <c r="Q16" s="19">
        <f t="shared" si="3"/>
        <v>0.55000000000000004</v>
      </c>
      <c r="R16" s="19">
        <f t="shared" si="3"/>
        <v>0.6</v>
      </c>
      <c r="S16" s="19">
        <f t="shared" si="3"/>
        <v>0.65</v>
      </c>
      <c r="T16" s="19">
        <f t="shared" si="3"/>
        <v>0.7</v>
      </c>
      <c r="U16" s="19">
        <f t="shared" si="3"/>
        <v>0.75</v>
      </c>
      <c r="V16" s="19">
        <f t="shared" si="3"/>
        <v>0.8</v>
      </c>
      <c r="W16" s="19">
        <f t="shared" si="3"/>
        <v>0.85</v>
      </c>
    </row>
    <row r="17" spans="2:23" x14ac:dyDescent="0.2">
      <c r="B17" s="18">
        <v>20</v>
      </c>
      <c r="C17" s="19">
        <f t="shared" si="2"/>
        <v>0</v>
      </c>
      <c r="D17" s="19">
        <f t="shared" si="2"/>
        <v>0</v>
      </c>
      <c r="E17" s="19">
        <f t="shared" si="2"/>
        <v>0</v>
      </c>
      <c r="F17" s="19">
        <f t="shared" si="2"/>
        <v>0</v>
      </c>
      <c r="G17" s="19">
        <f t="shared" si="2"/>
        <v>0</v>
      </c>
      <c r="H17" s="19">
        <f t="shared" si="2"/>
        <v>5.0000000000000044E-2</v>
      </c>
      <c r="I17" s="19">
        <f t="shared" si="2"/>
        <v>9.9999999999999978E-2</v>
      </c>
      <c r="J17" s="19">
        <f t="shared" si="2"/>
        <v>0.15000000000000002</v>
      </c>
      <c r="K17" s="19">
        <f t="shared" si="2"/>
        <v>0.19999999999999996</v>
      </c>
      <c r="L17" s="19">
        <f t="shared" si="2"/>
        <v>0.25</v>
      </c>
      <c r="M17" s="19">
        <f t="shared" si="3"/>
        <v>0.30000000000000004</v>
      </c>
      <c r="N17" s="19">
        <f t="shared" si="3"/>
        <v>0.35</v>
      </c>
      <c r="O17" s="19">
        <f t="shared" si="3"/>
        <v>0.4</v>
      </c>
      <c r="P17" s="19">
        <f t="shared" si="3"/>
        <v>0.44999999999999996</v>
      </c>
      <c r="Q17" s="19">
        <f t="shared" si="3"/>
        <v>0.5</v>
      </c>
      <c r="R17" s="19">
        <f t="shared" si="3"/>
        <v>0.55000000000000004</v>
      </c>
      <c r="S17" s="19">
        <f t="shared" si="3"/>
        <v>0.6</v>
      </c>
      <c r="T17" s="19">
        <f t="shared" si="3"/>
        <v>0.65</v>
      </c>
      <c r="U17" s="19">
        <f t="shared" si="3"/>
        <v>0.7</v>
      </c>
      <c r="V17" s="19">
        <f t="shared" si="3"/>
        <v>0.75</v>
      </c>
      <c r="W17" s="19">
        <f t="shared" si="3"/>
        <v>0.8</v>
      </c>
    </row>
    <row r="18" spans="2:23" x14ac:dyDescent="0.2">
      <c r="B18" s="18">
        <v>21</v>
      </c>
      <c r="C18" s="19">
        <f t="shared" si="2"/>
        <v>0</v>
      </c>
      <c r="D18" s="19">
        <f t="shared" si="2"/>
        <v>0</v>
      </c>
      <c r="E18" s="19">
        <f t="shared" si="2"/>
        <v>0</v>
      </c>
      <c r="F18" s="19">
        <f t="shared" si="2"/>
        <v>0</v>
      </c>
      <c r="G18" s="19">
        <f t="shared" si="2"/>
        <v>0</v>
      </c>
      <c r="H18" s="19">
        <f t="shared" si="2"/>
        <v>0</v>
      </c>
      <c r="I18" s="19">
        <f t="shared" si="2"/>
        <v>5.0000000000000044E-2</v>
      </c>
      <c r="J18" s="19">
        <f t="shared" si="2"/>
        <v>9.9999999999999978E-2</v>
      </c>
      <c r="K18" s="19">
        <f t="shared" si="2"/>
        <v>0.15000000000000002</v>
      </c>
      <c r="L18" s="19">
        <f t="shared" si="2"/>
        <v>0.19999999999999996</v>
      </c>
      <c r="M18" s="19">
        <f t="shared" si="3"/>
        <v>0.25</v>
      </c>
      <c r="N18" s="19">
        <f t="shared" si="3"/>
        <v>0.30000000000000004</v>
      </c>
      <c r="O18" s="19">
        <f t="shared" si="3"/>
        <v>0.35</v>
      </c>
      <c r="P18" s="19">
        <f t="shared" si="3"/>
        <v>0.4</v>
      </c>
      <c r="Q18" s="19">
        <f t="shared" si="3"/>
        <v>0.44999999999999996</v>
      </c>
      <c r="R18" s="19">
        <f t="shared" si="3"/>
        <v>0.5</v>
      </c>
      <c r="S18" s="19">
        <f t="shared" si="3"/>
        <v>0.55000000000000004</v>
      </c>
      <c r="T18" s="19">
        <f t="shared" si="3"/>
        <v>0.6</v>
      </c>
      <c r="U18" s="19">
        <f t="shared" si="3"/>
        <v>0.65</v>
      </c>
      <c r="V18" s="19">
        <f t="shared" si="3"/>
        <v>0.7</v>
      </c>
      <c r="W18" s="19">
        <f t="shared" si="3"/>
        <v>0.75</v>
      </c>
    </row>
    <row r="19" spans="2:23" x14ac:dyDescent="0.2">
      <c r="B19" s="18">
        <v>22</v>
      </c>
      <c r="C19" s="19">
        <f t="shared" si="2"/>
        <v>0</v>
      </c>
      <c r="D19" s="19">
        <f t="shared" si="2"/>
        <v>0</v>
      </c>
      <c r="E19" s="19">
        <f t="shared" si="2"/>
        <v>0</v>
      </c>
      <c r="F19" s="19">
        <f t="shared" si="2"/>
        <v>0</v>
      </c>
      <c r="G19" s="19">
        <f t="shared" si="2"/>
        <v>0</v>
      </c>
      <c r="H19" s="19">
        <f t="shared" si="2"/>
        <v>0</v>
      </c>
      <c r="I19" s="19">
        <f t="shared" si="2"/>
        <v>0</v>
      </c>
      <c r="J19" s="19">
        <f t="shared" si="2"/>
        <v>5.0000000000000044E-2</v>
      </c>
      <c r="K19" s="19">
        <f t="shared" si="2"/>
        <v>9.9999999999999978E-2</v>
      </c>
      <c r="L19" s="19">
        <f t="shared" si="2"/>
        <v>0.15000000000000002</v>
      </c>
      <c r="M19" s="19">
        <f t="shared" si="3"/>
        <v>0.19999999999999996</v>
      </c>
      <c r="N19" s="19">
        <f t="shared" si="3"/>
        <v>0.25</v>
      </c>
      <c r="O19" s="19">
        <f t="shared" si="3"/>
        <v>0.30000000000000004</v>
      </c>
      <c r="P19" s="19">
        <f t="shared" si="3"/>
        <v>0.35</v>
      </c>
      <c r="Q19" s="19">
        <f t="shared" si="3"/>
        <v>0.4</v>
      </c>
      <c r="R19" s="19">
        <f t="shared" si="3"/>
        <v>0.44999999999999996</v>
      </c>
      <c r="S19" s="19">
        <f t="shared" si="3"/>
        <v>0.5</v>
      </c>
      <c r="T19" s="19">
        <f t="shared" si="3"/>
        <v>0.55000000000000004</v>
      </c>
      <c r="U19" s="19">
        <f t="shared" si="3"/>
        <v>0.6</v>
      </c>
      <c r="V19" s="19">
        <f t="shared" si="3"/>
        <v>0.65</v>
      </c>
      <c r="W19" s="19">
        <f t="shared" si="3"/>
        <v>0.7</v>
      </c>
    </row>
    <row r="20" spans="2:23" x14ac:dyDescent="0.2">
      <c r="B20" s="18">
        <v>23</v>
      </c>
      <c r="C20" s="19">
        <f t="shared" si="2"/>
        <v>0</v>
      </c>
      <c r="D20" s="19">
        <f t="shared" si="2"/>
        <v>0</v>
      </c>
      <c r="E20" s="19">
        <f t="shared" si="2"/>
        <v>0</v>
      </c>
      <c r="F20" s="19">
        <f t="shared" si="2"/>
        <v>0</v>
      </c>
      <c r="G20" s="19">
        <f t="shared" si="2"/>
        <v>0</v>
      </c>
      <c r="H20" s="19">
        <f t="shared" si="2"/>
        <v>0</v>
      </c>
      <c r="I20" s="19">
        <f t="shared" si="2"/>
        <v>0</v>
      </c>
      <c r="J20" s="19">
        <f t="shared" si="2"/>
        <v>0</v>
      </c>
      <c r="K20" s="19">
        <f t="shared" si="2"/>
        <v>5.0000000000000044E-2</v>
      </c>
      <c r="L20" s="19">
        <f t="shared" si="2"/>
        <v>9.9999999999999978E-2</v>
      </c>
      <c r="M20" s="19">
        <f t="shared" si="3"/>
        <v>0.15000000000000002</v>
      </c>
      <c r="N20" s="19">
        <f t="shared" si="3"/>
        <v>0.19999999999999996</v>
      </c>
      <c r="O20" s="19">
        <f t="shared" si="3"/>
        <v>0.25</v>
      </c>
      <c r="P20" s="19">
        <f t="shared" si="3"/>
        <v>0.30000000000000004</v>
      </c>
      <c r="Q20" s="19">
        <f t="shared" si="3"/>
        <v>0.35</v>
      </c>
      <c r="R20" s="19">
        <f t="shared" si="3"/>
        <v>0.4</v>
      </c>
      <c r="S20" s="19">
        <f t="shared" si="3"/>
        <v>0.44999999999999996</v>
      </c>
      <c r="T20" s="19">
        <f t="shared" si="3"/>
        <v>0.5</v>
      </c>
      <c r="U20" s="19">
        <f t="shared" si="3"/>
        <v>0.55000000000000004</v>
      </c>
      <c r="V20" s="19">
        <f t="shared" si="3"/>
        <v>0.6</v>
      </c>
      <c r="W20" s="19">
        <f t="shared" si="3"/>
        <v>0.65</v>
      </c>
    </row>
    <row r="21" spans="2:23" x14ac:dyDescent="0.2">
      <c r="B21" s="18">
        <v>24</v>
      </c>
      <c r="C21" s="19">
        <f t="shared" si="2"/>
        <v>0</v>
      </c>
      <c r="D21" s="19">
        <f t="shared" si="2"/>
        <v>0</v>
      </c>
      <c r="E21" s="19">
        <f t="shared" si="2"/>
        <v>0</v>
      </c>
      <c r="F21" s="19">
        <f t="shared" si="2"/>
        <v>0</v>
      </c>
      <c r="G21" s="19">
        <f t="shared" si="2"/>
        <v>0</v>
      </c>
      <c r="H21" s="19">
        <f t="shared" si="2"/>
        <v>0</v>
      </c>
      <c r="I21" s="19">
        <f t="shared" si="2"/>
        <v>0</v>
      </c>
      <c r="J21" s="19">
        <f t="shared" si="2"/>
        <v>0</v>
      </c>
      <c r="K21" s="19">
        <f t="shared" si="2"/>
        <v>0</v>
      </c>
      <c r="L21" s="19">
        <f t="shared" si="2"/>
        <v>5.0000000000000044E-2</v>
      </c>
      <c r="M21" s="19">
        <f t="shared" si="3"/>
        <v>9.9999999999999978E-2</v>
      </c>
      <c r="N21" s="19">
        <f t="shared" si="3"/>
        <v>0.15000000000000002</v>
      </c>
      <c r="O21" s="19">
        <f t="shared" si="3"/>
        <v>0.19999999999999996</v>
      </c>
      <c r="P21" s="19">
        <f t="shared" si="3"/>
        <v>0.25</v>
      </c>
      <c r="Q21" s="19">
        <f t="shared" si="3"/>
        <v>0.30000000000000004</v>
      </c>
      <c r="R21" s="19">
        <f t="shared" si="3"/>
        <v>0.35</v>
      </c>
      <c r="S21" s="19">
        <f t="shared" si="3"/>
        <v>0.4</v>
      </c>
      <c r="T21" s="19">
        <f t="shared" si="3"/>
        <v>0.44999999999999996</v>
      </c>
      <c r="U21" s="19">
        <f t="shared" si="3"/>
        <v>0.5</v>
      </c>
      <c r="V21" s="19">
        <f t="shared" si="3"/>
        <v>0.55000000000000004</v>
      </c>
      <c r="W21" s="19">
        <f t="shared" si="3"/>
        <v>0.6</v>
      </c>
    </row>
    <row r="22" spans="2:23" x14ac:dyDescent="0.2">
      <c r="B22" s="18">
        <v>25</v>
      </c>
      <c r="C22" s="19">
        <f t="shared" si="2"/>
        <v>0</v>
      </c>
      <c r="D22" s="19">
        <f t="shared" si="2"/>
        <v>0</v>
      </c>
      <c r="E22" s="19">
        <f t="shared" si="2"/>
        <v>0</v>
      </c>
      <c r="F22" s="19">
        <f t="shared" si="2"/>
        <v>0</v>
      </c>
      <c r="G22" s="19">
        <f t="shared" si="2"/>
        <v>0</v>
      </c>
      <c r="H22" s="19">
        <f t="shared" si="2"/>
        <v>0</v>
      </c>
      <c r="I22" s="19">
        <f t="shared" si="2"/>
        <v>0</v>
      </c>
      <c r="J22" s="19">
        <f t="shared" si="2"/>
        <v>0</v>
      </c>
      <c r="K22" s="19">
        <f t="shared" si="2"/>
        <v>0</v>
      </c>
      <c r="L22" s="19">
        <f t="shared" si="2"/>
        <v>0</v>
      </c>
      <c r="M22" s="19">
        <f t="shared" si="3"/>
        <v>5.0000000000000044E-2</v>
      </c>
      <c r="N22" s="19">
        <f t="shared" si="3"/>
        <v>9.9999999999999978E-2</v>
      </c>
      <c r="O22" s="19">
        <f t="shared" si="3"/>
        <v>0.15000000000000002</v>
      </c>
      <c r="P22" s="19">
        <f t="shared" si="3"/>
        <v>0.19999999999999996</v>
      </c>
      <c r="Q22" s="19">
        <f t="shared" si="3"/>
        <v>0.25</v>
      </c>
      <c r="R22" s="19">
        <f t="shared" si="3"/>
        <v>0.30000000000000004</v>
      </c>
      <c r="S22" s="19">
        <f t="shared" si="3"/>
        <v>0.35</v>
      </c>
      <c r="T22" s="19">
        <f t="shared" si="3"/>
        <v>0.4</v>
      </c>
      <c r="U22" s="19">
        <f t="shared" si="3"/>
        <v>0.44999999999999996</v>
      </c>
      <c r="V22" s="19">
        <f t="shared" si="3"/>
        <v>0.5</v>
      </c>
      <c r="W22" s="19">
        <f t="shared" si="3"/>
        <v>0.55000000000000004</v>
      </c>
    </row>
  </sheetData>
  <conditionalFormatting sqref="C3:W22">
    <cfRule type="colorScale" priority="2">
      <colorScale>
        <cfvo type="num" val="0"/>
        <cfvo type="num" val="0.5"/>
        <cfvo type="num" val="1"/>
        <color rgb="FFF7A19A"/>
        <color rgb="FFFFF9AE"/>
        <color rgb="FFC2E0AE"/>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6" zoomScaleNormal="100" workbookViewId="0">
      <selection activeCell="F35" sqref="F35"/>
    </sheetView>
  </sheetViews>
  <sheetFormatPr defaultColWidth="8.7109375" defaultRowHeight="12.75" x14ac:dyDescent="0.2"/>
  <cols>
    <col min="1" max="1" width="32" customWidth="1"/>
    <col min="2" max="2" width="7.5703125" customWidth="1"/>
    <col min="4" max="4" width="11.5703125" style="23" customWidth="1"/>
    <col min="12" max="13" width="11.85546875" customWidth="1"/>
    <col min="14" max="14" width="11.7109375" customWidth="1"/>
    <col min="15" max="15" width="11.7109375" style="16" customWidth="1"/>
    <col min="16" max="16" width="40.7109375" style="16" customWidth="1"/>
    <col min="17" max="17" width="40.28515625" style="16" hidden="1" customWidth="1"/>
  </cols>
  <sheetData>
    <row r="1" spans="1:17" s="16" customFormat="1" ht="38.25" x14ac:dyDescent="0.2">
      <c r="A1" s="16" t="s">
        <v>25</v>
      </c>
      <c r="B1" s="16" t="s">
        <v>26</v>
      </c>
      <c r="C1" s="16" t="s">
        <v>27</v>
      </c>
      <c r="D1" s="24" t="s">
        <v>28</v>
      </c>
      <c r="E1" s="16" t="s">
        <v>29</v>
      </c>
      <c r="F1" s="16" t="s">
        <v>30</v>
      </c>
      <c r="G1" s="16" t="s">
        <v>31</v>
      </c>
      <c r="H1" s="16" t="s">
        <v>32</v>
      </c>
      <c r="I1" s="16" t="s">
        <v>33</v>
      </c>
      <c r="J1" s="16" t="s">
        <v>34</v>
      </c>
      <c r="K1" s="16" t="s">
        <v>35</v>
      </c>
      <c r="L1" s="16" t="s">
        <v>36</v>
      </c>
      <c r="M1" s="16" t="s">
        <v>35</v>
      </c>
      <c r="N1" s="16" t="s">
        <v>37</v>
      </c>
      <c r="O1" s="25" t="s">
        <v>38</v>
      </c>
      <c r="P1" s="25" t="s">
        <v>39</v>
      </c>
      <c r="Q1" s="25" t="s">
        <v>40</v>
      </c>
    </row>
    <row r="2" spans="1:17" ht="12.75" customHeight="1" x14ac:dyDescent="0.2">
      <c r="A2" s="14" t="s">
        <v>41</v>
      </c>
      <c r="B2" s="13">
        <f>2*C2+ROUND(2.5*E2,0)+ROUND(0.75*E3,0)+3*F2+2*F3+((G2-2)+(G3-2))+D2+D3</f>
        <v>16</v>
      </c>
      <c r="C2" s="13">
        <v>0</v>
      </c>
      <c r="D2" s="28">
        <v>0</v>
      </c>
      <c r="E2" s="28">
        <v>0</v>
      </c>
      <c r="F2" s="29">
        <v>1</v>
      </c>
      <c r="G2" s="29">
        <v>4</v>
      </c>
      <c r="H2" s="29">
        <f t="shared" ref="H2:H39" si="0">F2*(G2/2+0.5)</f>
        <v>2.5</v>
      </c>
      <c r="I2" s="29">
        <f t="shared" ref="I2:I39" si="1">F2*G2</f>
        <v>4</v>
      </c>
      <c r="J2" s="29">
        <f t="shared" ref="J2:J39" si="2">ROUNDUP(50/H2,0)</f>
        <v>20</v>
      </c>
      <c r="K2" s="30">
        <f t="shared" ref="K2:K39" si="3">IF(E2=0, ROUNDUP(50/(H2/2),0), ROUNDUP((50-ROUNDUP(15/E2,0)*H2/2)/H2,0)+ROUNDUP(15/E2,0))</f>
        <v>40</v>
      </c>
      <c r="L2" s="29">
        <f t="shared" ref="L2:L39" si="4">ROUNDUP(100/H2,0)</f>
        <v>40</v>
      </c>
      <c r="M2" s="29">
        <f t="shared" ref="M2:M39" si="5">IF($E2=0, ROUNDUP(100/($H2/2),0), ROUNDUP((100-ROUNDUP(15/$E2,0)*$H2/2)/$H2,0)+ROUNDUP(15/$E2,0))</f>
        <v>80</v>
      </c>
      <c r="N2" s="29">
        <f t="shared" ref="N2:N39" si="6">IF($E2=0, ROUNDUP(100/($H2/2),0), ROUNDUP((100-ROUNDUP(30/$E2,0)*$H2/2)/$H2,0)+ROUNDUP(30/$E2,0))</f>
        <v>80</v>
      </c>
      <c r="O2" s="12" t="s">
        <v>41</v>
      </c>
      <c r="P2" s="12" t="s">
        <v>42</v>
      </c>
      <c r="Q2" s="12" t="s">
        <v>43</v>
      </c>
    </row>
    <row r="3" spans="1:17" x14ac:dyDescent="0.2">
      <c r="A3" s="14"/>
      <c r="B3" s="13"/>
      <c r="C3" s="13"/>
      <c r="D3" s="32">
        <v>2</v>
      </c>
      <c r="E3" s="32">
        <v>1</v>
      </c>
      <c r="F3" s="33">
        <v>3</v>
      </c>
      <c r="G3" s="33">
        <v>4</v>
      </c>
      <c r="H3" s="33">
        <f t="shared" si="0"/>
        <v>7.5</v>
      </c>
      <c r="I3" s="33">
        <f t="shared" si="1"/>
        <v>12</v>
      </c>
      <c r="J3" s="33">
        <f t="shared" si="2"/>
        <v>7</v>
      </c>
      <c r="K3" s="33">
        <f t="shared" si="3"/>
        <v>14</v>
      </c>
      <c r="L3" s="33">
        <f t="shared" si="4"/>
        <v>14</v>
      </c>
      <c r="M3" s="33">
        <f t="shared" si="5"/>
        <v>21</v>
      </c>
      <c r="N3" s="33">
        <f t="shared" si="6"/>
        <v>28</v>
      </c>
      <c r="O3" s="12"/>
      <c r="P3" s="12"/>
      <c r="Q3" s="12"/>
    </row>
    <row r="4" spans="1:17" ht="12.75" customHeight="1" x14ac:dyDescent="0.2">
      <c r="A4" s="11" t="s">
        <v>44</v>
      </c>
      <c r="B4" s="10">
        <f>2*C4+ROUND(2.5*E4,0)+ROUND(0.75*E5,0)+3*F4+2*F5+((G4-2)+(G5-2))+D4+D5</f>
        <v>25</v>
      </c>
      <c r="C4" s="9">
        <v>1</v>
      </c>
      <c r="D4" s="37">
        <v>0</v>
      </c>
      <c r="E4" s="37">
        <v>0</v>
      </c>
      <c r="F4" s="38">
        <v>1</v>
      </c>
      <c r="G4" s="38">
        <v>6</v>
      </c>
      <c r="H4" s="38">
        <f t="shared" si="0"/>
        <v>3.5</v>
      </c>
      <c r="I4" s="38">
        <f t="shared" si="1"/>
        <v>6</v>
      </c>
      <c r="J4" s="38">
        <f t="shared" si="2"/>
        <v>15</v>
      </c>
      <c r="K4" s="38">
        <f t="shared" si="3"/>
        <v>29</v>
      </c>
      <c r="L4" s="38">
        <f t="shared" si="4"/>
        <v>29</v>
      </c>
      <c r="M4" s="38">
        <f t="shared" si="5"/>
        <v>58</v>
      </c>
      <c r="N4" s="38">
        <f t="shared" si="6"/>
        <v>58</v>
      </c>
      <c r="O4" s="8" t="s">
        <v>45</v>
      </c>
      <c r="P4" s="8" t="s">
        <v>46</v>
      </c>
      <c r="Q4" s="8" t="s">
        <v>47</v>
      </c>
    </row>
    <row r="5" spans="1:17" x14ac:dyDescent="0.2">
      <c r="A5" s="11"/>
      <c r="B5" s="10"/>
      <c r="C5" s="9"/>
      <c r="D5" s="40">
        <v>2</v>
      </c>
      <c r="E5" s="40">
        <v>3</v>
      </c>
      <c r="F5" s="41">
        <v>4</v>
      </c>
      <c r="G5" s="41">
        <v>6</v>
      </c>
      <c r="H5" s="41">
        <f t="shared" si="0"/>
        <v>14</v>
      </c>
      <c r="I5" s="41">
        <f t="shared" si="1"/>
        <v>24</v>
      </c>
      <c r="J5" s="41">
        <f t="shared" si="2"/>
        <v>4</v>
      </c>
      <c r="K5" s="41">
        <f t="shared" si="3"/>
        <v>7</v>
      </c>
      <c r="L5" s="41">
        <f t="shared" si="4"/>
        <v>8</v>
      </c>
      <c r="M5" s="41">
        <f t="shared" si="5"/>
        <v>10</v>
      </c>
      <c r="N5" s="41">
        <f t="shared" si="6"/>
        <v>13</v>
      </c>
      <c r="O5" s="8"/>
      <c r="P5" s="8"/>
      <c r="Q5" s="8"/>
    </row>
    <row r="6" spans="1:17" ht="13.5" customHeight="1" x14ac:dyDescent="0.2">
      <c r="A6" s="14" t="s">
        <v>48</v>
      </c>
      <c r="B6" s="13">
        <f>2*C6+ROUND(2.5*E6,0)+ROUND(0.75*E7,0)+3*F6+2*F7+((G6-2)+(G7-2))+D6+D7</f>
        <v>33</v>
      </c>
      <c r="C6" s="13">
        <v>3</v>
      </c>
      <c r="D6" s="28">
        <v>1</v>
      </c>
      <c r="E6" s="28">
        <v>0</v>
      </c>
      <c r="F6" s="29">
        <v>1</v>
      </c>
      <c r="G6" s="29">
        <v>8</v>
      </c>
      <c r="H6" s="29">
        <f t="shared" si="0"/>
        <v>4.5</v>
      </c>
      <c r="I6" s="29">
        <f t="shared" si="1"/>
        <v>8</v>
      </c>
      <c r="J6" s="29">
        <f t="shared" si="2"/>
        <v>12</v>
      </c>
      <c r="K6" s="29">
        <f t="shared" si="3"/>
        <v>23</v>
      </c>
      <c r="L6" s="29">
        <f t="shared" si="4"/>
        <v>23</v>
      </c>
      <c r="M6" s="29">
        <f t="shared" si="5"/>
        <v>45</v>
      </c>
      <c r="N6" s="29">
        <f t="shared" si="6"/>
        <v>45</v>
      </c>
      <c r="O6" s="12" t="s">
        <v>49</v>
      </c>
      <c r="P6" s="12" t="s">
        <v>42</v>
      </c>
      <c r="Q6" s="12" t="s">
        <v>50</v>
      </c>
    </row>
    <row r="7" spans="1:17" x14ac:dyDescent="0.2">
      <c r="A7" s="14"/>
      <c r="B7" s="13"/>
      <c r="C7" s="13"/>
      <c r="D7" s="32">
        <v>3</v>
      </c>
      <c r="E7" s="32">
        <v>2</v>
      </c>
      <c r="F7" s="33">
        <v>3</v>
      </c>
      <c r="G7" s="33">
        <v>8</v>
      </c>
      <c r="H7" s="33">
        <f t="shared" si="0"/>
        <v>13.5</v>
      </c>
      <c r="I7" s="33">
        <f t="shared" si="1"/>
        <v>24</v>
      </c>
      <c r="J7" s="33">
        <f t="shared" si="2"/>
        <v>4</v>
      </c>
      <c r="K7" s="33">
        <f t="shared" si="3"/>
        <v>7</v>
      </c>
      <c r="L7" s="33">
        <f t="shared" si="4"/>
        <v>8</v>
      </c>
      <c r="M7" s="33">
        <f t="shared" si="5"/>
        <v>12</v>
      </c>
      <c r="N7" s="33">
        <f t="shared" si="6"/>
        <v>14</v>
      </c>
      <c r="O7" s="12"/>
      <c r="P7" s="12"/>
      <c r="Q7" s="12"/>
    </row>
    <row r="8" spans="1:17" ht="13.5" customHeight="1" x14ac:dyDescent="0.2">
      <c r="A8" s="11" t="s">
        <v>51</v>
      </c>
      <c r="B8" s="10">
        <f>2*C8+ROUND(2.5*E8,0)+ROUND(0.75*E9,0)+3*F8+2*F9+((G8-2)+(G9-2))+D8+D9</f>
        <v>32</v>
      </c>
      <c r="C8" s="9">
        <v>1</v>
      </c>
      <c r="D8" s="37">
        <v>0</v>
      </c>
      <c r="E8" s="37">
        <v>1</v>
      </c>
      <c r="F8" s="38">
        <v>1</v>
      </c>
      <c r="G8" s="38">
        <v>8</v>
      </c>
      <c r="H8" s="38">
        <f t="shared" si="0"/>
        <v>4.5</v>
      </c>
      <c r="I8" s="38">
        <f t="shared" si="1"/>
        <v>8</v>
      </c>
      <c r="J8" s="38">
        <f t="shared" si="2"/>
        <v>12</v>
      </c>
      <c r="K8" s="38">
        <f t="shared" si="3"/>
        <v>19</v>
      </c>
      <c r="L8" s="38">
        <f t="shared" si="4"/>
        <v>23</v>
      </c>
      <c r="M8" s="38">
        <f t="shared" si="5"/>
        <v>30</v>
      </c>
      <c r="N8" s="38">
        <f t="shared" si="6"/>
        <v>38</v>
      </c>
      <c r="O8" s="8" t="s">
        <v>49</v>
      </c>
      <c r="P8" s="8" t="s">
        <v>46</v>
      </c>
      <c r="Q8" s="8" t="s">
        <v>52</v>
      </c>
    </row>
    <row r="9" spans="1:17" x14ac:dyDescent="0.2">
      <c r="A9" s="11"/>
      <c r="B9" s="10"/>
      <c r="C9" s="9"/>
      <c r="D9" s="40">
        <v>2</v>
      </c>
      <c r="E9" s="40">
        <v>5</v>
      </c>
      <c r="F9" s="41">
        <v>3</v>
      </c>
      <c r="G9" s="41">
        <v>8</v>
      </c>
      <c r="H9" s="41">
        <f t="shared" si="0"/>
        <v>13.5</v>
      </c>
      <c r="I9" s="41">
        <f t="shared" si="1"/>
        <v>24</v>
      </c>
      <c r="J9" s="41">
        <f t="shared" si="2"/>
        <v>4</v>
      </c>
      <c r="K9" s="41">
        <f t="shared" si="3"/>
        <v>6</v>
      </c>
      <c r="L9" s="41">
        <f t="shared" si="4"/>
        <v>8</v>
      </c>
      <c r="M9" s="41">
        <f t="shared" si="5"/>
        <v>9</v>
      </c>
      <c r="N9" s="41">
        <f t="shared" si="6"/>
        <v>11</v>
      </c>
      <c r="O9" s="8"/>
      <c r="P9" s="8"/>
      <c r="Q9" s="8"/>
    </row>
    <row r="10" spans="1:17" ht="13.5" customHeight="1" x14ac:dyDescent="0.2">
      <c r="A10" s="14" t="s">
        <v>53</v>
      </c>
      <c r="B10" s="13">
        <f>2*C10+ROUND(2.5*E10,0)+ROUND(0.75*E11,0)+3*F10+2*F11+((G10-2)+(G11-2))+D10+D11</f>
        <v>31</v>
      </c>
      <c r="C10" s="13">
        <v>1</v>
      </c>
      <c r="D10" s="28">
        <v>0</v>
      </c>
      <c r="E10" s="28">
        <v>0</v>
      </c>
      <c r="F10" s="29">
        <v>1</v>
      </c>
      <c r="G10" s="29">
        <v>10</v>
      </c>
      <c r="H10" s="29">
        <f t="shared" si="0"/>
        <v>5.5</v>
      </c>
      <c r="I10" s="29">
        <f t="shared" si="1"/>
        <v>10</v>
      </c>
      <c r="J10" s="29">
        <f t="shared" si="2"/>
        <v>10</v>
      </c>
      <c r="K10" s="29">
        <f t="shared" si="3"/>
        <v>19</v>
      </c>
      <c r="L10" s="29">
        <f t="shared" si="4"/>
        <v>19</v>
      </c>
      <c r="M10" s="29">
        <f t="shared" si="5"/>
        <v>37</v>
      </c>
      <c r="N10" s="29">
        <f t="shared" si="6"/>
        <v>37</v>
      </c>
      <c r="O10" s="12" t="s">
        <v>49</v>
      </c>
      <c r="P10" s="12" t="s">
        <v>46</v>
      </c>
      <c r="Q10" s="12" t="s">
        <v>54</v>
      </c>
    </row>
    <row r="11" spans="1:17" x14ac:dyDescent="0.2">
      <c r="A11" s="14"/>
      <c r="B11" s="13"/>
      <c r="C11" s="13"/>
      <c r="D11" s="32">
        <v>2</v>
      </c>
      <c r="E11" s="32">
        <v>3</v>
      </c>
      <c r="F11" s="33">
        <v>3</v>
      </c>
      <c r="G11" s="33">
        <v>10</v>
      </c>
      <c r="H11" s="33">
        <f t="shared" si="0"/>
        <v>16.5</v>
      </c>
      <c r="I11" s="33">
        <f t="shared" si="1"/>
        <v>30</v>
      </c>
      <c r="J11" s="33">
        <f t="shared" si="2"/>
        <v>4</v>
      </c>
      <c r="K11" s="33">
        <f t="shared" si="3"/>
        <v>6</v>
      </c>
      <c r="L11" s="33">
        <f t="shared" si="4"/>
        <v>7</v>
      </c>
      <c r="M11" s="33">
        <f t="shared" si="5"/>
        <v>9</v>
      </c>
      <c r="N11" s="33">
        <f t="shared" si="6"/>
        <v>12</v>
      </c>
      <c r="O11" s="12"/>
      <c r="P11" s="12"/>
      <c r="Q11" s="12"/>
    </row>
    <row r="12" spans="1:17" ht="13.5" customHeight="1" x14ac:dyDescent="0.2">
      <c r="A12" s="11" t="s">
        <v>55</v>
      </c>
      <c r="B12" s="10">
        <f>2*C12+ROUND(2.5*E12,0)+ROUND(0.75*E13,0)+3*F12+2*F13+((G12-2)+(G13-2))+D12+D13</f>
        <v>31</v>
      </c>
      <c r="C12" s="9">
        <v>2</v>
      </c>
      <c r="D12" s="37">
        <v>1</v>
      </c>
      <c r="E12" s="37">
        <v>0</v>
      </c>
      <c r="F12" s="38">
        <v>1</v>
      </c>
      <c r="G12" s="38">
        <v>8</v>
      </c>
      <c r="H12" s="38">
        <f t="shared" si="0"/>
        <v>4.5</v>
      </c>
      <c r="I12" s="38">
        <f t="shared" si="1"/>
        <v>8</v>
      </c>
      <c r="J12" s="38">
        <f t="shared" si="2"/>
        <v>12</v>
      </c>
      <c r="K12" s="38">
        <f t="shared" si="3"/>
        <v>23</v>
      </c>
      <c r="L12" s="38">
        <f t="shared" si="4"/>
        <v>23</v>
      </c>
      <c r="M12" s="38">
        <f t="shared" si="5"/>
        <v>45</v>
      </c>
      <c r="N12" s="38">
        <f t="shared" si="6"/>
        <v>45</v>
      </c>
      <c r="O12" s="8" t="s">
        <v>56</v>
      </c>
      <c r="P12" s="8" t="s">
        <v>57</v>
      </c>
      <c r="Q12" s="8" t="s">
        <v>58</v>
      </c>
    </row>
    <row r="13" spans="1:17" x14ac:dyDescent="0.2">
      <c r="A13" s="11"/>
      <c r="B13" s="10"/>
      <c r="C13" s="9"/>
      <c r="D13" s="40">
        <v>3</v>
      </c>
      <c r="E13" s="40">
        <v>2</v>
      </c>
      <c r="F13" s="41">
        <v>3</v>
      </c>
      <c r="G13" s="41">
        <v>8</v>
      </c>
      <c r="H13" s="41">
        <f t="shared" si="0"/>
        <v>13.5</v>
      </c>
      <c r="I13" s="41">
        <f t="shared" si="1"/>
        <v>24</v>
      </c>
      <c r="J13" s="41">
        <f t="shared" si="2"/>
        <v>4</v>
      </c>
      <c r="K13" s="41">
        <f t="shared" si="3"/>
        <v>7</v>
      </c>
      <c r="L13" s="41">
        <f t="shared" si="4"/>
        <v>8</v>
      </c>
      <c r="M13" s="41">
        <f t="shared" si="5"/>
        <v>12</v>
      </c>
      <c r="N13" s="41">
        <f t="shared" si="6"/>
        <v>14</v>
      </c>
      <c r="O13" s="8"/>
      <c r="P13" s="8"/>
      <c r="Q13" s="8"/>
    </row>
    <row r="14" spans="1:17" x14ac:dyDescent="0.2">
      <c r="A14" s="11" t="s">
        <v>59</v>
      </c>
      <c r="B14" s="10">
        <f>2*C14+ROUND(2.5*E14,0)+ROUND(0.75*E15,0)+3*F14+2*F15+((G14-2)+(G15-2))+D14+D15</f>
        <v>39</v>
      </c>
      <c r="C14" s="9">
        <v>4</v>
      </c>
      <c r="D14" s="37">
        <v>1</v>
      </c>
      <c r="E14" s="37">
        <v>0</v>
      </c>
      <c r="F14" s="38">
        <v>1</v>
      </c>
      <c r="G14" s="38">
        <v>10</v>
      </c>
      <c r="H14" s="38">
        <f t="shared" si="0"/>
        <v>5.5</v>
      </c>
      <c r="I14" s="38">
        <f t="shared" si="1"/>
        <v>10</v>
      </c>
      <c r="J14" s="38">
        <f t="shared" si="2"/>
        <v>10</v>
      </c>
      <c r="K14" s="38">
        <f t="shared" si="3"/>
        <v>19</v>
      </c>
      <c r="L14" s="38">
        <f t="shared" si="4"/>
        <v>19</v>
      </c>
      <c r="M14" s="38">
        <f t="shared" si="5"/>
        <v>37</v>
      </c>
      <c r="N14" s="38">
        <f t="shared" si="6"/>
        <v>37</v>
      </c>
      <c r="O14" s="8"/>
      <c r="P14" s="8"/>
      <c r="Q14" s="8"/>
    </row>
    <row r="15" spans="1:17" x14ac:dyDescent="0.2">
      <c r="A15" s="11"/>
      <c r="B15" s="10"/>
      <c r="C15" s="9"/>
      <c r="D15" s="40">
        <v>3</v>
      </c>
      <c r="E15" s="40">
        <v>3</v>
      </c>
      <c r="F15" s="41">
        <v>3</v>
      </c>
      <c r="G15" s="41">
        <v>10</v>
      </c>
      <c r="H15" s="41">
        <f t="shared" si="0"/>
        <v>16.5</v>
      </c>
      <c r="I15" s="41">
        <f t="shared" si="1"/>
        <v>30</v>
      </c>
      <c r="J15" s="41">
        <f t="shared" si="2"/>
        <v>4</v>
      </c>
      <c r="K15" s="41">
        <f t="shared" si="3"/>
        <v>6</v>
      </c>
      <c r="L15" s="41">
        <f t="shared" si="4"/>
        <v>7</v>
      </c>
      <c r="M15" s="41">
        <f t="shared" si="5"/>
        <v>9</v>
      </c>
      <c r="N15" s="41">
        <f t="shared" si="6"/>
        <v>12</v>
      </c>
      <c r="O15" s="8"/>
      <c r="P15" s="8"/>
      <c r="Q15" s="8"/>
    </row>
    <row r="16" spans="1:17" ht="12.75" customHeight="1" x14ac:dyDescent="0.2">
      <c r="A16" s="14" t="s">
        <v>60</v>
      </c>
      <c r="B16" s="13">
        <f>2*C16+ROUND(2.5*E16,0)+ROUND(0.75*E17,0)+3*F16+2*F17+((G16-2)+(G17-2))+D16+D17</f>
        <v>33</v>
      </c>
      <c r="C16" s="13">
        <v>1</v>
      </c>
      <c r="D16" s="28">
        <v>0</v>
      </c>
      <c r="E16" s="28">
        <v>1</v>
      </c>
      <c r="F16" s="29">
        <v>1</v>
      </c>
      <c r="G16" s="29">
        <v>8</v>
      </c>
      <c r="H16" s="29">
        <f t="shared" si="0"/>
        <v>4.5</v>
      </c>
      <c r="I16" s="29">
        <f t="shared" si="1"/>
        <v>8</v>
      </c>
      <c r="J16" s="29">
        <f t="shared" si="2"/>
        <v>12</v>
      </c>
      <c r="K16" s="29">
        <f t="shared" si="3"/>
        <v>19</v>
      </c>
      <c r="L16" s="29">
        <f t="shared" si="4"/>
        <v>23</v>
      </c>
      <c r="M16" s="29">
        <f t="shared" si="5"/>
        <v>30</v>
      </c>
      <c r="N16" s="29">
        <f t="shared" si="6"/>
        <v>38</v>
      </c>
      <c r="O16" s="12" t="s">
        <v>56</v>
      </c>
      <c r="P16" s="12" t="s">
        <v>57</v>
      </c>
      <c r="Q16" s="12" t="s">
        <v>61</v>
      </c>
    </row>
    <row r="17" spans="1:17" x14ac:dyDescent="0.2">
      <c r="A17" s="14"/>
      <c r="B17" s="13"/>
      <c r="C17" s="13"/>
      <c r="D17" s="32">
        <v>2</v>
      </c>
      <c r="E17" s="32">
        <v>6</v>
      </c>
      <c r="F17" s="33">
        <v>3</v>
      </c>
      <c r="G17" s="33">
        <v>8</v>
      </c>
      <c r="H17" s="33">
        <f t="shared" si="0"/>
        <v>13.5</v>
      </c>
      <c r="I17" s="33">
        <f t="shared" si="1"/>
        <v>24</v>
      </c>
      <c r="J17" s="33">
        <f t="shared" si="2"/>
        <v>4</v>
      </c>
      <c r="K17" s="33">
        <f t="shared" si="3"/>
        <v>6</v>
      </c>
      <c r="L17" s="33">
        <f t="shared" si="4"/>
        <v>8</v>
      </c>
      <c r="M17" s="33">
        <f t="shared" si="5"/>
        <v>9</v>
      </c>
      <c r="N17" s="33">
        <f t="shared" si="6"/>
        <v>10</v>
      </c>
      <c r="O17" s="12"/>
      <c r="P17" s="12"/>
      <c r="Q17" s="12"/>
    </row>
    <row r="18" spans="1:17" x14ac:dyDescent="0.2">
      <c r="A18" s="14" t="s">
        <v>62</v>
      </c>
      <c r="B18" s="13">
        <f>2*C18+ROUND(2.5*E18,0)+ROUND(0.75*E19,0)+3*F18+2*F19+((G18-2)+(G19-2))+D18+D19</f>
        <v>40</v>
      </c>
      <c r="C18" s="13">
        <v>2</v>
      </c>
      <c r="D18" s="28">
        <v>0</v>
      </c>
      <c r="E18" s="28">
        <v>1</v>
      </c>
      <c r="F18" s="29">
        <v>1</v>
      </c>
      <c r="G18" s="29">
        <v>10</v>
      </c>
      <c r="H18" s="29">
        <f t="shared" si="0"/>
        <v>5.5</v>
      </c>
      <c r="I18" s="29">
        <f t="shared" si="1"/>
        <v>10</v>
      </c>
      <c r="J18" s="29">
        <f t="shared" si="2"/>
        <v>10</v>
      </c>
      <c r="K18" s="29">
        <f t="shared" si="3"/>
        <v>17</v>
      </c>
      <c r="L18" s="29">
        <f t="shared" si="4"/>
        <v>19</v>
      </c>
      <c r="M18" s="29">
        <f t="shared" si="5"/>
        <v>26</v>
      </c>
      <c r="N18" s="29">
        <f t="shared" si="6"/>
        <v>34</v>
      </c>
      <c r="O18" s="12"/>
      <c r="P18" s="12"/>
      <c r="Q18" s="12"/>
    </row>
    <row r="19" spans="1:17" x14ac:dyDescent="0.2">
      <c r="A19" s="14"/>
      <c r="B19" s="13"/>
      <c r="C19" s="13"/>
      <c r="D19" s="32">
        <v>2</v>
      </c>
      <c r="E19" s="32">
        <v>8</v>
      </c>
      <c r="F19" s="33">
        <v>3</v>
      </c>
      <c r="G19" s="33">
        <v>10</v>
      </c>
      <c r="H19" s="33">
        <f t="shared" si="0"/>
        <v>16.5</v>
      </c>
      <c r="I19" s="33">
        <f t="shared" si="1"/>
        <v>30</v>
      </c>
      <c r="J19" s="33">
        <f t="shared" si="2"/>
        <v>4</v>
      </c>
      <c r="K19" s="33">
        <f t="shared" si="3"/>
        <v>5</v>
      </c>
      <c r="L19" s="33">
        <f t="shared" si="4"/>
        <v>7</v>
      </c>
      <c r="M19" s="33">
        <f t="shared" si="5"/>
        <v>8</v>
      </c>
      <c r="N19" s="33">
        <f t="shared" si="6"/>
        <v>9</v>
      </c>
      <c r="O19" s="12"/>
      <c r="P19" s="12"/>
      <c r="Q19" s="12"/>
    </row>
    <row r="20" spans="1:17" ht="13.5" customHeight="1" x14ac:dyDescent="0.2">
      <c r="A20" s="11" t="s">
        <v>63</v>
      </c>
      <c r="B20" s="10">
        <f>2*C20+ROUND(2.5*E20,0)+ROUND(0.75*E21,0)+3*F20+2*F21+((G20-2)+(G21-2))+D20+D21</f>
        <v>32</v>
      </c>
      <c r="C20" s="9">
        <v>1</v>
      </c>
      <c r="D20" s="37">
        <v>0</v>
      </c>
      <c r="E20" s="37">
        <v>0</v>
      </c>
      <c r="F20" s="38">
        <v>1</v>
      </c>
      <c r="G20" s="38">
        <v>10</v>
      </c>
      <c r="H20" s="38">
        <f t="shared" si="0"/>
        <v>5.5</v>
      </c>
      <c r="I20" s="38">
        <f t="shared" si="1"/>
        <v>10</v>
      </c>
      <c r="J20" s="38">
        <f t="shared" si="2"/>
        <v>10</v>
      </c>
      <c r="K20" s="38">
        <f t="shared" si="3"/>
        <v>19</v>
      </c>
      <c r="L20" s="38">
        <f t="shared" si="4"/>
        <v>19</v>
      </c>
      <c r="M20" s="38">
        <f t="shared" si="5"/>
        <v>37</v>
      </c>
      <c r="N20" s="38">
        <f t="shared" si="6"/>
        <v>37</v>
      </c>
      <c r="O20" s="8" t="s">
        <v>56</v>
      </c>
      <c r="P20" s="8" t="s">
        <v>57</v>
      </c>
      <c r="Q20" s="8" t="s">
        <v>64</v>
      </c>
    </row>
    <row r="21" spans="1:17" x14ac:dyDescent="0.2">
      <c r="A21" s="11"/>
      <c r="B21" s="10"/>
      <c r="C21" s="9"/>
      <c r="D21" s="40">
        <v>2</v>
      </c>
      <c r="E21" s="40">
        <v>4</v>
      </c>
      <c r="F21" s="41">
        <v>3</v>
      </c>
      <c r="G21" s="41">
        <v>10</v>
      </c>
      <c r="H21" s="41">
        <f t="shared" si="0"/>
        <v>16.5</v>
      </c>
      <c r="I21" s="41">
        <f t="shared" si="1"/>
        <v>30</v>
      </c>
      <c r="J21" s="41">
        <f t="shared" si="2"/>
        <v>4</v>
      </c>
      <c r="K21" s="41">
        <f t="shared" si="3"/>
        <v>6</v>
      </c>
      <c r="L21" s="41">
        <f t="shared" si="4"/>
        <v>7</v>
      </c>
      <c r="M21" s="41">
        <f t="shared" si="5"/>
        <v>9</v>
      </c>
      <c r="N21" s="41">
        <f t="shared" si="6"/>
        <v>11</v>
      </c>
      <c r="O21" s="8"/>
      <c r="P21" s="8"/>
      <c r="Q21" s="8"/>
    </row>
    <row r="22" spans="1:17" x14ac:dyDescent="0.2">
      <c r="A22" s="11" t="s">
        <v>65</v>
      </c>
      <c r="B22" s="10">
        <f>2*C22+ROUND(2.5*E22,0)+ROUND(0.75*E23,0)+3*F22+2*F23+((G22-2)+(G23-2))+D22+D23</f>
        <v>40</v>
      </c>
      <c r="C22" s="9">
        <v>2</v>
      </c>
      <c r="D22" s="37">
        <v>0</v>
      </c>
      <c r="E22" s="37">
        <v>0</v>
      </c>
      <c r="F22" s="38">
        <v>1</v>
      </c>
      <c r="G22" s="38">
        <v>12</v>
      </c>
      <c r="H22" s="38">
        <f t="shared" si="0"/>
        <v>6.5</v>
      </c>
      <c r="I22" s="38">
        <f t="shared" si="1"/>
        <v>12</v>
      </c>
      <c r="J22" s="38">
        <f t="shared" si="2"/>
        <v>8</v>
      </c>
      <c r="K22" s="38">
        <f t="shared" si="3"/>
        <v>16</v>
      </c>
      <c r="L22" s="38">
        <f t="shared" si="4"/>
        <v>16</v>
      </c>
      <c r="M22" s="38">
        <f t="shared" si="5"/>
        <v>31</v>
      </c>
      <c r="N22" s="38">
        <f t="shared" si="6"/>
        <v>31</v>
      </c>
      <c r="O22" s="8"/>
      <c r="P22" s="8"/>
      <c r="Q22" s="8"/>
    </row>
    <row r="23" spans="1:17" x14ac:dyDescent="0.2">
      <c r="A23" s="11"/>
      <c r="B23" s="10"/>
      <c r="C23" s="9"/>
      <c r="D23" s="40">
        <v>2</v>
      </c>
      <c r="E23" s="40">
        <v>6</v>
      </c>
      <c r="F23" s="41">
        <v>3</v>
      </c>
      <c r="G23" s="41">
        <v>12</v>
      </c>
      <c r="H23" s="41">
        <f t="shared" si="0"/>
        <v>19.5</v>
      </c>
      <c r="I23" s="41">
        <f t="shared" si="1"/>
        <v>36</v>
      </c>
      <c r="J23" s="41">
        <f t="shared" si="2"/>
        <v>3</v>
      </c>
      <c r="K23" s="41">
        <f t="shared" si="3"/>
        <v>5</v>
      </c>
      <c r="L23" s="41">
        <f t="shared" si="4"/>
        <v>6</v>
      </c>
      <c r="M23" s="41">
        <f t="shared" si="5"/>
        <v>7</v>
      </c>
      <c r="N23" s="41">
        <f t="shared" si="6"/>
        <v>8</v>
      </c>
      <c r="O23" s="8"/>
      <c r="P23" s="8"/>
      <c r="Q23" s="8"/>
    </row>
    <row r="24" spans="1:17" ht="12.75" customHeight="1" x14ac:dyDescent="0.2">
      <c r="A24" s="14" t="s">
        <v>66</v>
      </c>
      <c r="B24" s="13">
        <f>2*C24+ROUND(2.5*E24,0)+ROUND(0.75*E25,0)+3*F24+2*F25+((G24-2)+(G25-2))+D24+D25</f>
        <v>41</v>
      </c>
      <c r="C24" s="13">
        <v>3</v>
      </c>
      <c r="D24" s="28">
        <v>1</v>
      </c>
      <c r="E24" s="28">
        <v>0</v>
      </c>
      <c r="F24" s="29">
        <v>1</v>
      </c>
      <c r="G24" s="29">
        <v>10</v>
      </c>
      <c r="H24" s="29">
        <f t="shared" si="0"/>
        <v>5.5</v>
      </c>
      <c r="I24" s="29">
        <f t="shared" si="1"/>
        <v>10</v>
      </c>
      <c r="J24" s="29">
        <f t="shared" si="2"/>
        <v>10</v>
      </c>
      <c r="K24" s="29">
        <f t="shared" si="3"/>
        <v>19</v>
      </c>
      <c r="L24" s="29">
        <f t="shared" si="4"/>
        <v>19</v>
      </c>
      <c r="M24" s="29">
        <f t="shared" si="5"/>
        <v>37</v>
      </c>
      <c r="N24" s="29">
        <f t="shared" si="6"/>
        <v>37</v>
      </c>
      <c r="O24" s="12" t="s">
        <v>67</v>
      </c>
      <c r="P24" s="12" t="s">
        <v>68</v>
      </c>
      <c r="Q24" s="12" t="s">
        <v>69</v>
      </c>
    </row>
    <row r="25" spans="1:17" x14ac:dyDescent="0.2">
      <c r="A25" s="14"/>
      <c r="B25" s="13"/>
      <c r="C25" s="13"/>
      <c r="D25" s="32">
        <v>3</v>
      </c>
      <c r="E25" s="32">
        <v>5</v>
      </c>
      <c r="F25" s="33">
        <v>4</v>
      </c>
      <c r="G25" s="33">
        <v>10</v>
      </c>
      <c r="H25" s="33">
        <f t="shared" si="0"/>
        <v>22</v>
      </c>
      <c r="I25" s="33">
        <f t="shared" si="1"/>
        <v>40</v>
      </c>
      <c r="J25" s="33">
        <f t="shared" si="2"/>
        <v>3</v>
      </c>
      <c r="K25" s="33">
        <f t="shared" si="3"/>
        <v>4</v>
      </c>
      <c r="L25" s="33">
        <f t="shared" si="4"/>
        <v>5</v>
      </c>
      <c r="M25" s="33">
        <f t="shared" si="5"/>
        <v>7</v>
      </c>
      <c r="N25" s="33">
        <f t="shared" si="6"/>
        <v>8</v>
      </c>
      <c r="O25" s="12"/>
      <c r="P25" s="12"/>
      <c r="Q25" s="12"/>
    </row>
    <row r="26" spans="1:17" ht="12.75" customHeight="1" x14ac:dyDescent="0.2">
      <c r="A26" s="11" t="s">
        <v>70</v>
      </c>
      <c r="B26" s="10">
        <f>2*C26+ROUND(2.5*E26,0)+ROUND(0.75*E27,0)+3*F26+2*F27+((G26-2)+(G27-2))+D26+D27</f>
        <v>44</v>
      </c>
      <c r="C26" s="9">
        <v>1</v>
      </c>
      <c r="D26" s="37">
        <v>0</v>
      </c>
      <c r="E26" s="37">
        <v>2</v>
      </c>
      <c r="F26" s="38">
        <v>1</v>
      </c>
      <c r="G26" s="38">
        <v>10</v>
      </c>
      <c r="H26" s="38">
        <f t="shared" si="0"/>
        <v>5.5</v>
      </c>
      <c r="I26" s="38">
        <f t="shared" si="1"/>
        <v>10</v>
      </c>
      <c r="J26" s="38">
        <f t="shared" si="2"/>
        <v>10</v>
      </c>
      <c r="K26" s="38">
        <f t="shared" si="3"/>
        <v>14</v>
      </c>
      <c r="L26" s="38">
        <f t="shared" si="4"/>
        <v>19</v>
      </c>
      <c r="M26" s="38">
        <f t="shared" si="5"/>
        <v>23</v>
      </c>
      <c r="N26" s="38">
        <f t="shared" si="6"/>
        <v>26</v>
      </c>
      <c r="O26" s="8" t="s">
        <v>67</v>
      </c>
      <c r="P26" s="7" t="s">
        <v>71</v>
      </c>
      <c r="Q26" s="8" t="s">
        <v>69</v>
      </c>
    </row>
    <row r="27" spans="1:17" x14ac:dyDescent="0.2">
      <c r="A27" s="11"/>
      <c r="B27" s="10"/>
      <c r="C27" s="9"/>
      <c r="D27" s="40">
        <v>2</v>
      </c>
      <c r="E27" s="40">
        <v>10</v>
      </c>
      <c r="F27" s="41">
        <v>4</v>
      </c>
      <c r="G27" s="41">
        <v>10</v>
      </c>
      <c r="H27" s="41">
        <f t="shared" si="0"/>
        <v>22</v>
      </c>
      <c r="I27" s="41">
        <f t="shared" si="1"/>
        <v>40</v>
      </c>
      <c r="J27" s="41">
        <f t="shared" si="2"/>
        <v>3</v>
      </c>
      <c r="K27" s="41">
        <f t="shared" si="3"/>
        <v>4</v>
      </c>
      <c r="L27" s="41">
        <f t="shared" si="4"/>
        <v>5</v>
      </c>
      <c r="M27" s="41">
        <f t="shared" si="5"/>
        <v>6</v>
      </c>
      <c r="N27" s="41">
        <f t="shared" si="6"/>
        <v>7</v>
      </c>
      <c r="O27" s="8"/>
      <c r="P27" s="7"/>
      <c r="Q27" s="8"/>
    </row>
    <row r="28" spans="1:17" ht="12.75" customHeight="1" x14ac:dyDescent="0.2">
      <c r="A28" s="14" t="s">
        <v>72</v>
      </c>
      <c r="B28" s="13">
        <f>2*C28+ROUND(2.5*E28,0)+ROUND(0.75*E29,0)+3*F28+2*F29+((G28-2)+(G29-2))+D28+D29</f>
        <v>41</v>
      </c>
      <c r="C28" s="13">
        <v>1</v>
      </c>
      <c r="D28" s="28">
        <v>0</v>
      </c>
      <c r="E28" s="28">
        <v>0</v>
      </c>
      <c r="F28" s="29">
        <v>1</v>
      </c>
      <c r="G28" s="29">
        <v>12</v>
      </c>
      <c r="H28" s="29">
        <f t="shared" si="0"/>
        <v>6.5</v>
      </c>
      <c r="I28" s="29">
        <f t="shared" si="1"/>
        <v>12</v>
      </c>
      <c r="J28" s="29">
        <f t="shared" si="2"/>
        <v>8</v>
      </c>
      <c r="K28" s="29">
        <f t="shared" si="3"/>
        <v>16</v>
      </c>
      <c r="L28" s="29">
        <f t="shared" si="4"/>
        <v>16</v>
      </c>
      <c r="M28" s="29">
        <f t="shared" si="5"/>
        <v>31</v>
      </c>
      <c r="N28" s="29">
        <f t="shared" si="6"/>
        <v>31</v>
      </c>
      <c r="O28" s="12" t="s">
        <v>67</v>
      </c>
      <c r="P28" s="12" t="s">
        <v>71</v>
      </c>
      <c r="Q28" s="12" t="s">
        <v>69</v>
      </c>
    </row>
    <row r="29" spans="1:17" x14ac:dyDescent="0.2">
      <c r="A29" s="14"/>
      <c r="B29" s="13"/>
      <c r="C29" s="13"/>
      <c r="D29" s="32">
        <v>2</v>
      </c>
      <c r="E29" s="32">
        <v>8</v>
      </c>
      <c r="F29" s="33">
        <v>4</v>
      </c>
      <c r="G29" s="33">
        <v>12</v>
      </c>
      <c r="H29" s="33">
        <f t="shared" si="0"/>
        <v>26</v>
      </c>
      <c r="I29" s="33">
        <f t="shared" si="1"/>
        <v>48</v>
      </c>
      <c r="J29" s="33">
        <f t="shared" si="2"/>
        <v>2</v>
      </c>
      <c r="K29" s="33">
        <f t="shared" si="3"/>
        <v>3</v>
      </c>
      <c r="L29" s="33">
        <f t="shared" si="4"/>
        <v>4</v>
      </c>
      <c r="M29" s="33">
        <f t="shared" si="5"/>
        <v>5</v>
      </c>
      <c r="N29" s="33">
        <f t="shared" si="6"/>
        <v>6</v>
      </c>
      <c r="O29" s="12"/>
      <c r="P29" s="12"/>
      <c r="Q29" s="12"/>
    </row>
    <row r="30" spans="1:17" ht="12.75" customHeight="1" x14ac:dyDescent="0.2">
      <c r="A30" s="11" t="s">
        <v>73</v>
      </c>
      <c r="B30" s="10">
        <f>2*C30+ROUND(2.5*E30,0)+ROUND(0.75*E31,0)+3*F30+2*F31+((G30-2)+(G31-2))+D30+D31</f>
        <v>27</v>
      </c>
      <c r="C30" s="9">
        <v>1</v>
      </c>
      <c r="D30" s="37">
        <v>0</v>
      </c>
      <c r="E30" s="37">
        <v>0</v>
      </c>
      <c r="F30" s="38">
        <v>1</v>
      </c>
      <c r="G30" s="38">
        <v>8</v>
      </c>
      <c r="H30" s="38">
        <f t="shared" si="0"/>
        <v>4.5</v>
      </c>
      <c r="I30" s="38">
        <f t="shared" si="1"/>
        <v>8</v>
      </c>
      <c r="J30" s="38">
        <f t="shared" si="2"/>
        <v>12</v>
      </c>
      <c r="K30" s="38">
        <f t="shared" si="3"/>
        <v>23</v>
      </c>
      <c r="L30" s="38">
        <f t="shared" si="4"/>
        <v>23</v>
      </c>
      <c r="M30" s="38">
        <f t="shared" si="5"/>
        <v>45</v>
      </c>
      <c r="N30" s="38">
        <f t="shared" si="6"/>
        <v>45</v>
      </c>
      <c r="O30" s="8" t="s">
        <v>56</v>
      </c>
      <c r="P30" s="8" t="s">
        <v>74</v>
      </c>
      <c r="Q30" s="8" t="s">
        <v>75</v>
      </c>
    </row>
    <row r="31" spans="1:17" x14ac:dyDescent="0.2">
      <c r="A31" s="11"/>
      <c r="B31" s="10"/>
      <c r="C31" s="9"/>
      <c r="D31" s="40">
        <v>2</v>
      </c>
      <c r="E31" s="40">
        <v>2</v>
      </c>
      <c r="F31" s="41">
        <v>3</v>
      </c>
      <c r="G31" s="41">
        <v>8</v>
      </c>
      <c r="H31" s="41">
        <f t="shared" si="0"/>
        <v>13.5</v>
      </c>
      <c r="I31" s="41">
        <f t="shared" si="1"/>
        <v>24</v>
      </c>
      <c r="J31" s="41">
        <f t="shared" si="2"/>
        <v>4</v>
      </c>
      <c r="K31" s="41">
        <f t="shared" si="3"/>
        <v>7</v>
      </c>
      <c r="L31" s="41">
        <f t="shared" si="4"/>
        <v>8</v>
      </c>
      <c r="M31" s="41">
        <f t="shared" si="5"/>
        <v>12</v>
      </c>
      <c r="N31" s="41">
        <f t="shared" si="6"/>
        <v>14</v>
      </c>
      <c r="O31" s="8"/>
      <c r="P31" s="8"/>
      <c r="Q31" s="8"/>
    </row>
    <row r="32" spans="1:17" x14ac:dyDescent="0.2">
      <c r="A32" s="11" t="s">
        <v>76</v>
      </c>
      <c r="B32" s="10">
        <f>2*C32+ROUND(2.5*E32,0)+ROUND(0.75*E33,0)+3*F32+2*F33+((G32-2)+(G33-2))+D32+D33</f>
        <v>38</v>
      </c>
      <c r="C32" s="9">
        <v>4</v>
      </c>
      <c r="D32" s="37">
        <v>1</v>
      </c>
      <c r="E32" s="37">
        <v>0</v>
      </c>
      <c r="F32" s="38">
        <v>1</v>
      </c>
      <c r="G32" s="38">
        <v>8</v>
      </c>
      <c r="H32" s="38">
        <f t="shared" si="0"/>
        <v>4.5</v>
      </c>
      <c r="I32" s="38">
        <f t="shared" si="1"/>
        <v>8</v>
      </c>
      <c r="J32" s="38">
        <f t="shared" si="2"/>
        <v>12</v>
      </c>
      <c r="K32" s="38">
        <f t="shared" si="3"/>
        <v>23</v>
      </c>
      <c r="L32" s="38">
        <f t="shared" si="4"/>
        <v>23</v>
      </c>
      <c r="M32" s="38">
        <f t="shared" si="5"/>
        <v>45</v>
      </c>
      <c r="N32" s="38">
        <f t="shared" si="6"/>
        <v>45</v>
      </c>
      <c r="O32" s="8"/>
      <c r="P32" s="8"/>
      <c r="Q32" s="8"/>
    </row>
    <row r="33" spans="1:20" x14ac:dyDescent="0.2">
      <c r="A33" s="11"/>
      <c r="B33" s="10"/>
      <c r="C33" s="9"/>
      <c r="D33" s="40">
        <v>3</v>
      </c>
      <c r="E33" s="40">
        <v>4</v>
      </c>
      <c r="F33" s="41">
        <v>4</v>
      </c>
      <c r="G33" s="41">
        <v>8</v>
      </c>
      <c r="H33" s="41">
        <f t="shared" si="0"/>
        <v>18</v>
      </c>
      <c r="I33" s="41">
        <f t="shared" si="1"/>
        <v>32</v>
      </c>
      <c r="J33" s="41">
        <f t="shared" si="2"/>
        <v>3</v>
      </c>
      <c r="K33" s="41">
        <f t="shared" si="3"/>
        <v>5</v>
      </c>
      <c r="L33" s="41">
        <f t="shared" si="4"/>
        <v>6</v>
      </c>
      <c r="M33" s="41">
        <f t="shared" si="5"/>
        <v>8</v>
      </c>
      <c r="N33" s="41">
        <f t="shared" si="6"/>
        <v>10</v>
      </c>
      <c r="O33" s="8"/>
      <c r="P33" s="8"/>
      <c r="Q33" s="8"/>
    </row>
    <row r="34" spans="1:20" ht="13.5" customHeight="1" x14ac:dyDescent="0.2">
      <c r="A34" s="14" t="s">
        <v>77</v>
      </c>
      <c r="B34" s="13">
        <f>2*C34+ROUND(2.5*E34,0)+ROUND(0.75*E35,0)+3*F34+2*F35+((G34-2)+(G35-2))+D34+D35</f>
        <v>46</v>
      </c>
      <c r="C34" s="13">
        <v>3</v>
      </c>
      <c r="D34" s="28">
        <v>1</v>
      </c>
      <c r="E34" s="28">
        <v>0</v>
      </c>
      <c r="F34" s="29">
        <v>1</v>
      </c>
      <c r="G34" s="29">
        <v>12</v>
      </c>
      <c r="H34" s="29">
        <f t="shared" si="0"/>
        <v>6.5</v>
      </c>
      <c r="I34" s="29">
        <f t="shared" si="1"/>
        <v>12</v>
      </c>
      <c r="J34" s="29">
        <f t="shared" si="2"/>
        <v>8</v>
      </c>
      <c r="K34" s="29">
        <f t="shared" si="3"/>
        <v>16</v>
      </c>
      <c r="L34" s="29">
        <f t="shared" si="4"/>
        <v>16</v>
      </c>
      <c r="M34" s="29">
        <f t="shared" si="5"/>
        <v>31</v>
      </c>
      <c r="N34" s="29">
        <f t="shared" si="6"/>
        <v>31</v>
      </c>
      <c r="O34" s="12" t="s">
        <v>67</v>
      </c>
      <c r="P34" s="12" t="s">
        <v>78</v>
      </c>
      <c r="Q34" s="12" t="s">
        <v>79</v>
      </c>
    </row>
    <row r="35" spans="1:20" x14ac:dyDescent="0.2">
      <c r="A35" s="14"/>
      <c r="B35" s="13"/>
      <c r="C35" s="13"/>
      <c r="D35" s="32">
        <v>3</v>
      </c>
      <c r="E35" s="32">
        <v>7</v>
      </c>
      <c r="F35" s="33">
        <v>4</v>
      </c>
      <c r="G35" s="33">
        <v>12</v>
      </c>
      <c r="H35" s="33">
        <f t="shared" si="0"/>
        <v>26</v>
      </c>
      <c r="I35" s="33">
        <f t="shared" si="1"/>
        <v>48</v>
      </c>
      <c r="J35" s="33">
        <f t="shared" si="2"/>
        <v>2</v>
      </c>
      <c r="K35" s="33">
        <f t="shared" si="3"/>
        <v>4</v>
      </c>
      <c r="L35" s="33">
        <f t="shared" si="4"/>
        <v>4</v>
      </c>
      <c r="M35" s="33">
        <f t="shared" si="5"/>
        <v>6</v>
      </c>
      <c r="N35" s="33">
        <f t="shared" si="6"/>
        <v>7</v>
      </c>
      <c r="O35" s="12"/>
      <c r="P35" s="12"/>
      <c r="Q35" s="12"/>
      <c r="S35" s="12"/>
      <c r="T35" s="12"/>
    </row>
    <row r="36" spans="1:20" ht="13.5" customHeight="1" x14ac:dyDescent="0.2">
      <c r="A36" s="11" t="s">
        <v>80</v>
      </c>
      <c r="B36" s="10">
        <f>2*C36+ROUND(2.5*E36,0)+ROUND(0.75*E37,0)+3*F36+2*F37+((G36-2)+(G37-2))+D36+D37</f>
        <v>23</v>
      </c>
      <c r="C36" s="9">
        <v>1</v>
      </c>
      <c r="D36" s="37">
        <v>0</v>
      </c>
      <c r="E36" s="37">
        <v>0</v>
      </c>
      <c r="F36" s="38">
        <v>1</v>
      </c>
      <c r="G36" s="38">
        <v>6</v>
      </c>
      <c r="H36" s="38">
        <f t="shared" si="0"/>
        <v>3.5</v>
      </c>
      <c r="I36" s="38">
        <f t="shared" si="1"/>
        <v>6</v>
      </c>
      <c r="J36" s="38">
        <f t="shared" si="2"/>
        <v>15</v>
      </c>
      <c r="K36" s="38">
        <f t="shared" si="3"/>
        <v>29</v>
      </c>
      <c r="L36" s="38">
        <f t="shared" si="4"/>
        <v>29</v>
      </c>
      <c r="M36" s="38">
        <f t="shared" si="5"/>
        <v>58</v>
      </c>
      <c r="N36" s="38">
        <f t="shared" si="6"/>
        <v>58</v>
      </c>
      <c r="O36" s="8" t="s">
        <v>49</v>
      </c>
      <c r="P36" s="8" t="s">
        <v>57</v>
      </c>
      <c r="Q36" s="8" t="s">
        <v>81</v>
      </c>
      <c r="S36" s="12"/>
      <c r="T36" s="12"/>
    </row>
    <row r="37" spans="1:20" x14ac:dyDescent="0.2">
      <c r="A37" s="11"/>
      <c r="B37" s="10"/>
      <c r="C37" s="9"/>
      <c r="D37" s="40">
        <v>2</v>
      </c>
      <c r="E37" s="40">
        <v>2</v>
      </c>
      <c r="F37" s="41">
        <v>3</v>
      </c>
      <c r="G37" s="41">
        <v>6</v>
      </c>
      <c r="H37" s="41">
        <f t="shared" si="0"/>
        <v>10.5</v>
      </c>
      <c r="I37" s="41">
        <f t="shared" si="1"/>
        <v>18</v>
      </c>
      <c r="J37" s="41">
        <f t="shared" si="2"/>
        <v>5</v>
      </c>
      <c r="K37" s="41">
        <f t="shared" si="3"/>
        <v>9</v>
      </c>
      <c r="L37" s="41">
        <f t="shared" si="4"/>
        <v>10</v>
      </c>
      <c r="M37" s="41">
        <f t="shared" si="5"/>
        <v>14</v>
      </c>
      <c r="N37" s="41">
        <f t="shared" si="6"/>
        <v>18</v>
      </c>
      <c r="O37" s="8"/>
      <c r="P37" s="8"/>
      <c r="Q37" s="8"/>
      <c r="S37" s="12"/>
      <c r="T37" s="12"/>
    </row>
    <row r="38" spans="1:20" x14ac:dyDescent="0.2">
      <c r="A38" s="11" t="s">
        <v>82</v>
      </c>
      <c r="B38" s="10">
        <f>2*C38+ROUND(2.5*E38,0)+ROUND(0.75*E39,0)+3*F38+2*F39+((G38-2)+(G39-2))+D38+D39</f>
        <v>34</v>
      </c>
      <c r="C38" s="9">
        <v>4</v>
      </c>
      <c r="D38" s="37">
        <v>1</v>
      </c>
      <c r="E38" s="37">
        <v>0</v>
      </c>
      <c r="F38" s="38">
        <v>1</v>
      </c>
      <c r="G38" s="38">
        <v>6</v>
      </c>
      <c r="H38" s="38">
        <f t="shared" si="0"/>
        <v>3.5</v>
      </c>
      <c r="I38" s="38">
        <f t="shared" si="1"/>
        <v>6</v>
      </c>
      <c r="J38" s="38">
        <f t="shared" si="2"/>
        <v>15</v>
      </c>
      <c r="K38" s="38">
        <f t="shared" si="3"/>
        <v>29</v>
      </c>
      <c r="L38" s="38">
        <f t="shared" si="4"/>
        <v>29</v>
      </c>
      <c r="M38" s="38">
        <f t="shared" si="5"/>
        <v>58</v>
      </c>
      <c r="N38" s="38">
        <f t="shared" si="6"/>
        <v>58</v>
      </c>
      <c r="O38" s="8"/>
      <c r="P38" s="8"/>
      <c r="Q38" s="8"/>
      <c r="S38" s="12"/>
      <c r="T38" s="12"/>
    </row>
    <row r="39" spans="1:20" x14ac:dyDescent="0.2">
      <c r="A39" s="11"/>
      <c r="B39" s="10"/>
      <c r="C39" s="9"/>
      <c r="D39" s="40">
        <v>3</v>
      </c>
      <c r="E39" s="40">
        <v>4</v>
      </c>
      <c r="F39" s="41">
        <v>4</v>
      </c>
      <c r="G39" s="41">
        <v>6</v>
      </c>
      <c r="H39" s="41">
        <f t="shared" si="0"/>
        <v>14</v>
      </c>
      <c r="I39" s="41">
        <f t="shared" si="1"/>
        <v>24</v>
      </c>
      <c r="J39" s="41">
        <f t="shared" si="2"/>
        <v>4</v>
      </c>
      <c r="K39" s="41">
        <f t="shared" si="3"/>
        <v>6</v>
      </c>
      <c r="L39" s="41">
        <f t="shared" si="4"/>
        <v>8</v>
      </c>
      <c r="M39" s="41">
        <f t="shared" si="5"/>
        <v>10</v>
      </c>
      <c r="N39" s="41">
        <f t="shared" si="6"/>
        <v>12</v>
      </c>
      <c r="O39" s="8"/>
      <c r="P39" s="8"/>
      <c r="Q39" s="8"/>
    </row>
    <row r="42" spans="1:20" x14ac:dyDescent="0.2">
      <c r="A42" s="26" t="s">
        <v>83</v>
      </c>
      <c r="B42" s="27">
        <f>2*C42+ROUND(2.5*E42,0)+F42+((G42-2)+D42)</f>
        <v>7</v>
      </c>
      <c r="C42" s="27">
        <v>2</v>
      </c>
      <c r="D42" s="42">
        <v>0</v>
      </c>
      <c r="E42" s="42">
        <v>0</v>
      </c>
      <c r="F42" s="43">
        <v>1</v>
      </c>
      <c r="G42" s="42">
        <v>4</v>
      </c>
      <c r="H42" s="42">
        <f>ROUNDUP(F42*(G42/2+0.5),0)</f>
        <v>3</v>
      </c>
      <c r="I42" s="42">
        <f>F42*G42</f>
        <v>4</v>
      </c>
      <c r="J42" s="42">
        <f>ROUNDUP(50/H42,0)</f>
        <v>17</v>
      </c>
      <c r="K42" s="42">
        <f>IF(E42=0, ROUNDUP(50/(H42/2),0), ROUNDUP((50-ROUNDUP(15/E42,0)*H42/2)/H42,0)+ROUNDUP(15/E42,0))</f>
        <v>34</v>
      </c>
      <c r="L42" s="42">
        <f>ROUNDUP(100/H42,0)</f>
        <v>34</v>
      </c>
      <c r="M42" s="42">
        <f>IF($E42=0, ROUNDUP(100/($H42/2),0), ROUNDUP((100-ROUNDUP(15/$E42,0)*$H42/2)/$H42,0)+ROUNDUP(15/$E42,0))</f>
        <v>67</v>
      </c>
      <c r="N42" s="44">
        <f>IF($E42=0, ROUNDUP(100/($H42/2),0), ROUNDUP((100-ROUNDUP(30/$E42,0)*$H42/2)/$H42,0)+ROUNDUP(30/$E42,0))</f>
        <v>67</v>
      </c>
      <c r="O42" s="45" t="s">
        <v>49</v>
      </c>
      <c r="P42" s="45" t="s">
        <v>84</v>
      </c>
      <c r="Q42" s="45" t="s">
        <v>52</v>
      </c>
    </row>
    <row r="43" spans="1:20" x14ac:dyDescent="0.2">
      <c r="A43" s="34" t="s">
        <v>85</v>
      </c>
      <c r="B43" s="35">
        <f>2*C43+ROUND(2.5*E43,0)+F43+((G43-2)+D43)</f>
        <v>6</v>
      </c>
      <c r="C43" s="36">
        <v>4</v>
      </c>
      <c r="D43" s="46">
        <v>0</v>
      </c>
      <c r="E43" s="46">
        <v>0</v>
      </c>
      <c r="F43" s="47">
        <v>0</v>
      </c>
      <c r="G43" s="47">
        <v>0</v>
      </c>
      <c r="H43" s="47">
        <f>ROUNDUP(F43*(G43/2+0.5),0)</f>
        <v>0</v>
      </c>
      <c r="I43" s="47">
        <f>F43*G43</f>
        <v>0</v>
      </c>
      <c r="J43" s="47" t="e">
        <f>ROUNDUP(50/H43,0)</f>
        <v>#DIV/0!</v>
      </c>
      <c r="K43" s="47" t="e">
        <f>IF(E43=0, ROUNDUP(50/(H43/2),0), ROUNDUP((50-ROUNDUP(15/E43,0)*H43/2)/H43,0)+ROUNDUP(15/E43,0))</f>
        <v>#DIV/0!</v>
      </c>
      <c r="L43" s="47" t="e">
        <f>ROUNDUP(100/H43,0)</f>
        <v>#DIV/0!</v>
      </c>
      <c r="M43" s="47" t="e">
        <f>IF($E43=0, ROUNDUP(100/($H43/2),0), ROUNDUP((100-ROUNDUP(15/$E43,0)*$H43/2)/$H43,0)+ROUNDUP(15/$E43,0))</f>
        <v>#DIV/0!</v>
      </c>
      <c r="N43" s="47" t="e">
        <f>IF($E43=0, ROUNDUP(100/($H43/2),0), ROUNDUP((100-ROUNDUP(30/$E43,0)*$H43/2)/$H43,0)+ROUNDUP(30/$E43,0))</f>
        <v>#DIV/0!</v>
      </c>
      <c r="O43" s="48" t="s">
        <v>49</v>
      </c>
      <c r="P43" s="49" t="s">
        <v>84</v>
      </c>
      <c r="Q43" s="48" t="s">
        <v>52</v>
      </c>
    </row>
    <row r="44" spans="1:20" x14ac:dyDescent="0.2">
      <c r="A44" s="26" t="s">
        <v>86</v>
      </c>
      <c r="B44" s="27">
        <f>2*C44+ROUND(2.5*E44,0)+F44+((G44-2)+D44)</f>
        <v>7</v>
      </c>
      <c r="C44" s="27">
        <v>5</v>
      </c>
      <c r="D44" s="27">
        <v>-1</v>
      </c>
      <c r="E44" s="27">
        <v>0</v>
      </c>
      <c r="F44" s="50">
        <v>0</v>
      </c>
      <c r="G44" s="50">
        <v>0</v>
      </c>
      <c r="H44" s="50">
        <f>ROUNDUP(F44*(G44/2+0.5),0)</f>
        <v>0</v>
      </c>
      <c r="I44" s="50">
        <f>F44*G44</f>
        <v>0</v>
      </c>
      <c r="J44" s="50" t="e">
        <f>ROUNDUP(50/H44,0)</f>
        <v>#DIV/0!</v>
      </c>
      <c r="K44" s="50" t="e">
        <f>IF(E44=0, ROUNDUP(50/(H44/2),0), ROUNDUP((50-ROUNDUP(15/E44,0)*H44/2)/H44,0)+ROUNDUP(15/E44,0))</f>
        <v>#DIV/0!</v>
      </c>
      <c r="L44" s="50" t="e">
        <f>ROUNDUP(100/H44,0)</f>
        <v>#DIV/0!</v>
      </c>
      <c r="M44" s="50" t="e">
        <f>IF($E44=0, ROUNDUP(100/($H44/2),0), ROUNDUP((100-ROUNDUP(15/$E44,0)*$H44/2)/$H44,0)+ROUNDUP(15/$E44,0))</f>
        <v>#DIV/0!</v>
      </c>
      <c r="N44" s="50" t="e">
        <f>IF($E44=0, ROUNDUP(100/($H44/2),0), ROUNDUP((100-ROUNDUP(30/$E44,0)*$H44/2)/$H44,0)+ROUNDUP(30/$E44,0))</f>
        <v>#DIV/0!</v>
      </c>
      <c r="O44" s="31" t="s">
        <v>56</v>
      </c>
      <c r="P44" s="31" t="s">
        <v>84</v>
      </c>
      <c r="Q44" s="31" t="s">
        <v>52</v>
      </c>
    </row>
  </sheetData>
  <mergeCells count="101">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24:A25"/>
    <mergeCell ref="B24:B25"/>
    <mergeCell ref="C24:C25"/>
    <mergeCell ref="O24:O25"/>
    <mergeCell ref="P24:P25"/>
    <mergeCell ref="Q24:Q25"/>
    <mergeCell ref="A26:A27"/>
    <mergeCell ref="B26:B27"/>
    <mergeCell ref="C26:C27"/>
    <mergeCell ref="O26:O27"/>
    <mergeCell ref="P26:P27"/>
    <mergeCell ref="Q26:Q27"/>
    <mergeCell ref="A20:A21"/>
    <mergeCell ref="B20:B21"/>
    <mergeCell ref="C20:C21"/>
    <mergeCell ref="O20:O23"/>
    <mergeCell ref="P20:P23"/>
    <mergeCell ref="Q20:Q23"/>
    <mergeCell ref="A22:A23"/>
    <mergeCell ref="B22:B23"/>
    <mergeCell ref="C22:C23"/>
    <mergeCell ref="A16:A17"/>
    <mergeCell ref="B16:B17"/>
    <mergeCell ref="C16:C17"/>
    <mergeCell ref="O16:O19"/>
    <mergeCell ref="P16:P19"/>
    <mergeCell ref="Q16:Q19"/>
    <mergeCell ref="A18:A19"/>
    <mergeCell ref="B18:B19"/>
    <mergeCell ref="C18:C1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6:A7"/>
    <mergeCell ref="B6:B7"/>
    <mergeCell ref="C6:C7"/>
    <mergeCell ref="O6:O7"/>
    <mergeCell ref="P6:P7"/>
    <mergeCell ref="Q6:Q7"/>
    <mergeCell ref="A8:A9"/>
    <mergeCell ref="B8:B9"/>
    <mergeCell ref="C8:C9"/>
    <mergeCell ref="O8:O9"/>
    <mergeCell ref="P8:P9"/>
    <mergeCell ref="Q8:Q9"/>
    <mergeCell ref="A2:A3"/>
    <mergeCell ref="B2:B3"/>
    <mergeCell ref="C2:C3"/>
    <mergeCell ref="O2:O3"/>
    <mergeCell ref="P2:P3"/>
    <mergeCell ref="Q2:Q3"/>
    <mergeCell ref="A4:A5"/>
    <mergeCell ref="B4:B5"/>
    <mergeCell ref="C4:C5"/>
    <mergeCell ref="O4:O5"/>
    <mergeCell ref="P4:P5"/>
    <mergeCell ref="Q4:Q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selection activeCell="D48" sqref="D48"/>
    </sheetView>
  </sheetViews>
  <sheetFormatPr defaultColWidth="8.7109375" defaultRowHeight="12.75" x14ac:dyDescent="0.2"/>
  <cols>
    <col min="1" max="1" width="14.7109375" customWidth="1"/>
    <col min="2" max="2" width="12" customWidth="1"/>
    <col min="3" max="3" width="12.42578125" customWidth="1"/>
    <col min="4" max="4" width="13.140625" customWidth="1"/>
    <col min="5" max="5" width="13.7109375" customWidth="1"/>
    <col min="6" max="6" width="13.140625" customWidth="1"/>
    <col min="7" max="8" width="12" customWidth="1"/>
  </cols>
  <sheetData>
    <row r="1" spans="1:8" ht="26.25" customHeight="1" x14ac:dyDescent="0.2">
      <c r="A1" s="51" t="s">
        <v>87</v>
      </c>
      <c r="B1" s="52" t="s">
        <v>88</v>
      </c>
      <c r="C1" s="52" t="s">
        <v>89</v>
      </c>
      <c r="D1" s="52" t="s">
        <v>90</v>
      </c>
      <c r="E1" s="52" t="s">
        <v>91</v>
      </c>
      <c r="F1" s="52" t="s">
        <v>92</v>
      </c>
      <c r="G1" s="53" t="s">
        <v>93</v>
      </c>
      <c r="H1" s="54" t="s">
        <v>94</v>
      </c>
    </row>
    <row r="2" spans="1:8" s="59" customFormat="1" x14ac:dyDescent="0.2">
      <c r="A2" s="55" t="s">
        <v>95</v>
      </c>
      <c r="B2" s="56">
        <v>10</v>
      </c>
      <c r="C2" s="56">
        <v>0</v>
      </c>
      <c r="D2" s="56" t="s">
        <v>96</v>
      </c>
      <c r="E2" s="56" t="s">
        <v>97</v>
      </c>
      <c r="F2" s="56" t="s">
        <v>96</v>
      </c>
      <c r="G2" s="57" t="s">
        <v>96</v>
      </c>
      <c r="H2" s="58" t="s">
        <v>98</v>
      </c>
    </row>
    <row r="3" spans="1:8" x14ac:dyDescent="0.2">
      <c r="A3" s="60" t="s">
        <v>99</v>
      </c>
      <c r="B3" s="61">
        <v>7</v>
      </c>
      <c r="C3" s="61">
        <v>1</v>
      </c>
      <c r="D3" s="61" t="s">
        <v>96</v>
      </c>
      <c r="E3" s="61" t="s">
        <v>97</v>
      </c>
      <c r="F3" s="61" t="s">
        <v>96</v>
      </c>
      <c r="G3" s="62" t="s">
        <v>96</v>
      </c>
      <c r="H3" s="63" t="s">
        <v>98</v>
      </c>
    </row>
    <row r="4" spans="1:8" x14ac:dyDescent="0.2">
      <c r="A4" s="55" t="s">
        <v>100</v>
      </c>
      <c r="B4" s="64">
        <v>12</v>
      </c>
      <c r="C4" s="64">
        <v>1</v>
      </c>
      <c r="D4" s="64" t="s">
        <v>96</v>
      </c>
      <c r="E4" s="64" t="s">
        <v>97</v>
      </c>
      <c r="F4" s="64" t="s">
        <v>96</v>
      </c>
      <c r="G4" s="57" t="s">
        <v>96</v>
      </c>
      <c r="H4" s="58" t="s">
        <v>101</v>
      </c>
    </row>
    <row r="5" spans="1:8" x14ac:dyDescent="0.2">
      <c r="A5" s="60" t="s">
        <v>102</v>
      </c>
      <c r="B5" s="61">
        <v>15</v>
      </c>
      <c r="C5" s="61">
        <v>0</v>
      </c>
      <c r="D5" s="61" t="s">
        <v>96</v>
      </c>
      <c r="E5" s="61" t="s">
        <v>97</v>
      </c>
      <c r="F5" s="61" t="s">
        <v>96</v>
      </c>
      <c r="G5" s="62" t="s">
        <v>103</v>
      </c>
      <c r="H5" s="63" t="s">
        <v>101</v>
      </c>
    </row>
    <row r="6" spans="1:8" x14ac:dyDescent="0.2">
      <c r="A6" s="55" t="s">
        <v>104</v>
      </c>
      <c r="B6" s="64">
        <v>20</v>
      </c>
      <c r="C6" s="64">
        <v>1</v>
      </c>
      <c r="D6" s="64">
        <v>14</v>
      </c>
      <c r="E6" s="64" t="s">
        <v>49</v>
      </c>
      <c r="F6" s="64" t="s">
        <v>96</v>
      </c>
      <c r="G6" s="57"/>
      <c r="H6" s="58" t="s">
        <v>101</v>
      </c>
    </row>
    <row r="7" spans="1:8" x14ac:dyDescent="0.2">
      <c r="A7" s="60" t="s">
        <v>105</v>
      </c>
      <c r="B7" s="61">
        <v>12</v>
      </c>
      <c r="C7" s="61">
        <v>1</v>
      </c>
      <c r="D7" s="61">
        <v>14</v>
      </c>
      <c r="E7" s="61" t="s">
        <v>49</v>
      </c>
      <c r="F7" s="61" t="s">
        <v>96</v>
      </c>
      <c r="G7" s="62"/>
      <c r="H7" s="63" t="s">
        <v>98</v>
      </c>
    </row>
    <row r="8" spans="1:8" x14ac:dyDescent="0.2">
      <c r="A8" s="55" t="s">
        <v>106</v>
      </c>
      <c r="B8" s="64">
        <v>18</v>
      </c>
      <c r="C8" s="64">
        <v>2</v>
      </c>
      <c r="D8" s="64">
        <v>14</v>
      </c>
      <c r="E8" s="64" t="s">
        <v>49</v>
      </c>
      <c r="F8" s="64" t="s">
        <v>96</v>
      </c>
      <c r="G8" s="57" t="s">
        <v>103</v>
      </c>
      <c r="H8" s="58" t="s">
        <v>98</v>
      </c>
    </row>
    <row r="9" spans="1:8" x14ac:dyDescent="0.2">
      <c r="A9" s="60" t="s">
        <v>107</v>
      </c>
      <c r="B9" s="61">
        <v>15</v>
      </c>
      <c r="C9" s="61">
        <v>3</v>
      </c>
      <c r="D9" s="61">
        <v>14</v>
      </c>
      <c r="E9" s="61" t="s">
        <v>49</v>
      </c>
      <c r="F9" s="61" t="s">
        <v>96</v>
      </c>
      <c r="G9" s="62" t="s">
        <v>96</v>
      </c>
      <c r="H9" s="63" t="s">
        <v>101</v>
      </c>
    </row>
    <row r="10" spans="1:8" x14ac:dyDescent="0.2">
      <c r="A10" s="55" t="s">
        <v>108</v>
      </c>
      <c r="B10" s="64">
        <v>15</v>
      </c>
      <c r="C10" s="64">
        <v>4</v>
      </c>
      <c r="D10" s="64">
        <v>12</v>
      </c>
      <c r="E10" s="64" t="s">
        <v>109</v>
      </c>
      <c r="F10" s="64">
        <v>1</v>
      </c>
      <c r="G10" s="57" t="s">
        <v>103</v>
      </c>
      <c r="H10" s="58" t="s">
        <v>98</v>
      </c>
    </row>
    <row r="11" spans="1:8" x14ac:dyDescent="0.2">
      <c r="A11" s="60" t="s">
        <v>110</v>
      </c>
      <c r="B11" s="61">
        <v>25</v>
      </c>
      <c r="C11" s="61">
        <v>4</v>
      </c>
      <c r="D11" s="61">
        <v>12</v>
      </c>
      <c r="E11" s="61" t="s">
        <v>109</v>
      </c>
      <c r="F11" s="61">
        <v>1</v>
      </c>
      <c r="G11" s="62" t="s">
        <v>103</v>
      </c>
      <c r="H11" s="63" t="s">
        <v>101</v>
      </c>
    </row>
    <row r="12" spans="1:8" x14ac:dyDescent="0.2">
      <c r="A12" s="55" t="s">
        <v>111</v>
      </c>
      <c r="B12" s="64">
        <v>25</v>
      </c>
      <c r="C12" s="64">
        <v>5</v>
      </c>
      <c r="D12" s="64">
        <v>12</v>
      </c>
      <c r="E12" s="64" t="s">
        <v>109</v>
      </c>
      <c r="F12" s="64">
        <v>1</v>
      </c>
      <c r="G12" s="57" t="s">
        <v>103</v>
      </c>
      <c r="H12" s="58" t="s">
        <v>101</v>
      </c>
    </row>
    <row r="13" spans="1:8" x14ac:dyDescent="0.2">
      <c r="A13" s="65" t="s">
        <v>112</v>
      </c>
      <c r="B13" s="66">
        <v>35</v>
      </c>
      <c r="C13" s="66">
        <v>6</v>
      </c>
      <c r="D13" s="66">
        <v>12</v>
      </c>
      <c r="E13" s="66" t="s">
        <v>109</v>
      </c>
      <c r="F13" s="66">
        <v>1</v>
      </c>
      <c r="G13" s="67" t="s">
        <v>103</v>
      </c>
      <c r="H13" s="68" t="s">
        <v>101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topLeftCell="A25" zoomScaleNormal="100" workbookViewId="0">
      <selection activeCell="A34" sqref="A34"/>
    </sheetView>
  </sheetViews>
  <sheetFormatPr defaultColWidth="8.7109375" defaultRowHeight="12.75" x14ac:dyDescent="0.2"/>
  <cols>
    <col min="1" max="1" width="32" customWidth="1"/>
    <col min="4" max="5" width="9.140625" style="23" customWidth="1"/>
    <col min="14" max="15" width="11.85546875" customWidth="1"/>
    <col min="16" max="16" width="11.7109375" customWidth="1"/>
    <col min="17" max="17" width="11.7109375" style="16" customWidth="1"/>
    <col min="18" max="18" width="40.7109375" style="16" customWidth="1"/>
    <col min="19" max="19" width="40.28515625" style="16" hidden="1" customWidth="1"/>
  </cols>
  <sheetData>
    <row r="1" spans="1:23" s="16" customFormat="1" ht="38.25" x14ac:dyDescent="0.2">
      <c r="A1" s="16" t="s">
        <v>25</v>
      </c>
      <c r="B1" s="16" t="s">
        <v>27</v>
      </c>
      <c r="C1" s="16" t="s">
        <v>113</v>
      </c>
      <c r="D1" s="24" t="s">
        <v>28</v>
      </c>
      <c r="E1" s="24" t="s">
        <v>114</v>
      </c>
      <c r="F1" s="69" t="s">
        <v>115</v>
      </c>
      <c r="G1" s="70" t="s">
        <v>116</v>
      </c>
      <c r="H1" s="16" t="s">
        <v>30</v>
      </c>
      <c r="I1" s="16" t="s">
        <v>31</v>
      </c>
      <c r="J1" s="16" t="s">
        <v>117</v>
      </c>
      <c r="K1" s="16" t="s">
        <v>32</v>
      </c>
      <c r="L1" s="16" t="s">
        <v>33</v>
      </c>
      <c r="M1" s="16" t="s">
        <v>34</v>
      </c>
      <c r="N1" s="16" t="s">
        <v>36</v>
      </c>
      <c r="O1" s="16" t="s">
        <v>118</v>
      </c>
      <c r="P1" s="16" t="s">
        <v>118</v>
      </c>
      <c r="Q1" s="25" t="s">
        <v>38</v>
      </c>
      <c r="R1" s="25" t="s">
        <v>39</v>
      </c>
      <c r="S1" s="25" t="s">
        <v>40</v>
      </c>
      <c r="W1" s="16" t="s">
        <v>119</v>
      </c>
    </row>
    <row r="2" spans="1:23" ht="12.75" customHeight="1" x14ac:dyDescent="0.2">
      <c r="A2" s="11" t="s">
        <v>41</v>
      </c>
      <c r="B2" s="9">
        <v>0</v>
      </c>
      <c r="C2" s="46" t="s">
        <v>97</v>
      </c>
      <c r="D2" s="37">
        <v>0</v>
      </c>
      <c r="E2" s="37">
        <v>0</v>
      </c>
      <c r="F2" s="37">
        <f t="shared" ref="F2:F41" si="0">IF(C2="Light",E2,E2+$W$2)</f>
        <v>0</v>
      </c>
      <c r="G2" s="37">
        <v>0</v>
      </c>
      <c r="H2" s="38">
        <v>1</v>
      </c>
      <c r="I2" s="38">
        <v>5</v>
      </c>
      <c r="J2" s="38">
        <f t="shared" ref="J2:J41" si="1">H2+F2</f>
        <v>1</v>
      </c>
      <c r="K2" s="38">
        <f t="shared" ref="K2:K41" si="2">H2*(I2/2)+F2</f>
        <v>2.5</v>
      </c>
      <c r="L2" s="38">
        <f t="shared" ref="L2:L41" si="3">H2*I2+F2</f>
        <v>5</v>
      </c>
      <c r="M2" s="38">
        <f t="shared" ref="M2:M41" si="4">ROUNDUP(50/K2,0)</f>
        <v>20</v>
      </c>
      <c r="N2" s="38">
        <f t="shared" ref="N2:N41" si="5">ROUNDUP(100/K2,0)</f>
        <v>40</v>
      </c>
      <c r="O2" s="38"/>
      <c r="P2" s="38"/>
      <c r="Q2" s="8" t="s">
        <v>45</v>
      </c>
      <c r="R2" s="8" t="s">
        <v>46</v>
      </c>
      <c r="S2" s="8" t="s">
        <v>47</v>
      </c>
      <c r="W2">
        <v>3</v>
      </c>
    </row>
    <row r="3" spans="1:23" x14ac:dyDescent="0.2">
      <c r="A3" s="11"/>
      <c r="B3" s="9"/>
      <c r="C3" s="71" t="s">
        <v>109</v>
      </c>
      <c r="D3" s="40">
        <v>10</v>
      </c>
      <c r="E3" s="40">
        <v>0</v>
      </c>
      <c r="F3" s="40">
        <f t="shared" si="0"/>
        <v>3</v>
      </c>
      <c r="G3" s="40">
        <v>1</v>
      </c>
      <c r="H3" s="41">
        <v>1</v>
      </c>
      <c r="I3" s="41">
        <v>5</v>
      </c>
      <c r="J3" s="41">
        <f t="shared" si="1"/>
        <v>4</v>
      </c>
      <c r="K3" s="41">
        <f t="shared" si="2"/>
        <v>5.5</v>
      </c>
      <c r="L3" s="41">
        <f t="shared" si="3"/>
        <v>8</v>
      </c>
      <c r="M3" s="41">
        <f t="shared" si="4"/>
        <v>10</v>
      </c>
      <c r="N3" s="41">
        <f t="shared" si="5"/>
        <v>19</v>
      </c>
      <c r="O3" s="41"/>
      <c r="P3" s="41"/>
      <c r="Q3" s="8"/>
      <c r="R3" s="8"/>
      <c r="S3" s="8"/>
    </row>
    <row r="4" spans="1:23" ht="13.5" customHeight="1" x14ac:dyDescent="0.2">
      <c r="A4" s="14" t="s">
        <v>120</v>
      </c>
      <c r="B4" s="13">
        <v>5</v>
      </c>
      <c r="C4" s="42" t="s">
        <v>97</v>
      </c>
      <c r="D4" s="28">
        <v>0</v>
      </c>
      <c r="E4" s="28">
        <v>0</v>
      </c>
      <c r="F4" s="28">
        <f t="shared" si="0"/>
        <v>0</v>
      </c>
      <c r="G4" s="28">
        <v>0</v>
      </c>
      <c r="H4" s="29">
        <v>1</v>
      </c>
      <c r="I4" s="29">
        <v>10</v>
      </c>
      <c r="J4" s="29">
        <f t="shared" si="1"/>
        <v>1</v>
      </c>
      <c r="K4" s="29">
        <f t="shared" si="2"/>
        <v>5</v>
      </c>
      <c r="L4" s="29">
        <f t="shared" si="3"/>
        <v>10</v>
      </c>
      <c r="M4" s="29">
        <f t="shared" si="4"/>
        <v>10</v>
      </c>
      <c r="N4" s="29">
        <f t="shared" si="5"/>
        <v>20</v>
      </c>
      <c r="O4" s="29"/>
      <c r="P4" s="29"/>
      <c r="Q4" s="12" t="s">
        <v>45</v>
      </c>
      <c r="R4" s="12" t="s">
        <v>42</v>
      </c>
      <c r="S4" s="12" t="s">
        <v>50</v>
      </c>
    </row>
    <row r="5" spans="1:23" x14ac:dyDescent="0.2">
      <c r="A5" s="14"/>
      <c r="B5" s="13"/>
      <c r="C5" s="72" t="s">
        <v>109</v>
      </c>
      <c r="D5" s="32">
        <v>10</v>
      </c>
      <c r="E5" s="32">
        <v>0</v>
      </c>
      <c r="F5" s="32">
        <f t="shared" si="0"/>
        <v>3</v>
      </c>
      <c r="G5" s="32">
        <v>2</v>
      </c>
      <c r="H5" s="33">
        <v>1</v>
      </c>
      <c r="I5" s="33">
        <v>10</v>
      </c>
      <c r="J5" s="33">
        <f t="shared" si="1"/>
        <v>4</v>
      </c>
      <c r="K5" s="33">
        <f t="shared" si="2"/>
        <v>8</v>
      </c>
      <c r="L5" s="33">
        <f t="shared" si="3"/>
        <v>13</v>
      </c>
      <c r="M5" s="33">
        <f t="shared" si="4"/>
        <v>7</v>
      </c>
      <c r="N5" s="33">
        <f t="shared" si="5"/>
        <v>13</v>
      </c>
      <c r="O5" s="33"/>
      <c r="P5" s="33"/>
      <c r="Q5" s="12"/>
      <c r="R5" s="12"/>
      <c r="S5" s="12"/>
    </row>
    <row r="6" spans="1:23" ht="12.75" customHeight="1" x14ac:dyDescent="0.2">
      <c r="A6" s="11" t="s">
        <v>44</v>
      </c>
      <c r="B6" s="9">
        <v>5</v>
      </c>
      <c r="C6" s="46" t="s">
        <v>97</v>
      </c>
      <c r="D6" s="37">
        <v>0</v>
      </c>
      <c r="E6" s="37">
        <v>1</v>
      </c>
      <c r="F6" s="37">
        <f t="shared" si="0"/>
        <v>1</v>
      </c>
      <c r="G6" s="37">
        <v>0</v>
      </c>
      <c r="H6" s="38">
        <v>1</v>
      </c>
      <c r="I6" s="38">
        <v>10</v>
      </c>
      <c r="J6" s="38">
        <f t="shared" si="1"/>
        <v>2</v>
      </c>
      <c r="K6" s="38">
        <f t="shared" si="2"/>
        <v>6</v>
      </c>
      <c r="L6" s="38">
        <f t="shared" si="3"/>
        <v>11</v>
      </c>
      <c r="M6" s="38">
        <f t="shared" si="4"/>
        <v>9</v>
      </c>
      <c r="N6" s="38">
        <f t="shared" si="5"/>
        <v>17</v>
      </c>
      <c r="O6" s="38"/>
      <c r="P6" s="38"/>
      <c r="Q6" s="8" t="s">
        <v>45</v>
      </c>
      <c r="R6" s="8" t="s">
        <v>46</v>
      </c>
      <c r="S6" s="8" t="s">
        <v>47</v>
      </c>
    </row>
    <row r="7" spans="1:23" x14ac:dyDescent="0.2">
      <c r="A7" s="11"/>
      <c r="B7" s="9"/>
      <c r="C7" s="71" t="s">
        <v>109</v>
      </c>
      <c r="D7" s="40">
        <v>10</v>
      </c>
      <c r="E7" s="40">
        <v>4</v>
      </c>
      <c r="F7" s="40">
        <f t="shared" si="0"/>
        <v>7</v>
      </c>
      <c r="G7" s="40">
        <v>4</v>
      </c>
      <c r="H7" s="41">
        <v>1</v>
      </c>
      <c r="I7" s="41">
        <v>10</v>
      </c>
      <c r="J7" s="41">
        <f t="shared" si="1"/>
        <v>8</v>
      </c>
      <c r="K7" s="41">
        <f t="shared" si="2"/>
        <v>12</v>
      </c>
      <c r="L7" s="41">
        <f t="shared" si="3"/>
        <v>17</v>
      </c>
      <c r="M7" s="41">
        <f t="shared" si="4"/>
        <v>5</v>
      </c>
      <c r="N7" s="41">
        <f t="shared" si="5"/>
        <v>9</v>
      </c>
      <c r="O7" s="41"/>
      <c r="P7" s="41"/>
      <c r="Q7" s="8"/>
      <c r="R7" s="8"/>
      <c r="S7" s="8"/>
    </row>
    <row r="8" spans="1:23" ht="13.5" customHeight="1" x14ac:dyDescent="0.2">
      <c r="A8" s="14" t="s">
        <v>48</v>
      </c>
      <c r="B8" s="13">
        <v>10</v>
      </c>
      <c r="C8" s="42" t="s">
        <v>97</v>
      </c>
      <c r="D8" s="28">
        <v>5</v>
      </c>
      <c r="E8" s="28">
        <v>1</v>
      </c>
      <c r="F8" s="28">
        <f t="shared" si="0"/>
        <v>1</v>
      </c>
      <c r="G8" s="28">
        <v>0</v>
      </c>
      <c r="H8" s="29">
        <v>1</v>
      </c>
      <c r="I8" s="29">
        <v>10</v>
      </c>
      <c r="J8" s="29">
        <f t="shared" si="1"/>
        <v>2</v>
      </c>
      <c r="K8" s="29">
        <f t="shared" si="2"/>
        <v>6</v>
      </c>
      <c r="L8" s="29">
        <f t="shared" si="3"/>
        <v>11</v>
      </c>
      <c r="M8" s="29">
        <f t="shared" si="4"/>
        <v>9</v>
      </c>
      <c r="N8" s="29">
        <f t="shared" si="5"/>
        <v>17</v>
      </c>
      <c r="O8" s="29"/>
      <c r="P8" s="29"/>
      <c r="Q8" s="12" t="s">
        <v>49</v>
      </c>
      <c r="R8" s="12" t="s">
        <v>42</v>
      </c>
      <c r="S8" s="12" t="s">
        <v>50</v>
      </c>
    </row>
    <row r="9" spans="1:23" x14ac:dyDescent="0.2">
      <c r="A9" s="14"/>
      <c r="B9" s="13"/>
      <c r="C9" s="72" t="s">
        <v>109</v>
      </c>
      <c r="D9" s="32">
        <v>15</v>
      </c>
      <c r="E9" s="32">
        <v>4</v>
      </c>
      <c r="F9" s="32">
        <f t="shared" si="0"/>
        <v>7</v>
      </c>
      <c r="G9" s="32">
        <v>3</v>
      </c>
      <c r="H9" s="33">
        <v>1</v>
      </c>
      <c r="I9" s="33">
        <v>10</v>
      </c>
      <c r="J9" s="33">
        <f t="shared" si="1"/>
        <v>8</v>
      </c>
      <c r="K9" s="33">
        <f t="shared" si="2"/>
        <v>12</v>
      </c>
      <c r="L9" s="33">
        <f t="shared" si="3"/>
        <v>17</v>
      </c>
      <c r="M9" s="33">
        <f t="shared" si="4"/>
        <v>5</v>
      </c>
      <c r="N9" s="33">
        <f t="shared" si="5"/>
        <v>9</v>
      </c>
      <c r="O9" s="33"/>
      <c r="P9" s="33"/>
      <c r="Q9" s="12"/>
      <c r="R9" s="12"/>
      <c r="S9" s="12"/>
    </row>
    <row r="10" spans="1:23" ht="13.5" customHeight="1" x14ac:dyDescent="0.2">
      <c r="A10" s="11" t="s">
        <v>51</v>
      </c>
      <c r="B10" s="9">
        <v>5</v>
      </c>
      <c r="C10" s="46" t="s">
        <v>97</v>
      </c>
      <c r="D10" s="37">
        <v>0</v>
      </c>
      <c r="E10" s="37">
        <v>1</v>
      </c>
      <c r="F10" s="37">
        <f t="shared" si="0"/>
        <v>1</v>
      </c>
      <c r="G10" s="37">
        <v>1</v>
      </c>
      <c r="H10" s="38">
        <v>1</v>
      </c>
      <c r="I10" s="38">
        <v>10</v>
      </c>
      <c r="J10" s="38">
        <f t="shared" si="1"/>
        <v>2</v>
      </c>
      <c r="K10" s="38">
        <f t="shared" si="2"/>
        <v>6</v>
      </c>
      <c r="L10" s="38">
        <f t="shared" si="3"/>
        <v>11</v>
      </c>
      <c r="M10" s="38">
        <f t="shared" si="4"/>
        <v>9</v>
      </c>
      <c r="N10" s="38">
        <f t="shared" si="5"/>
        <v>17</v>
      </c>
      <c r="O10" s="38"/>
      <c r="P10" s="38"/>
      <c r="Q10" s="8" t="s">
        <v>49</v>
      </c>
      <c r="R10" s="8" t="s">
        <v>46</v>
      </c>
      <c r="S10" s="8" t="s">
        <v>52</v>
      </c>
    </row>
    <row r="11" spans="1:23" x14ac:dyDescent="0.2">
      <c r="A11" s="11"/>
      <c r="B11" s="9"/>
      <c r="C11" s="71" t="s">
        <v>109</v>
      </c>
      <c r="D11" s="40">
        <v>10</v>
      </c>
      <c r="E11" s="40">
        <v>4</v>
      </c>
      <c r="F11" s="40">
        <f t="shared" si="0"/>
        <v>7</v>
      </c>
      <c r="G11" s="40">
        <v>5</v>
      </c>
      <c r="H11" s="41">
        <v>1</v>
      </c>
      <c r="I11" s="41">
        <v>10</v>
      </c>
      <c r="J11" s="41">
        <f t="shared" si="1"/>
        <v>8</v>
      </c>
      <c r="K11" s="41">
        <f t="shared" si="2"/>
        <v>12</v>
      </c>
      <c r="L11" s="41">
        <f t="shared" si="3"/>
        <v>17</v>
      </c>
      <c r="M11" s="41">
        <f t="shared" si="4"/>
        <v>5</v>
      </c>
      <c r="N11" s="41">
        <f t="shared" si="5"/>
        <v>9</v>
      </c>
      <c r="O11" s="41"/>
      <c r="P11" s="41"/>
      <c r="Q11" s="8"/>
      <c r="R11" s="8"/>
      <c r="S11" s="8"/>
    </row>
    <row r="12" spans="1:23" ht="13.5" customHeight="1" x14ac:dyDescent="0.2">
      <c r="A12" s="14" t="s">
        <v>53</v>
      </c>
      <c r="B12" s="13">
        <v>5</v>
      </c>
      <c r="C12" s="42" t="s">
        <v>97</v>
      </c>
      <c r="D12" s="28">
        <v>0</v>
      </c>
      <c r="E12" s="28">
        <v>2</v>
      </c>
      <c r="F12" s="28">
        <f t="shared" si="0"/>
        <v>2</v>
      </c>
      <c r="G12" s="28">
        <v>0</v>
      </c>
      <c r="H12" s="29">
        <v>1</v>
      </c>
      <c r="I12" s="29">
        <v>10</v>
      </c>
      <c r="J12" s="29">
        <f t="shared" si="1"/>
        <v>3</v>
      </c>
      <c r="K12" s="29">
        <f t="shared" si="2"/>
        <v>7</v>
      </c>
      <c r="L12" s="29">
        <f t="shared" si="3"/>
        <v>12</v>
      </c>
      <c r="M12" s="29">
        <f t="shared" si="4"/>
        <v>8</v>
      </c>
      <c r="N12" s="29">
        <f t="shared" si="5"/>
        <v>15</v>
      </c>
      <c r="O12" s="29"/>
      <c r="P12" s="29"/>
      <c r="Q12" s="12" t="s">
        <v>49</v>
      </c>
      <c r="R12" s="12" t="s">
        <v>46</v>
      </c>
      <c r="S12" s="12" t="s">
        <v>54</v>
      </c>
    </row>
    <row r="13" spans="1:23" x14ac:dyDescent="0.2">
      <c r="A13" s="14"/>
      <c r="B13" s="13"/>
      <c r="C13" s="72" t="s">
        <v>109</v>
      </c>
      <c r="D13" s="32">
        <v>10</v>
      </c>
      <c r="E13" s="32">
        <v>5</v>
      </c>
      <c r="F13" s="32">
        <f t="shared" si="0"/>
        <v>8</v>
      </c>
      <c r="G13" s="32">
        <v>4</v>
      </c>
      <c r="H13" s="33">
        <v>1</v>
      </c>
      <c r="I13" s="33">
        <v>10</v>
      </c>
      <c r="J13" s="33">
        <f t="shared" si="1"/>
        <v>9</v>
      </c>
      <c r="K13" s="33">
        <f t="shared" si="2"/>
        <v>13</v>
      </c>
      <c r="L13" s="33">
        <f t="shared" si="3"/>
        <v>18</v>
      </c>
      <c r="M13" s="33">
        <f t="shared" si="4"/>
        <v>4</v>
      </c>
      <c r="N13" s="33">
        <f t="shared" si="5"/>
        <v>8</v>
      </c>
      <c r="O13" s="33"/>
      <c r="P13" s="33"/>
      <c r="Q13" s="12"/>
      <c r="R13" s="12"/>
      <c r="S13" s="12"/>
    </row>
    <row r="14" spans="1:23" ht="13.5" customHeight="1" x14ac:dyDescent="0.2">
      <c r="A14" s="11" t="s">
        <v>55</v>
      </c>
      <c r="B14" s="9">
        <v>10</v>
      </c>
      <c r="C14" s="46" t="s">
        <v>97</v>
      </c>
      <c r="D14" s="37">
        <v>5</v>
      </c>
      <c r="E14" s="37">
        <v>1</v>
      </c>
      <c r="F14" s="37">
        <f t="shared" si="0"/>
        <v>1</v>
      </c>
      <c r="G14" s="37">
        <v>0</v>
      </c>
      <c r="H14" s="38">
        <v>1</v>
      </c>
      <c r="I14" s="38">
        <v>10</v>
      </c>
      <c r="J14" s="38">
        <f t="shared" si="1"/>
        <v>2</v>
      </c>
      <c r="K14" s="38">
        <f t="shared" si="2"/>
        <v>6</v>
      </c>
      <c r="L14" s="38">
        <f t="shared" si="3"/>
        <v>11</v>
      </c>
      <c r="M14" s="38">
        <f t="shared" si="4"/>
        <v>9</v>
      </c>
      <c r="N14" s="38">
        <f t="shared" si="5"/>
        <v>17</v>
      </c>
      <c r="O14" s="38"/>
      <c r="P14" s="38"/>
      <c r="Q14" s="8" t="s">
        <v>56</v>
      </c>
      <c r="R14" s="8" t="s">
        <v>57</v>
      </c>
      <c r="S14" s="8" t="s">
        <v>58</v>
      </c>
    </row>
    <row r="15" spans="1:23" x14ac:dyDescent="0.2">
      <c r="A15" s="11"/>
      <c r="B15" s="9"/>
      <c r="C15" s="71" t="s">
        <v>109</v>
      </c>
      <c r="D15" s="40">
        <v>15</v>
      </c>
      <c r="E15" s="40">
        <v>4</v>
      </c>
      <c r="F15" s="40">
        <f t="shared" si="0"/>
        <v>7</v>
      </c>
      <c r="G15" s="40">
        <v>3</v>
      </c>
      <c r="H15" s="41">
        <v>1</v>
      </c>
      <c r="I15" s="41">
        <v>10</v>
      </c>
      <c r="J15" s="41">
        <f t="shared" si="1"/>
        <v>8</v>
      </c>
      <c r="K15" s="41">
        <f t="shared" si="2"/>
        <v>12</v>
      </c>
      <c r="L15" s="41">
        <f t="shared" si="3"/>
        <v>17</v>
      </c>
      <c r="M15" s="41">
        <f t="shared" si="4"/>
        <v>5</v>
      </c>
      <c r="N15" s="41">
        <f t="shared" si="5"/>
        <v>9</v>
      </c>
      <c r="O15" s="41"/>
      <c r="P15" s="41"/>
      <c r="Q15" s="8"/>
      <c r="R15" s="8"/>
      <c r="S15" s="8"/>
    </row>
    <row r="16" spans="1:23" x14ac:dyDescent="0.2">
      <c r="A16" s="11" t="s">
        <v>59</v>
      </c>
      <c r="B16" s="9">
        <v>20</v>
      </c>
      <c r="C16" s="46" t="s">
        <v>97</v>
      </c>
      <c r="D16" s="37">
        <v>5</v>
      </c>
      <c r="E16" s="37">
        <v>3</v>
      </c>
      <c r="F16" s="37">
        <f t="shared" si="0"/>
        <v>3</v>
      </c>
      <c r="G16" s="37">
        <v>0</v>
      </c>
      <c r="H16" s="38">
        <v>1</v>
      </c>
      <c r="I16" s="38">
        <v>10</v>
      </c>
      <c r="J16" s="38">
        <f t="shared" si="1"/>
        <v>4</v>
      </c>
      <c r="K16" s="38">
        <f t="shared" si="2"/>
        <v>8</v>
      </c>
      <c r="L16" s="38">
        <f t="shared" si="3"/>
        <v>13</v>
      </c>
      <c r="M16" s="38">
        <f t="shared" si="4"/>
        <v>7</v>
      </c>
      <c r="N16" s="38">
        <f t="shared" si="5"/>
        <v>13</v>
      </c>
      <c r="O16" s="38"/>
      <c r="P16" s="38"/>
      <c r="Q16" s="8"/>
      <c r="R16" s="8"/>
      <c r="S16" s="8"/>
    </row>
    <row r="17" spans="1:19" x14ac:dyDescent="0.2">
      <c r="A17" s="11"/>
      <c r="B17" s="9"/>
      <c r="C17" s="71" t="s">
        <v>109</v>
      </c>
      <c r="D17" s="40">
        <v>15</v>
      </c>
      <c r="E17" s="40">
        <v>6</v>
      </c>
      <c r="F17" s="40">
        <f t="shared" si="0"/>
        <v>9</v>
      </c>
      <c r="G17" s="40">
        <v>5</v>
      </c>
      <c r="H17" s="41">
        <v>1</v>
      </c>
      <c r="I17" s="41">
        <v>10</v>
      </c>
      <c r="J17" s="41">
        <f t="shared" si="1"/>
        <v>10</v>
      </c>
      <c r="K17" s="41">
        <f t="shared" si="2"/>
        <v>14</v>
      </c>
      <c r="L17" s="41">
        <f t="shared" si="3"/>
        <v>19</v>
      </c>
      <c r="M17" s="41">
        <f t="shared" si="4"/>
        <v>4</v>
      </c>
      <c r="N17" s="41">
        <f t="shared" si="5"/>
        <v>8</v>
      </c>
      <c r="O17" s="41"/>
      <c r="P17" s="41"/>
      <c r="Q17" s="8"/>
      <c r="R17" s="8"/>
      <c r="S17" s="8"/>
    </row>
    <row r="18" spans="1:19" ht="12.75" customHeight="1" x14ac:dyDescent="0.2">
      <c r="A18" s="14" t="s">
        <v>60</v>
      </c>
      <c r="B18" s="13">
        <v>5</v>
      </c>
      <c r="C18" s="42" t="s">
        <v>97</v>
      </c>
      <c r="D18" s="28">
        <v>0</v>
      </c>
      <c r="E18" s="28">
        <v>1</v>
      </c>
      <c r="F18" s="28">
        <f t="shared" si="0"/>
        <v>1</v>
      </c>
      <c r="G18" s="28">
        <v>1</v>
      </c>
      <c r="H18" s="29">
        <v>1</v>
      </c>
      <c r="I18" s="29">
        <v>10</v>
      </c>
      <c r="J18" s="29">
        <f t="shared" si="1"/>
        <v>2</v>
      </c>
      <c r="K18" s="29">
        <f t="shared" si="2"/>
        <v>6</v>
      </c>
      <c r="L18" s="29">
        <f t="shared" si="3"/>
        <v>11</v>
      </c>
      <c r="M18" s="29">
        <f t="shared" si="4"/>
        <v>9</v>
      </c>
      <c r="N18" s="29">
        <f t="shared" si="5"/>
        <v>17</v>
      </c>
      <c r="O18" s="29"/>
      <c r="P18" s="29"/>
      <c r="Q18" s="12" t="s">
        <v>56</v>
      </c>
      <c r="R18" s="12" t="s">
        <v>57</v>
      </c>
      <c r="S18" s="12" t="s">
        <v>61</v>
      </c>
    </row>
    <row r="19" spans="1:19" x14ac:dyDescent="0.2">
      <c r="A19" s="14"/>
      <c r="B19" s="13"/>
      <c r="C19" s="72" t="s">
        <v>109</v>
      </c>
      <c r="D19" s="32">
        <v>10</v>
      </c>
      <c r="E19" s="32">
        <v>4</v>
      </c>
      <c r="F19" s="32">
        <f t="shared" si="0"/>
        <v>7</v>
      </c>
      <c r="G19" s="32">
        <v>5</v>
      </c>
      <c r="H19" s="33">
        <v>1</v>
      </c>
      <c r="I19" s="33">
        <v>10</v>
      </c>
      <c r="J19" s="33">
        <f t="shared" si="1"/>
        <v>8</v>
      </c>
      <c r="K19" s="33">
        <f t="shared" si="2"/>
        <v>12</v>
      </c>
      <c r="L19" s="33">
        <f t="shared" si="3"/>
        <v>17</v>
      </c>
      <c r="M19" s="33">
        <f t="shared" si="4"/>
        <v>5</v>
      </c>
      <c r="N19" s="33">
        <f t="shared" si="5"/>
        <v>9</v>
      </c>
      <c r="O19" s="33"/>
      <c r="P19" s="33"/>
      <c r="Q19" s="12"/>
      <c r="R19" s="12"/>
      <c r="S19" s="12"/>
    </row>
    <row r="20" spans="1:19" x14ac:dyDescent="0.2">
      <c r="A20" s="14" t="s">
        <v>62</v>
      </c>
      <c r="B20" s="13">
        <v>10</v>
      </c>
      <c r="C20" s="42" t="s">
        <v>97</v>
      </c>
      <c r="D20" s="28">
        <v>0</v>
      </c>
      <c r="E20" s="28">
        <v>3</v>
      </c>
      <c r="F20" s="28">
        <f t="shared" si="0"/>
        <v>3</v>
      </c>
      <c r="G20" s="28">
        <v>2</v>
      </c>
      <c r="H20" s="29">
        <v>1</v>
      </c>
      <c r="I20" s="29">
        <v>10</v>
      </c>
      <c r="J20" s="29">
        <f t="shared" si="1"/>
        <v>4</v>
      </c>
      <c r="K20" s="29">
        <f t="shared" si="2"/>
        <v>8</v>
      </c>
      <c r="L20" s="29">
        <f t="shared" si="3"/>
        <v>13</v>
      </c>
      <c r="M20" s="29">
        <f t="shared" si="4"/>
        <v>7</v>
      </c>
      <c r="N20" s="29">
        <f t="shared" si="5"/>
        <v>13</v>
      </c>
      <c r="O20" s="29"/>
      <c r="P20" s="29"/>
      <c r="Q20" s="12"/>
      <c r="R20" s="12"/>
      <c r="S20" s="12"/>
    </row>
    <row r="21" spans="1:19" x14ac:dyDescent="0.2">
      <c r="A21" s="14"/>
      <c r="B21" s="13"/>
      <c r="C21" s="72" t="s">
        <v>109</v>
      </c>
      <c r="D21" s="32">
        <v>10</v>
      </c>
      <c r="E21" s="32">
        <v>6</v>
      </c>
      <c r="F21" s="32">
        <f t="shared" si="0"/>
        <v>9</v>
      </c>
      <c r="G21" s="32">
        <v>7</v>
      </c>
      <c r="H21" s="33">
        <v>1</v>
      </c>
      <c r="I21" s="33">
        <v>10</v>
      </c>
      <c r="J21" s="33">
        <f t="shared" si="1"/>
        <v>10</v>
      </c>
      <c r="K21" s="33">
        <f t="shared" si="2"/>
        <v>14</v>
      </c>
      <c r="L21" s="33">
        <f t="shared" si="3"/>
        <v>19</v>
      </c>
      <c r="M21" s="33">
        <f t="shared" si="4"/>
        <v>4</v>
      </c>
      <c r="N21" s="33">
        <f t="shared" si="5"/>
        <v>8</v>
      </c>
      <c r="O21" s="33"/>
      <c r="P21" s="33"/>
      <c r="Q21" s="12"/>
      <c r="R21" s="12"/>
      <c r="S21" s="12"/>
    </row>
    <row r="22" spans="1:19" ht="13.5" customHeight="1" x14ac:dyDescent="0.2">
      <c r="A22" s="11" t="s">
        <v>63</v>
      </c>
      <c r="B22" s="9">
        <v>5</v>
      </c>
      <c r="C22" s="46" t="s">
        <v>97</v>
      </c>
      <c r="D22" s="37">
        <v>0</v>
      </c>
      <c r="E22" s="37">
        <v>2</v>
      </c>
      <c r="F22" s="37">
        <f t="shared" si="0"/>
        <v>2</v>
      </c>
      <c r="G22" s="37">
        <v>0</v>
      </c>
      <c r="H22" s="38">
        <v>1</v>
      </c>
      <c r="I22" s="38">
        <v>10</v>
      </c>
      <c r="J22" s="38">
        <f t="shared" si="1"/>
        <v>3</v>
      </c>
      <c r="K22" s="38">
        <f t="shared" si="2"/>
        <v>7</v>
      </c>
      <c r="L22" s="38">
        <f t="shared" si="3"/>
        <v>12</v>
      </c>
      <c r="M22" s="38">
        <f t="shared" si="4"/>
        <v>8</v>
      </c>
      <c r="N22" s="38">
        <f t="shared" si="5"/>
        <v>15</v>
      </c>
      <c r="O22" s="38"/>
      <c r="P22" s="38"/>
      <c r="Q22" s="8" t="s">
        <v>56</v>
      </c>
      <c r="R22" s="8" t="s">
        <v>57</v>
      </c>
      <c r="S22" s="8" t="s">
        <v>64</v>
      </c>
    </row>
    <row r="23" spans="1:19" x14ac:dyDescent="0.2">
      <c r="A23" s="11"/>
      <c r="B23" s="9"/>
      <c r="C23" s="71" t="s">
        <v>109</v>
      </c>
      <c r="D23" s="40">
        <v>10</v>
      </c>
      <c r="E23" s="40">
        <v>5</v>
      </c>
      <c r="F23" s="40">
        <f t="shared" si="0"/>
        <v>8</v>
      </c>
      <c r="G23" s="40">
        <v>4</v>
      </c>
      <c r="H23" s="41">
        <v>1</v>
      </c>
      <c r="I23" s="41">
        <v>10</v>
      </c>
      <c r="J23" s="41">
        <f t="shared" si="1"/>
        <v>9</v>
      </c>
      <c r="K23" s="41">
        <f t="shared" si="2"/>
        <v>13</v>
      </c>
      <c r="L23" s="41">
        <f t="shared" si="3"/>
        <v>18</v>
      </c>
      <c r="M23" s="41">
        <f t="shared" si="4"/>
        <v>4</v>
      </c>
      <c r="N23" s="41">
        <f t="shared" si="5"/>
        <v>8</v>
      </c>
      <c r="O23" s="41"/>
      <c r="P23" s="41"/>
      <c r="Q23" s="8"/>
      <c r="R23" s="8"/>
      <c r="S23" s="8"/>
    </row>
    <row r="24" spans="1:19" x14ac:dyDescent="0.2">
      <c r="A24" s="11" t="s">
        <v>65</v>
      </c>
      <c r="B24" s="6">
        <v>10</v>
      </c>
      <c r="C24" s="46" t="s">
        <v>97</v>
      </c>
      <c r="D24" s="37">
        <v>0</v>
      </c>
      <c r="E24" s="37">
        <v>4</v>
      </c>
      <c r="F24" s="37">
        <f t="shared" si="0"/>
        <v>4</v>
      </c>
      <c r="G24" s="37">
        <v>0</v>
      </c>
      <c r="H24" s="38">
        <v>1</v>
      </c>
      <c r="I24" s="38">
        <v>10</v>
      </c>
      <c r="J24" s="38">
        <f t="shared" si="1"/>
        <v>5</v>
      </c>
      <c r="K24" s="38">
        <f t="shared" si="2"/>
        <v>9</v>
      </c>
      <c r="L24" s="38">
        <f t="shared" si="3"/>
        <v>14</v>
      </c>
      <c r="M24" s="38">
        <f t="shared" si="4"/>
        <v>6</v>
      </c>
      <c r="N24" s="38">
        <f t="shared" si="5"/>
        <v>12</v>
      </c>
      <c r="O24" s="38"/>
      <c r="P24" s="38"/>
      <c r="Q24" s="8"/>
      <c r="R24" s="8"/>
      <c r="S24" s="8"/>
    </row>
    <row r="25" spans="1:19" x14ac:dyDescent="0.2">
      <c r="A25" s="11"/>
      <c r="B25" s="6"/>
      <c r="C25" s="73" t="s">
        <v>109</v>
      </c>
      <c r="D25" s="40">
        <v>10</v>
      </c>
      <c r="E25" s="40">
        <v>7</v>
      </c>
      <c r="F25" s="40">
        <f t="shared" si="0"/>
        <v>10</v>
      </c>
      <c r="G25" s="40">
        <v>6</v>
      </c>
      <c r="H25" s="41">
        <v>1</v>
      </c>
      <c r="I25" s="41">
        <v>10</v>
      </c>
      <c r="J25" s="41">
        <f t="shared" si="1"/>
        <v>11</v>
      </c>
      <c r="K25" s="41">
        <f t="shared" si="2"/>
        <v>15</v>
      </c>
      <c r="L25" s="41">
        <f t="shared" si="3"/>
        <v>20</v>
      </c>
      <c r="M25" s="41">
        <f t="shared" si="4"/>
        <v>4</v>
      </c>
      <c r="N25" s="41">
        <f t="shared" si="5"/>
        <v>7</v>
      </c>
      <c r="O25" s="41"/>
      <c r="P25" s="41"/>
      <c r="Q25" s="8"/>
      <c r="R25" s="8"/>
      <c r="S25" s="8"/>
    </row>
    <row r="26" spans="1:19" ht="12.75" customHeight="1" x14ac:dyDescent="0.2">
      <c r="A26" s="14" t="s">
        <v>66</v>
      </c>
      <c r="B26" s="5">
        <v>15</v>
      </c>
      <c r="C26" s="74" t="s">
        <v>97</v>
      </c>
      <c r="D26" s="28">
        <v>5</v>
      </c>
      <c r="E26" s="28">
        <v>3</v>
      </c>
      <c r="F26" s="28">
        <f t="shared" si="0"/>
        <v>3</v>
      </c>
      <c r="G26" s="28">
        <v>0</v>
      </c>
      <c r="H26" s="29">
        <v>1</v>
      </c>
      <c r="I26" s="29">
        <v>10</v>
      </c>
      <c r="J26" s="29">
        <f t="shared" si="1"/>
        <v>4</v>
      </c>
      <c r="K26" s="29">
        <f t="shared" si="2"/>
        <v>8</v>
      </c>
      <c r="L26" s="29">
        <f t="shared" si="3"/>
        <v>13</v>
      </c>
      <c r="M26" s="29">
        <f t="shared" si="4"/>
        <v>7</v>
      </c>
      <c r="N26" s="29">
        <f t="shared" si="5"/>
        <v>13</v>
      </c>
      <c r="O26" s="29"/>
      <c r="P26" s="29"/>
      <c r="Q26" s="12" t="s">
        <v>67</v>
      </c>
      <c r="R26" s="12" t="s">
        <v>68</v>
      </c>
      <c r="S26" s="12" t="s">
        <v>69</v>
      </c>
    </row>
    <row r="27" spans="1:19" x14ac:dyDescent="0.2">
      <c r="A27" s="14"/>
      <c r="B27" s="5"/>
      <c r="C27" s="72" t="s">
        <v>109</v>
      </c>
      <c r="D27" s="32">
        <v>15</v>
      </c>
      <c r="E27" s="32">
        <v>8</v>
      </c>
      <c r="F27" s="32">
        <f t="shared" si="0"/>
        <v>11</v>
      </c>
      <c r="G27" s="32">
        <v>6</v>
      </c>
      <c r="H27" s="33">
        <v>1</v>
      </c>
      <c r="I27" s="33">
        <v>10</v>
      </c>
      <c r="J27" s="33">
        <f t="shared" si="1"/>
        <v>12</v>
      </c>
      <c r="K27" s="33">
        <f t="shared" si="2"/>
        <v>16</v>
      </c>
      <c r="L27" s="33">
        <f t="shared" si="3"/>
        <v>21</v>
      </c>
      <c r="M27" s="33">
        <f t="shared" si="4"/>
        <v>4</v>
      </c>
      <c r="N27" s="33">
        <f t="shared" si="5"/>
        <v>7</v>
      </c>
      <c r="O27" s="33"/>
      <c r="P27" s="33"/>
      <c r="Q27" s="12"/>
      <c r="R27" s="12"/>
      <c r="S27" s="12"/>
    </row>
    <row r="28" spans="1:19" ht="12.75" customHeight="1" x14ac:dyDescent="0.2">
      <c r="A28" s="11" t="s">
        <v>70</v>
      </c>
      <c r="B28" s="9">
        <v>5</v>
      </c>
      <c r="C28" s="46" t="s">
        <v>97</v>
      </c>
      <c r="D28" s="37">
        <v>0</v>
      </c>
      <c r="E28" s="37">
        <v>3</v>
      </c>
      <c r="F28" s="37">
        <f t="shared" si="0"/>
        <v>3</v>
      </c>
      <c r="G28" s="37">
        <v>2</v>
      </c>
      <c r="H28" s="38">
        <v>1</v>
      </c>
      <c r="I28" s="38">
        <v>10</v>
      </c>
      <c r="J28" s="38">
        <f t="shared" si="1"/>
        <v>4</v>
      </c>
      <c r="K28" s="38">
        <f t="shared" si="2"/>
        <v>8</v>
      </c>
      <c r="L28" s="38">
        <f t="shared" si="3"/>
        <v>13</v>
      </c>
      <c r="M28" s="38">
        <f t="shared" si="4"/>
        <v>7</v>
      </c>
      <c r="N28" s="38">
        <f t="shared" si="5"/>
        <v>13</v>
      </c>
      <c r="O28" s="38"/>
      <c r="P28" s="38"/>
      <c r="Q28" s="8" t="s">
        <v>67</v>
      </c>
      <c r="R28" s="7" t="s">
        <v>71</v>
      </c>
      <c r="S28" s="8" t="s">
        <v>69</v>
      </c>
    </row>
    <row r="29" spans="1:19" x14ac:dyDescent="0.2">
      <c r="A29" s="11"/>
      <c r="B29" s="9"/>
      <c r="C29" s="71" t="s">
        <v>109</v>
      </c>
      <c r="D29" s="40">
        <v>10</v>
      </c>
      <c r="E29" s="40">
        <v>8</v>
      </c>
      <c r="F29" s="40">
        <f t="shared" si="0"/>
        <v>11</v>
      </c>
      <c r="G29" s="40">
        <v>8</v>
      </c>
      <c r="H29" s="41">
        <v>1</v>
      </c>
      <c r="I29" s="41">
        <v>10</v>
      </c>
      <c r="J29" s="41">
        <f t="shared" si="1"/>
        <v>12</v>
      </c>
      <c r="K29" s="41">
        <f t="shared" si="2"/>
        <v>16</v>
      </c>
      <c r="L29" s="41">
        <f t="shared" si="3"/>
        <v>21</v>
      </c>
      <c r="M29" s="41">
        <f t="shared" si="4"/>
        <v>4</v>
      </c>
      <c r="N29" s="41">
        <f t="shared" si="5"/>
        <v>7</v>
      </c>
      <c r="O29" s="41"/>
      <c r="P29" s="41"/>
      <c r="Q29" s="8"/>
      <c r="R29" s="7"/>
      <c r="S29" s="8"/>
    </row>
    <row r="30" spans="1:19" ht="12.75" customHeight="1" x14ac:dyDescent="0.2">
      <c r="A30" s="14" t="s">
        <v>72</v>
      </c>
      <c r="B30" s="13">
        <v>5</v>
      </c>
      <c r="C30" s="42" t="s">
        <v>97</v>
      </c>
      <c r="D30" s="28">
        <v>0</v>
      </c>
      <c r="E30" s="28">
        <v>4</v>
      </c>
      <c r="F30" s="28">
        <f t="shared" si="0"/>
        <v>4</v>
      </c>
      <c r="G30" s="28">
        <v>0</v>
      </c>
      <c r="H30" s="29">
        <v>1</v>
      </c>
      <c r="I30" s="29">
        <v>10</v>
      </c>
      <c r="J30" s="29">
        <f t="shared" si="1"/>
        <v>5</v>
      </c>
      <c r="K30" s="29">
        <f t="shared" si="2"/>
        <v>9</v>
      </c>
      <c r="L30" s="29">
        <f t="shared" si="3"/>
        <v>14</v>
      </c>
      <c r="M30" s="29">
        <f t="shared" si="4"/>
        <v>6</v>
      </c>
      <c r="N30" s="29">
        <f t="shared" si="5"/>
        <v>12</v>
      </c>
      <c r="O30" s="29"/>
      <c r="P30" s="29"/>
      <c r="Q30" s="12" t="s">
        <v>67</v>
      </c>
      <c r="R30" s="12" t="s">
        <v>71</v>
      </c>
      <c r="S30" s="12" t="s">
        <v>69</v>
      </c>
    </row>
    <row r="31" spans="1:19" x14ac:dyDescent="0.2">
      <c r="A31" s="14"/>
      <c r="B31" s="13"/>
      <c r="C31" s="72" t="s">
        <v>109</v>
      </c>
      <c r="D31" s="32">
        <v>10</v>
      </c>
      <c r="E31" s="32">
        <v>9</v>
      </c>
      <c r="F31" s="32">
        <f t="shared" si="0"/>
        <v>12</v>
      </c>
      <c r="G31" s="32">
        <v>7</v>
      </c>
      <c r="H31" s="33">
        <v>1</v>
      </c>
      <c r="I31" s="33">
        <v>10</v>
      </c>
      <c r="J31" s="33">
        <f t="shared" si="1"/>
        <v>13</v>
      </c>
      <c r="K31" s="33">
        <f t="shared" si="2"/>
        <v>17</v>
      </c>
      <c r="L31" s="33">
        <f t="shared" si="3"/>
        <v>22</v>
      </c>
      <c r="M31" s="33">
        <f t="shared" si="4"/>
        <v>3</v>
      </c>
      <c r="N31" s="33">
        <f t="shared" si="5"/>
        <v>6</v>
      </c>
      <c r="O31" s="33"/>
      <c r="P31" s="33"/>
      <c r="Q31" s="12"/>
      <c r="R31" s="12"/>
      <c r="S31" s="12"/>
    </row>
    <row r="32" spans="1:19" ht="12.75" customHeight="1" x14ac:dyDescent="0.2">
      <c r="A32" s="11" t="s">
        <v>73</v>
      </c>
      <c r="B32" s="9">
        <v>5</v>
      </c>
      <c r="C32" s="46" t="s">
        <v>97</v>
      </c>
      <c r="D32" s="37">
        <v>0</v>
      </c>
      <c r="E32" s="37">
        <v>1</v>
      </c>
      <c r="F32" s="37">
        <f t="shared" si="0"/>
        <v>1</v>
      </c>
      <c r="G32" s="37">
        <v>0</v>
      </c>
      <c r="H32" s="38">
        <v>1</v>
      </c>
      <c r="I32" s="38">
        <v>10</v>
      </c>
      <c r="J32" s="38">
        <f t="shared" si="1"/>
        <v>2</v>
      </c>
      <c r="K32" s="38">
        <f t="shared" si="2"/>
        <v>6</v>
      </c>
      <c r="L32" s="38">
        <f t="shared" si="3"/>
        <v>11</v>
      </c>
      <c r="M32" s="38">
        <f t="shared" si="4"/>
        <v>9</v>
      </c>
      <c r="N32" s="38">
        <f t="shared" si="5"/>
        <v>17</v>
      </c>
      <c r="O32" s="38"/>
      <c r="P32" s="38"/>
      <c r="Q32" s="8" t="s">
        <v>56</v>
      </c>
      <c r="R32" s="8" t="s">
        <v>121</v>
      </c>
      <c r="S32" s="8" t="s">
        <v>75</v>
      </c>
    </row>
    <row r="33" spans="1:19" x14ac:dyDescent="0.2">
      <c r="A33" s="11"/>
      <c r="B33" s="9"/>
      <c r="C33" s="71" t="s">
        <v>109</v>
      </c>
      <c r="D33" s="40">
        <v>10</v>
      </c>
      <c r="E33" s="40">
        <v>4</v>
      </c>
      <c r="F33" s="40">
        <f t="shared" si="0"/>
        <v>7</v>
      </c>
      <c r="G33" s="40">
        <v>4</v>
      </c>
      <c r="H33" s="41">
        <v>1</v>
      </c>
      <c r="I33" s="41">
        <v>10</v>
      </c>
      <c r="J33" s="41">
        <f t="shared" si="1"/>
        <v>8</v>
      </c>
      <c r="K33" s="41">
        <f t="shared" si="2"/>
        <v>12</v>
      </c>
      <c r="L33" s="41">
        <f t="shared" si="3"/>
        <v>17</v>
      </c>
      <c r="M33" s="41">
        <f t="shared" si="4"/>
        <v>5</v>
      </c>
      <c r="N33" s="41">
        <f t="shared" si="5"/>
        <v>9</v>
      </c>
      <c r="O33" s="41"/>
      <c r="P33" s="41"/>
      <c r="Q33" s="8"/>
      <c r="R33" s="8"/>
      <c r="S33" s="8"/>
    </row>
    <row r="34" spans="1:19" x14ac:dyDescent="0.2">
      <c r="A34" s="11" t="s">
        <v>76</v>
      </c>
      <c r="B34" s="9">
        <v>20</v>
      </c>
      <c r="C34" s="46" t="s">
        <v>97</v>
      </c>
      <c r="D34" s="37">
        <v>0</v>
      </c>
      <c r="E34" s="37">
        <v>3</v>
      </c>
      <c r="F34" s="37">
        <f t="shared" si="0"/>
        <v>3</v>
      </c>
      <c r="G34" s="37">
        <v>0</v>
      </c>
      <c r="H34" s="38">
        <v>1</v>
      </c>
      <c r="I34" s="38">
        <v>10</v>
      </c>
      <c r="J34" s="38">
        <f t="shared" si="1"/>
        <v>4</v>
      </c>
      <c r="K34" s="38">
        <f t="shared" si="2"/>
        <v>8</v>
      </c>
      <c r="L34" s="38">
        <f t="shared" si="3"/>
        <v>13</v>
      </c>
      <c r="M34" s="38">
        <f t="shared" si="4"/>
        <v>7</v>
      </c>
      <c r="N34" s="38">
        <f t="shared" si="5"/>
        <v>13</v>
      </c>
      <c r="O34" s="38"/>
      <c r="P34" s="38"/>
      <c r="Q34" s="8"/>
      <c r="R34" s="8"/>
      <c r="S34" s="8"/>
    </row>
    <row r="35" spans="1:19" x14ac:dyDescent="0.2">
      <c r="A35" s="11"/>
      <c r="B35" s="9"/>
      <c r="C35" s="71" t="s">
        <v>109</v>
      </c>
      <c r="D35" s="40">
        <v>2</v>
      </c>
      <c r="E35" s="40">
        <v>6</v>
      </c>
      <c r="F35" s="40">
        <f t="shared" si="0"/>
        <v>9</v>
      </c>
      <c r="G35" s="40">
        <v>6</v>
      </c>
      <c r="H35" s="41">
        <v>1</v>
      </c>
      <c r="I35" s="41">
        <v>10</v>
      </c>
      <c r="J35" s="41">
        <f t="shared" si="1"/>
        <v>10</v>
      </c>
      <c r="K35" s="41">
        <f t="shared" si="2"/>
        <v>14</v>
      </c>
      <c r="L35" s="41">
        <f t="shared" si="3"/>
        <v>19</v>
      </c>
      <c r="M35" s="41">
        <f t="shared" si="4"/>
        <v>4</v>
      </c>
      <c r="N35" s="41">
        <f t="shared" si="5"/>
        <v>8</v>
      </c>
      <c r="O35" s="41"/>
      <c r="P35" s="41"/>
      <c r="Q35" s="8"/>
      <c r="R35" s="8"/>
      <c r="S35" s="8"/>
    </row>
    <row r="36" spans="1:19" ht="13.5" customHeight="1" x14ac:dyDescent="0.2">
      <c r="A36" s="14" t="s">
        <v>77</v>
      </c>
      <c r="B36" s="13">
        <v>15</v>
      </c>
      <c r="C36" s="42" t="s">
        <v>97</v>
      </c>
      <c r="D36" s="28">
        <v>0</v>
      </c>
      <c r="E36" s="28">
        <v>4</v>
      </c>
      <c r="F36" s="28">
        <f t="shared" si="0"/>
        <v>4</v>
      </c>
      <c r="G36" s="28">
        <v>0</v>
      </c>
      <c r="H36" s="29">
        <v>1</v>
      </c>
      <c r="I36" s="29">
        <v>10</v>
      </c>
      <c r="J36" s="29">
        <f t="shared" si="1"/>
        <v>5</v>
      </c>
      <c r="K36" s="29">
        <f t="shared" si="2"/>
        <v>9</v>
      </c>
      <c r="L36" s="29">
        <f t="shared" si="3"/>
        <v>14</v>
      </c>
      <c r="M36" s="29">
        <f t="shared" si="4"/>
        <v>6</v>
      </c>
      <c r="N36" s="29">
        <f t="shared" si="5"/>
        <v>12</v>
      </c>
      <c r="O36" s="29"/>
      <c r="P36" s="29"/>
      <c r="Q36" s="12" t="s">
        <v>67</v>
      </c>
      <c r="R36" s="12" t="s">
        <v>78</v>
      </c>
      <c r="S36" s="12" t="s">
        <v>79</v>
      </c>
    </row>
    <row r="37" spans="1:19" x14ac:dyDescent="0.2">
      <c r="A37" s="14"/>
      <c r="B37" s="13"/>
      <c r="C37" s="72" t="s">
        <v>109</v>
      </c>
      <c r="D37" s="32">
        <v>10</v>
      </c>
      <c r="E37" s="32">
        <v>9</v>
      </c>
      <c r="F37" s="32">
        <f t="shared" si="0"/>
        <v>12</v>
      </c>
      <c r="G37" s="32">
        <v>8</v>
      </c>
      <c r="H37" s="33">
        <v>1</v>
      </c>
      <c r="I37" s="33">
        <v>10</v>
      </c>
      <c r="J37" s="33">
        <f t="shared" si="1"/>
        <v>13</v>
      </c>
      <c r="K37" s="33">
        <f t="shared" si="2"/>
        <v>17</v>
      </c>
      <c r="L37" s="33">
        <f t="shared" si="3"/>
        <v>22</v>
      </c>
      <c r="M37" s="33">
        <f t="shared" si="4"/>
        <v>3</v>
      </c>
      <c r="N37" s="33">
        <f t="shared" si="5"/>
        <v>6</v>
      </c>
      <c r="O37" s="33"/>
      <c r="P37" s="33"/>
      <c r="Q37" s="12"/>
      <c r="R37" s="12"/>
      <c r="S37" s="12"/>
    </row>
    <row r="38" spans="1:19" ht="13.5" customHeight="1" x14ac:dyDescent="0.2">
      <c r="A38" s="11" t="s">
        <v>80</v>
      </c>
      <c r="B38" s="9">
        <v>5</v>
      </c>
      <c r="C38" s="46" t="s">
        <v>97</v>
      </c>
      <c r="D38" s="37">
        <v>0</v>
      </c>
      <c r="E38" s="37">
        <v>0</v>
      </c>
      <c r="F38" s="37">
        <f t="shared" si="0"/>
        <v>0</v>
      </c>
      <c r="G38" s="37">
        <v>0</v>
      </c>
      <c r="H38" s="38">
        <v>1</v>
      </c>
      <c r="I38" s="38">
        <v>10</v>
      </c>
      <c r="J38" s="38">
        <f t="shared" si="1"/>
        <v>1</v>
      </c>
      <c r="K38" s="38">
        <f t="shared" si="2"/>
        <v>5</v>
      </c>
      <c r="L38" s="38">
        <f t="shared" si="3"/>
        <v>10</v>
      </c>
      <c r="M38" s="38">
        <f t="shared" si="4"/>
        <v>10</v>
      </c>
      <c r="N38" s="38">
        <f t="shared" si="5"/>
        <v>20</v>
      </c>
      <c r="O38" s="38"/>
      <c r="P38" s="38"/>
      <c r="Q38" s="8" t="s">
        <v>49</v>
      </c>
      <c r="R38" s="8" t="s">
        <v>122</v>
      </c>
      <c r="S38" s="8" t="s">
        <v>81</v>
      </c>
    </row>
    <row r="39" spans="1:19" x14ac:dyDescent="0.2">
      <c r="A39" s="11"/>
      <c r="B39" s="9"/>
      <c r="C39" s="71" t="s">
        <v>109</v>
      </c>
      <c r="D39" s="40">
        <v>10</v>
      </c>
      <c r="E39" s="40">
        <v>5</v>
      </c>
      <c r="F39" s="40">
        <f t="shared" si="0"/>
        <v>8</v>
      </c>
      <c r="G39" s="40">
        <v>3</v>
      </c>
      <c r="H39" s="41">
        <v>1</v>
      </c>
      <c r="I39" s="41">
        <v>10</v>
      </c>
      <c r="J39" s="41">
        <f t="shared" si="1"/>
        <v>9</v>
      </c>
      <c r="K39" s="41">
        <f t="shared" si="2"/>
        <v>13</v>
      </c>
      <c r="L39" s="41">
        <f t="shared" si="3"/>
        <v>18</v>
      </c>
      <c r="M39" s="41">
        <f t="shared" si="4"/>
        <v>4</v>
      </c>
      <c r="N39" s="41">
        <f t="shared" si="5"/>
        <v>8</v>
      </c>
      <c r="O39" s="41"/>
      <c r="P39" s="41"/>
      <c r="Q39" s="8"/>
      <c r="R39" s="8"/>
      <c r="S39" s="8"/>
    </row>
    <row r="40" spans="1:19" x14ac:dyDescent="0.2">
      <c r="A40" s="11" t="s">
        <v>82</v>
      </c>
      <c r="B40" s="9">
        <v>20</v>
      </c>
      <c r="C40" s="46" t="s">
        <v>97</v>
      </c>
      <c r="D40" s="37">
        <v>0</v>
      </c>
      <c r="E40" s="37">
        <v>2</v>
      </c>
      <c r="F40" s="37">
        <f t="shared" si="0"/>
        <v>2</v>
      </c>
      <c r="G40" s="37">
        <v>0</v>
      </c>
      <c r="H40" s="38">
        <v>1</v>
      </c>
      <c r="I40" s="38">
        <v>10</v>
      </c>
      <c r="J40" s="38">
        <f t="shared" si="1"/>
        <v>3</v>
      </c>
      <c r="K40" s="38">
        <f t="shared" si="2"/>
        <v>7</v>
      </c>
      <c r="L40" s="38">
        <f t="shared" si="3"/>
        <v>12</v>
      </c>
      <c r="M40" s="38">
        <f t="shared" si="4"/>
        <v>8</v>
      </c>
      <c r="N40" s="38">
        <f t="shared" si="5"/>
        <v>15</v>
      </c>
      <c r="O40" s="38"/>
      <c r="P40" s="38"/>
      <c r="Q40" s="8"/>
      <c r="R40" s="8"/>
      <c r="S40" s="8"/>
    </row>
    <row r="41" spans="1:19" x14ac:dyDescent="0.2">
      <c r="A41" s="11"/>
      <c r="B41" s="9"/>
      <c r="C41" s="71" t="s">
        <v>109</v>
      </c>
      <c r="D41" s="40">
        <v>10</v>
      </c>
      <c r="E41" s="40">
        <v>7</v>
      </c>
      <c r="F41" s="40">
        <f t="shared" si="0"/>
        <v>10</v>
      </c>
      <c r="G41" s="40">
        <v>5</v>
      </c>
      <c r="H41" s="41">
        <v>1</v>
      </c>
      <c r="I41" s="41">
        <v>10</v>
      </c>
      <c r="J41" s="41">
        <f t="shared" si="1"/>
        <v>11</v>
      </c>
      <c r="K41" s="41">
        <f t="shared" si="2"/>
        <v>15</v>
      </c>
      <c r="L41" s="41">
        <f t="shared" si="3"/>
        <v>20</v>
      </c>
      <c r="M41" s="41">
        <f t="shared" si="4"/>
        <v>4</v>
      </c>
      <c r="N41" s="41">
        <f t="shared" si="5"/>
        <v>7</v>
      </c>
      <c r="O41" s="41"/>
      <c r="P41" s="41"/>
      <c r="Q41" s="8"/>
      <c r="R41" s="8"/>
      <c r="S41" s="8"/>
    </row>
    <row r="44" spans="1:19" x14ac:dyDescent="0.2">
      <c r="A44" s="26" t="s">
        <v>83</v>
      </c>
      <c r="B44" s="27">
        <v>10</v>
      </c>
      <c r="C44" s="42">
        <v>0</v>
      </c>
      <c r="D44" s="42">
        <v>0</v>
      </c>
      <c r="E44" s="42">
        <v>0</v>
      </c>
      <c r="F44" s="42">
        <v>0</v>
      </c>
      <c r="G44" s="42"/>
      <c r="H44" s="43">
        <v>1</v>
      </c>
      <c r="I44" s="42">
        <v>10</v>
      </c>
      <c r="J44" s="42">
        <f>H44+F44</f>
        <v>1</v>
      </c>
      <c r="K44" s="42">
        <f>ROUNDUP(H44*(I44/2+0.5),0)</f>
        <v>6</v>
      </c>
      <c r="L44" s="42">
        <f>H44*I44</f>
        <v>10</v>
      </c>
      <c r="M44" s="42">
        <f>ROUNDUP(50/K44,0)</f>
        <v>9</v>
      </c>
      <c r="N44" s="42">
        <f>ROUNDUP(100/K44,0)</f>
        <v>17</v>
      </c>
      <c r="O44" s="42">
        <f>IF($F44=0, ROUNDUP(100/($K44/2),0), ROUNDUP((100-ROUNDUP(15/$F44,0)*$K44/2)/$K44,0)+ROUNDUP(15/$F44,0))</f>
        <v>34</v>
      </c>
      <c r="P44" s="44">
        <f>IF($F44=0, ROUNDUP(100/($K44/2),0), ROUNDUP((100-ROUNDUP(30/$F44,0)*$K44/2)/$K44,0)+ROUNDUP(30/$F44,0))</f>
        <v>34</v>
      </c>
      <c r="Q44" s="45" t="s">
        <v>45</v>
      </c>
      <c r="R44" s="45" t="s">
        <v>84</v>
      </c>
      <c r="S44" s="45" t="s">
        <v>52</v>
      </c>
    </row>
    <row r="45" spans="1:19" x14ac:dyDescent="0.2">
      <c r="A45" s="34" t="s">
        <v>85</v>
      </c>
      <c r="B45" s="36">
        <v>15</v>
      </c>
      <c r="C45" s="46">
        <v>5</v>
      </c>
      <c r="D45" s="46">
        <v>0</v>
      </c>
      <c r="E45" s="46">
        <v>0</v>
      </c>
      <c r="F45" s="46">
        <v>0</v>
      </c>
      <c r="G45" s="46"/>
      <c r="H45" s="47">
        <v>0</v>
      </c>
      <c r="I45" s="47">
        <v>0</v>
      </c>
      <c r="J45" s="47">
        <f>H45+F45</f>
        <v>0</v>
      </c>
      <c r="K45" s="47">
        <f>ROUNDUP(H45*(I45/2+0.5),0)</f>
        <v>0</v>
      </c>
      <c r="L45" s="47">
        <f>H45*I45</f>
        <v>0</v>
      </c>
      <c r="M45" s="47" t="e">
        <f>ROUNDUP(50/K45,0)</f>
        <v>#DIV/0!</v>
      </c>
      <c r="N45" s="47" t="e">
        <f>ROUNDUP(100/K45,0)</f>
        <v>#DIV/0!</v>
      </c>
      <c r="O45" s="47" t="e">
        <f>IF($F45=0, ROUNDUP(100/($K45/2),0), ROUNDUP((100-ROUNDUP(15/$F45,0)*$K45/2)/$K45,0)+ROUNDUP(15/$F45,0))</f>
        <v>#DIV/0!</v>
      </c>
      <c r="P45" s="47" t="e">
        <f>IF($F45=0, ROUNDUP(100/($K45/2),0), ROUNDUP((100-ROUNDUP(30/$F45,0)*$K45/2)/$K45,0)+ROUNDUP(30/$F45,0))</f>
        <v>#DIV/0!</v>
      </c>
      <c r="Q45" s="48" t="s">
        <v>49</v>
      </c>
      <c r="R45" s="49" t="s">
        <v>84</v>
      </c>
      <c r="S45" s="48" t="s">
        <v>52</v>
      </c>
    </row>
    <row r="46" spans="1:19" x14ac:dyDescent="0.2">
      <c r="A46" s="26" t="s">
        <v>86</v>
      </c>
      <c r="B46" s="27">
        <v>20</v>
      </c>
      <c r="C46" s="27">
        <v>10</v>
      </c>
      <c r="D46" s="27">
        <v>-10</v>
      </c>
      <c r="E46" s="27">
        <v>0</v>
      </c>
      <c r="F46" s="27">
        <v>0</v>
      </c>
      <c r="G46" s="27"/>
      <c r="H46" s="50">
        <v>0</v>
      </c>
      <c r="I46" s="50">
        <v>0</v>
      </c>
      <c r="J46" s="50">
        <f>H46+F46</f>
        <v>0</v>
      </c>
      <c r="K46" s="50">
        <f>ROUNDUP(H46*(I46/2+0.5),0)</f>
        <v>0</v>
      </c>
      <c r="L46" s="50">
        <f>H46*I46</f>
        <v>0</v>
      </c>
      <c r="M46" s="50" t="e">
        <f>ROUNDUP(50/K46,0)</f>
        <v>#DIV/0!</v>
      </c>
      <c r="N46" s="50" t="e">
        <f>ROUNDUP(100/K46,0)</f>
        <v>#DIV/0!</v>
      </c>
      <c r="O46" s="50" t="e">
        <f>IF($F46=0, ROUNDUP(100/($K46/2),0), ROUNDUP((100-ROUNDUP(15/$F46,0)*$K46/2)/$K46,0)+ROUNDUP(15/$F46,0))</f>
        <v>#DIV/0!</v>
      </c>
      <c r="P46" s="50" t="e">
        <f>IF($F46=0, ROUNDUP(100/($K46/2),0), ROUNDUP((100-ROUNDUP(30/$F46,0)*$K46/2)/$K46,0)+ROUNDUP(30/$F46,0))</f>
        <v>#DIV/0!</v>
      </c>
      <c r="Q46" s="31" t="s">
        <v>56</v>
      </c>
      <c r="R46" s="31" t="s">
        <v>84</v>
      </c>
      <c r="S46" s="31" t="s">
        <v>52</v>
      </c>
    </row>
  </sheetData>
  <mergeCells count="85">
    <mergeCell ref="A38:A39"/>
    <mergeCell ref="B38:B39"/>
    <mergeCell ref="Q38:Q41"/>
    <mergeCell ref="R38:R41"/>
    <mergeCell ref="S38:S41"/>
    <mergeCell ref="A40:A41"/>
    <mergeCell ref="B40:B41"/>
    <mergeCell ref="A36:A37"/>
    <mergeCell ref="B36:B37"/>
    <mergeCell ref="Q36:Q37"/>
    <mergeCell ref="R36:R37"/>
    <mergeCell ref="S36:S37"/>
    <mergeCell ref="A32:A33"/>
    <mergeCell ref="B32:B33"/>
    <mergeCell ref="Q32:Q35"/>
    <mergeCell ref="R32:R35"/>
    <mergeCell ref="S32:S35"/>
    <mergeCell ref="A34:A35"/>
    <mergeCell ref="B34:B35"/>
    <mergeCell ref="A30:A31"/>
    <mergeCell ref="B30:B31"/>
    <mergeCell ref="Q30:Q31"/>
    <mergeCell ref="R30:R31"/>
    <mergeCell ref="S30:S31"/>
    <mergeCell ref="A28:A29"/>
    <mergeCell ref="B28:B29"/>
    <mergeCell ref="Q28:Q29"/>
    <mergeCell ref="R28:R29"/>
    <mergeCell ref="S28:S29"/>
    <mergeCell ref="A26:A27"/>
    <mergeCell ref="B26:B27"/>
    <mergeCell ref="Q26:Q27"/>
    <mergeCell ref="R26:R27"/>
    <mergeCell ref="S26:S27"/>
    <mergeCell ref="A22:A23"/>
    <mergeCell ref="B22:B23"/>
    <mergeCell ref="Q22:Q25"/>
    <mergeCell ref="R22:R25"/>
    <mergeCell ref="S22:S25"/>
    <mergeCell ref="A24:A25"/>
    <mergeCell ref="B24:B25"/>
    <mergeCell ref="A18:A19"/>
    <mergeCell ref="B18:B19"/>
    <mergeCell ref="Q18:Q21"/>
    <mergeCell ref="R18:R21"/>
    <mergeCell ref="S18:S21"/>
    <mergeCell ref="A20:A21"/>
    <mergeCell ref="B20:B21"/>
    <mergeCell ref="A14:A15"/>
    <mergeCell ref="B14:B15"/>
    <mergeCell ref="Q14:Q17"/>
    <mergeCell ref="R14:R17"/>
    <mergeCell ref="S14:S17"/>
    <mergeCell ref="A16:A17"/>
    <mergeCell ref="B16:B17"/>
    <mergeCell ref="A12:A13"/>
    <mergeCell ref="B12:B13"/>
    <mergeCell ref="Q12:Q13"/>
    <mergeCell ref="R12:R13"/>
    <mergeCell ref="S12:S13"/>
    <mergeCell ref="A10:A11"/>
    <mergeCell ref="B10:B11"/>
    <mergeCell ref="Q10:Q11"/>
    <mergeCell ref="R10:R11"/>
    <mergeCell ref="S10:S11"/>
    <mergeCell ref="A8:A9"/>
    <mergeCell ref="B8:B9"/>
    <mergeCell ref="Q8:Q9"/>
    <mergeCell ref="R8:R9"/>
    <mergeCell ref="S8:S9"/>
    <mergeCell ref="A6:A7"/>
    <mergeCell ref="B6:B7"/>
    <mergeCell ref="Q6:Q7"/>
    <mergeCell ref="R6:R7"/>
    <mergeCell ref="S6:S7"/>
    <mergeCell ref="A4:A5"/>
    <mergeCell ref="B4:B5"/>
    <mergeCell ref="Q4:Q5"/>
    <mergeCell ref="R4:R5"/>
    <mergeCell ref="S4:S5"/>
    <mergeCell ref="A2:A3"/>
    <mergeCell ref="B2:B3"/>
    <mergeCell ref="Q2:Q3"/>
    <mergeCell ref="R2:R3"/>
    <mergeCell ref="S2:S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selection activeCell="E17" sqref="E17"/>
    </sheetView>
  </sheetViews>
  <sheetFormatPr defaultColWidth="8.7109375" defaultRowHeight="12.75" x14ac:dyDescent="0.2"/>
  <cols>
    <col min="1" max="1" width="14.7109375" customWidth="1"/>
    <col min="2" max="2" width="12" customWidth="1"/>
    <col min="3" max="3" width="17.5703125" customWidth="1"/>
    <col min="4" max="4" width="13.140625" customWidth="1"/>
    <col min="5" max="5" width="13.7109375" customWidth="1"/>
    <col min="6" max="6" width="22.7109375" customWidth="1"/>
    <col min="7" max="8" width="12" customWidth="1"/>
  </cols>
  <sheetData>
    <row r="1" spans="1:8" ht="26.25" customHeight="1" x14ac:dyDescent="0.2">
      <c r="A1" s="59" t="s">
        <v>87</v>
      </c>
      <c r="B1" s="59" t="s">
        <v>88</v>
      </c>
      <c r="C1" s="16" t="s">
        <v>123</v>
      </c>
      <c r="D1" s="59" t="s">
        <v>90</v>
      </c>
      <c r="E1" s="59" t="s">
        <v>91</v>
      </c>
      <c r="F1" s="59" t="s">
        <v>124</v>
      </c>
      <c r="G1" s="59" t="s">
        <v>93</v>
      </c>
      <c r="H1" s="59" t="s">
        <v>94</v>
      </c>
    </row>
    <row r="2" spans="1:8" s="59" customFormat="1" x14ac:dyDescent="0.2">
      <c r="A2" s="59" t="s">
        <v>95</v>
      </c>
      <c r="B2" s="59">
        <v>15</v>
      </c>
      <c r="C2" s="59">
        <v>5</v>
      </c>
      <c r="D2" s="59" t="s">
        <v>96</v>
      </c>
      <c r="E2" s="59" t="s">
        <v>97</v>
      </c>
      <c r="F2" s="59">
        <v>0</v>
      </c>
      <c r="G2" s="59" t="s">
        <v>96</v>
      </c>
      <c r="H2" s="59" t="s">
        <v>98</v>
      </c>
    </row>
    <row r="3" spans="1:8" x14ac:dyDescent="0.2">
      <c r="A3" t="s">
        <v>102</v>
      </c>
      <c r="B3">
        <v>30</v>
      </c>
      <c r="C3">
        <v>6</v>
      </c>
      <c r="D3" t="s">
        <v>96</v>
      </c>
      <c r="E3" t="s">
        <v>97</v>
      </c>
      <c r="F3">
        <v>0</v>
      </c>
      <c r="G3" t="s">
        <v>103</v>
      </c>
      <c r="H3" t="s">
        <v>98</v>
      </c>
    </row>
    <row r="4" spans="1:8" x14ac:dyDescent="0.2">
      <c r="A4" t="s">
        <v>99</v>
      </c>
      <c r="B4">
        <v>25</v>
      </c>
      <c r="C4">
        <v>7</v>
      </c>
      <c r="D4" t="s">
        <v>96</v>
      </c>
      <c r="E4" t="s">
        <v>97</v>
      </c>
      <c r="F4">
        <v>0</v>
      </c>
      <c r="G4" t="s">
        <v>96</v>
      </c>
      <c r="H4" t="s">
        <v>98</v>
      </c>
    </row>
    <row r="5" spans="1:8" x14ac:dyDescent="0.2">
      <c r="A5" t="s">
        <v>100</v>
      </c>
      <c r="B5">
        <v>35</v>
      </c>
      <c r="C5">
        <v>8</v>
      </c>
      <c r="D5" t="s">
        <v>96</v>
      </c>
      <c r="E5" t="s">
        <v>97</v>
      </c>
      <c r="F5">
        <v>0</v>
      </c>
      <c r="G5" t="s">
        <v>96</v>
      </c>
      <c r="H5" t="s">
        <v>101</v>
      </c>
    </row>
    <row r="6" spans="1:8" x14ac:dyDescent="0.2">
      <c r="A6" t="s">
        <v>105</v>
      </c>
      <c r="B6">
        <v>25</v>
      </c>
      <c r="C6">
        <v>8</v>
      </c>
      <c r="D6">
        <v>15</v>
      </c>
      <c r="E6" t="s">
        <v>49</v>
      </c>
      <c r="F6">
        <v>10</v>
      </c>
      <c r="H6" t="s">
        <v>98</v>
      </c>
    </row>
    <row r="7" spans="1:8" x14ac:dyDescent="0.2">
      <c r="A7" t="s">
        <v>106</v>
      </c>
      <c r="B7">
        <v>40</v>
      </c>
      <c r="C7">
        <v>10</v>
      </c>
      <c r="D7">
        <v>15</v>
      </c>
      <c r="E7" t="s">
        <v>49</v>
      </c>
      <c r="F7">
        <v>10</v>
      </c>
      <c r="G7" t="s">
        <v>103</v>
      </c>
      <c r="H7" t="s">
        <v>98</v>
      </c>
    </row>
    <row r="8" spans="1:8" x14ac:dyDescent="0.2">
      <c r="A8" t="s">
        <v>104</v>
      </c>
      <c r="B8">
        <v>50</v>
      </c>
      <c r="C8">
        <v>12</v>
      </c>
      <c r="D8">
        <v>15</v>
      </c>
      <c r="E8" t="s">
        <v>49</v>
      </c>
      <c r="F8">
        <v>10</v>
      </c>
      <c r="H8" t="s">
        <v>101</v>
      </c>
    </row>
    <row r="9" spans="1:8" x14ac:dyDescent="0.2">
      <c r="A9" t="s">
        <v>107</v>
      </c>
      <c r="B9">
        <v>35</v>
      </c>
      <c r="C9">
        <v>13</v>
      </c>
      <c r="D9">
        <v>15</v>
      </c>
      <c r="E9" t="s">
        <v>49</v>
      </c>
      <c r="F9">
        <v>10</v>
      </c>
      <c r="G9" t="s">
        <v>96</v>
      </c>
      <c r="H9" t="s">
        <v>101</v>
      </c>
    </row>
    <row r="10" spans="1:8" x14ac:dyDescent="0.2">
      <c r="A10" t="s">
        <v>108</v>
      </c>
      <c r="B10">
        <v>40</v>
      </c>
      <c r="C10">
        <v>13</v>
      </c>
      <c r="D10">
        <v>0</v>
      </c>
      <c r="E10" t="s">
        <v>109</v>
      </c>
      <c r="F10">
        <v>25</v>
      </c>
      <c r="G10" t="s">
        <v>103</v>
      </c>
      <c r="H10" t="s">
        <v>98</v>
      </c>
    </row>
    <row r="11" spans="1:8" x14ac:dyDescent="0.2">
      <c r="A11" t="s">
        <v>110</v>
      </c>
      <c r="B11">
        <v>50</v>
      </c>
      <c r="C11">
        <v>15</v>
      </c>
      <c r="D11">
        <v>0</v>
      </c>
      <c r="E11" t="s">
        <v>109</v>
      </c>
      <c r="F11">
        <v>25</v>
      </c>
      <c r="G11" t="s">
        <v>103</v>
      </c>
      <c r="H11" t="s">
        <v>101</v>
      </c>
    </row>
    <row r="12" spans="1:8" x14ac:dyDescent="0.2">
      <c r="A12" t="s">
        <v>111</v>
      </c>
      <c r="B12">
        <v>60</v>
      </c>
      <c r="C12">
        <v>18</v>
      </c>
      <c r="D12">
        <v>0</v>
      </c>
      <c r="E12" t="s">
        <v>109</v>
      </c>
      <c r="F12">
        <v>25</v>
      </c>
      <c r="G12" t="s">
        <v>103</v>
      </c>
      <c r="H12" t="s">
        <v>101</v>
      </c>
    </row>
    <row r="13" spans="1:8" x14ac:dyDescent="0.2">
      <c r="A13" t="s">
        <v>112</v>
      </c>
      <c r="B13">
        <v>80</v>
      </c>
      <c r="C13">
        <v>20</v>
      </c>
      <c r="D13">
        <v>0</v>
      </c>
      <c r="E13" t="s">
        <v>109</v>
      </c>
      <c r="F13">
        <v>25</v>
      </c>
      <c r="G13" t="s">
        <v>103</v>
      </c>
      <c r="H13" t="s">
        <v>101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7219</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Moves</vt:lpstr>
      <vt:lpstr>2d12</vt:lpstr>
      <vt:lpstr>2d10</vt:lpstr>
      <vt:lpstr>d100</vt:lpstr>
      <vt:lpstr>D20</vt:lpstr>
      <vt:lpstr>Weapons</vt:lpstr>
      <vt:lpstr>Armor</vt:lpstr>
      <vt:lpstr>Weapons 2.0</vt:lpstr>
      <vt:lpstr>Armor 2.0</vt:lpstr>
      <vt:lpstr>Weapons 3.0</vt:lpstr>
      <vt:lpstr>Armor 3.0</vt:lpstr>
      <vt:lpstr>Armor Layering 3.0</vt:lpstr>
      <vt:lpstr>Weapons 4.0</vt:lpstr>
      <vt:lpstr>Armor 4.0</vt:lpstr>
      <vt:lpstr>Weapon 5.0</vt:lpstr>
      <vt:lpstr>Armor 5.0</vt:lpstr>
      <vt:lpstr>Weapon 6.0</vt:lpstr>
      <vt:lpstr>Weapon 6.1</vt:lpstr>
      <vt:lpstr>Armor 6.1</vt:lpstr>
      <vt:lpstr>Actions 6.1</vt:lpstr>
      <vt:lpstr>Sheet2</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dc:creator>
  <dc:description/>
  <cp:lastModifiedBy>Gabe</cp:lastModifiedBy>
  <cp:revision>64</cp:revision>
  <cp:lastPrinted>2018-06-03T15:07:01Z</cp:lastPrinted>
  <dcterms:created xsi:type="dcterms:W3CDTF">2018-03-06T15:14:15Z</dcterms:created>
  <dcterms:modified xsi:type="dcterms:W3CDTF">2024-02-05T21:23:50Z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