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Weapons 2.0" sheetId="8" state="visible" r:id="rId9"/>
    <sheet name="Armor 2.0" sheetId="9" state="visible" r:id="rId10"/>
    <sheet name="Weapons 3.0" sheetId="10" state="visible" r:id="rId11"/>
    <sheet name="Armor 3.0" sheetId="11" state="visible" r:id="rId12"/>
    <sheet name="Armor Layering 3.0" sheetId="12" state="visible" r:id="rId13"/>
    <sheet name="Weapons 4.0" sheetId="13" state="visible" r:id="rId14"/>
    <sheet name="Armor 4.0" sheetId="14" state="visible" r:id="rId15"/>
    <sheet name="Weapon 5.0" sheetId="15" state="visible" r:id="rId16"/>
    <sheet name="Armor 5.0" sheetId="16" state="visible" r:id="rId17"/>
    <sheet name="Sheet2" sheetId="17" state="visible" r:id="rId18"/>
    <sheet name="Sheet5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<sst xmlns="http://schemas.openxmlformats.org/spreadsheetml/2006/main" count="1117" uniqueCount="219">
  <si>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</si>
  <si>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</si>
  <si>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</si>
  <si>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</si>
  <si>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</si>
  <si>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</si>
  <si>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</si>
  <si>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</si>
  <si>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</si>
  <si>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</si>
  <si>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</si>
  <si>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</si>
  <si>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</si>
  <si>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</si>
  <si>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</si>
  <si>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</si>
  <si>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</si>
  <si>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</si>
  <si>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</si>
  <si>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</si>
  <si>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</si>
  <si>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</si>
  <si>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</si>
  <si>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</si>
  <si>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</si>
  <si>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</si>
  <si>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</si>
  <si>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</si>
  <si>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</si>
  <si>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</si>
  <si>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</si>
  <si>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</si>
  <si>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</si>
  <si>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</si>
  <si>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</si>
  <si>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</si>
  <si>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</si>
  <si>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</si>
  <si>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</si>
  <si>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</si>
  <si>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</si>
  <si>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</si>
  <si>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</si>
  <si>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</si>
  <si>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</si>
  <si>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</si>
  <si>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</si>
  <si>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</si>
  <si>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</si>
  <si>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</si>
  <si>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</si>
  <si>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</si>
  <si>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</si>
  <si>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</si>
  <si>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</si>
  <si>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</si>
  <si>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</si>
  <si>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</si>
  <si>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</si>
  <si>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</si>
  <si>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</si>
  <si>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</si>
  <si>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</si>
  <si>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</si>
  <si>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</si>
  <si>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</si>
  <si>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</si>
  <si>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</si>
  <si>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</si>
  <si>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</si>
  <si>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</si>
  <si>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</si>
  <si>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</si>
  <si>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</si>
  <si>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</si>
  <si>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</si>
  <si>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</si>
  <si>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</si>
  <si>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</si>
  <si>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</si>
  <si>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</si>
  <si>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</si>
  <si>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</si>
  <si>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</si>
  <si>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</si>
  <si>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</si>
  <si>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</si>
  <si>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</si>
  <si>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</si>
  <si>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</si>
  <si>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</si>
  <si>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</si>
  <si>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</si>
  <si>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</si>
  <si>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</si>
  <si>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</si>
  <si>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</si>
  <si>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</si>
  <si>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</si>
  <si>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</si>
  <si>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</si>
  <si>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</si>
  <si>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</si>
  <si>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</si>
  <si>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</si>
  <si>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</si>
  <si>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</si>
  <si>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</si>
  <si>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</si>
  <si>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</si>
  <si>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</si>
  <si>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</si>
  <si>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</si>
  <si>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</si>
  <si>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</si>
  <si>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</si>
  <si>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</si>
  <si>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</si>
  <si>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</si>
  <si>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</si>
  <si>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</si>
  <si>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</si>
  <si>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</si>
  <si>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</si>
  <si>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</si>
  <si>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</si>
  <si>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</si>
  <si>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</si>
  <si>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</si>
  <si>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</si>
  <si>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</si>
  <si>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</si>
  <si>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</si>
  <si>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</si>
  <si>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</si>
  <si>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</si>
  <si>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</si>
  <si>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</si>
  <si>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</si>
  <si>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</si>
  <si>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</si>
  <si>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</si>
  <si>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</si>
  <si>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</si>
  <si>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</si>
  <si>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</si>
  <si>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</si>
  <si>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</si>
  <si>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</si>
  <si>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</si>
  <si>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</si>
  <si>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</si>
  <si>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Guard Bonus</t>
  </si>
  <si>
    <t xml:space="preserve">To Hit Bonus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</si>
  <si>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</si>
  <si>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</si>
  <si>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</si>
  <si>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</si>
  <si>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</si>
  <si>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</si>
  <si>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</si>
  <si>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</si>
  <si>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</si>
  <si>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</si>
  <si>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</si>
  <si>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</si>
  <si>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</si>
  <si>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</si>
  <si>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</si>
  <si>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Punch</t>
  </si>
  <si>
    <t xml:space="preserve">Light, Cannot use Guard to against weapons Medium or Larger</t>
  </si>
  <si>
    <t xml:space="preserve">Club/Improvised Weapon</t>
  </si>
  <si>
    <t xml:space="preserve">Weak Versatile (Substitute 1 dice for 1d12 when using in two hands)</t>
  </si>
  <si>
    <t xml:space="preserve">Concealable , Throw, Light</t>
  </si>
  <si>
    <t xml:space="preserve">Parring Dagger</t>
  </si>
  <si>
    <t xml:space="preserve">Short Sword</t>
  </si>
  <si>
    <t xml:space="preserve">Throw, Light</t>
  </si>
  <si>
    <t xml:space="preserve">Hand Axe</t>
  </si>
  <si>
    <t xml:space="preserve">Longsword (One Hand)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</si>
  <si>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</si>
  <si>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</si>
  <si>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</si>
  <si>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</si>
  <si>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</si>
  <si>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</si>
  <si>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</si>
  <si>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Two Hand (Substitute 1 dice for 1d12)</t>
  </si>
  <si>
    <t xml:space="preserve">Great Hammer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</si>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</sst>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%"/>
    <numFmt numFmtId="167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96969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BCE4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  <dxf>
      <font>
        <name val="Arial"/>
        <family val="2"/>
      </font>
      <numFmt numFmtId="164" formatCode="@"/>
      <fill>
        <patternFill>
          <bgColor rgb="FFC00000"/>
        </patternFill>
      </fill>
    </dxf>
    <dxf>
      <font>
        <name val="Arial"/>
        <family val="2"/>
      </font>
      <numFmt numFmtId="164" formatCode="@"/>
      <fill>
        <patternFill>
          <bgColor rgb="FFC00000"/>
        </patternFill>
      </fill>
    </dxf>
    <dxf>
      <font>
        <name val="Arial"/>
        <family val="2"/>
      </font>
      <numFmt numFmtId="164" formatCode="@"/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5.0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3.8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3.8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5.0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46.25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9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5.05" hidden="false" customHeight="false" outlineLevel="0" collapsed="false">
      <c r="A1" s="2" t="s">
        <v>25</v>
      </c>
      <c r="B1" s="2" t="s">
        <v>27</v>
      </c>
      <c r="C1" s="2" t="s">
        <v>113</v>
      </c>
      <c r="D1" s="10" t="s">
        <v>28</v>
      </c>
      <c r="E1" s="10" t="s">
        <v>114</v>
      </c>
      <c r="F1" s="56" t="s">
        <v>115</v>
      </c>
      <c r="G1" s="57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11" t="s">
        <v>38</v>
      </c>
      <c r="R1" s="11" t="s">
        <v>39</v>
      </c>
      <c r="S1" s="11" t="s">
        <v>40</v>
      </c>
      <c r="W1" s="2" t="s">
        <v>119</v>
      </c>
    </row>
    <row r="2" customFormat="false" ht="12.75" hidden="false" customHeight="true" outlineLevel="0" collapsed="false">
      <c r="A2" s="20" t="s">
        <v>41</v>
      </c>
      <c r="B2" s="22" t="n">
        <v>0</v>
      </c>
      <c r="C2" s="33" t="s">
        <v>97</v>
      </c>
      <c r="D2" s="23" t="n">
        <v>0</v>
      </c>
      <c r="E2" s="23" t="n">
        <v>0</v>
      </c>
      <c r="F2" s="23" t="n">
        <f aca="false">IF(C2="Light",E2,E2+$W$2)</f>
        <v>0</v>
      </c>
      <c r="G2" s="23" t="n">
        <v>0</v>
      </c>
      <c r="H2" s="24" t="n">
        <v>1</v>
      </c>
      <c r="I2" s="24" t="n">
        <v>5</v>
      </c>
      <c r="J2" s="24" t="n">
        <f aca="false">H2+F2</f>
        <v>1</v>
      </c>
      <c r="K2" s="24" t="n">
        <f aca="false">H2*(I2/2)+F2</f>
        <v>2.5</v>
      </c>
      <c r="L2" s="24" t="n">
        <f aca="false">H2*I2+F2</f>
        <v>5</v>
      </c>
      <c r="M2" s="24" t="n">
        <f aca="false">ROUNDUP(50/K2,0)</f>
        <v>20</v>
      </c>
      <c r="N2" s="24" t="n">
        <f aca="false">ROUNDUP(100/K2,0)</f>
        <v>40</v>
      </c>
      <c r="O2" s="24"/>
      <c r="P2" s="24"/>
      <c r="Q2" s="25" t="s">
        <v>45</v>
      </c>
      <c r="R2" s="25" t="s">
        <v>46</v>
      </c>
      <c r="S2" s="25" t="s">
        <v>47</v>
      </c>
      <c r="W2" s="0" t="n">
        <v>3</v>
      </c>
    </row>
    <row r="3" customFormat="false" ht="12.75" hidden="false" customHeight="false" outlineLevel="0" collapsed="false">
      <c r="A3" s="20"/>
      <c r="B3" s="22"/>
      <c r="C3" s="58" t="s">
        <v>109</v>
      </c>
      <c r="D3" s="26" t="n">
        <v>10</v>
      </c>
      <c r="E3" s="26" t="n">
        <v>0</v>
      </c>
      <c r="F3" s="26" t="n">
        <f aca="false">IF(C3="Light",E3,E3+$W$2)</f>
        <v>3</v>
      </c>
      <c r="G3" s="26" t="n">
        <v>1</v>
      </c>
      <c r="H3" s="27" t="n">
        <v>1</v>
      </c>
      <c r="I3" s="27" t="n">
        <v>5</v>
      </c>
      <c r="J3" s="27" t="n">
        <f aca="false">H3+F3</f>
        <v>4</v>
      </c>
      <c r="K3" s="27" t="n">
        <f aca="false">H3*(I3/2)+F3</f>
        <v>5.5</v>
      </c>
      <c r="L3" s="27" t="n">
        <f aca="false">H3*I3+F3</f>
        <v>8</v>
      </c>
      <c r="M3" s="27" t="n">
        <f aca="false">ROUNDUP(50/K3,0)</f>
        <v>10</v>
      </c>
      <c r="N3" s="27" t="n">
        <f aca="false">ROUNDUP(100/K3,0)</f>
        <v>19</v>
      </c>
      <c r="O3" s="27"/>
      <c r="P3" s="27"/>
      <c r="Q3" s="25"/>
      <c r="R3" s="25"/>
      <c r="S3" s="25"/>
    </row>
    <row r="4" customFormat="false" ht="13.5" hidden="false" customHeight="true" outlineLevel="0" collapsed="false">
      <c r="A4" s="12" t="s">
        <v>120</v>
      </c>
      <c r="B4" s="13" t="n">
        <v>5</v>
      </c>
      <c r="C4" s="29" t="s">
        <v>97</v>
      </c>
      <c r="D4" s="14" t="n">
        <v>0</v>
      </c>
      <c r="E4" s="14" t="n">
        <v>0</v>
      </c>
      <c r="F4" s="14" t="n">
        <f aca="false">IF(C4="Light",E4,E4+$W$2)</f>
        <v>0</v>
      </c>
      <c r="G4" s="14" t="n">
        <v>0</v>
      </c>
      <c r="H4" s="15" t="n">
        <v>1</v>
      </c>
      <c r="I4" s="15" t="n">
        <v>10</v>
      </c>
      <c r="J4" s="15" t="n">
        <f aca="false">H4+F4</f>
        <v>1</v>
      </c>
      <c r="K4" s="15" t="n">
        <f aca="false">H4*(I4/2)+F4</f>
        <v>5</v>
      </c>
      <c r="L4" s="15" t="n">
        <f aca="false">H4*I4+F4</f>
        <v>10</v>
      </c>
      <c r="M4" s="15" t="n">
        <f aca="false">ROUNDUP(50/K4,0)</f>
        <v>10</v>
      </c>
      <c r="N4" s="15" t="n">
        <f aca="false">ROUNDUP(100/K4,0)</f>
        <v>20</v>
      </c>
      <c r="O4" s="15"/>
      <c r="P4" s="15"/>
      <c r="Q4" s="17" t="s">
        <v>45</v>
      </c>
      <c r="R4" s="17" t="s">
        <v>42</v>
      </c>
      <c r="S4" s="17" t="s">
        <v>50</v>
      </c>
    </row>
    <row r="5" customFormat="false" ht="12.75" hidden="false" customHeight="false" outlineLevel="0" collapsed="false">
      <c r="A5" s="12"/>
      <c r="B5" s="13"/>
      <c r="C5" s="59" t="s">
        <v>109</v>
      </c>
      <c r="D5" s="18" t="n">
        <v>10</v>
      </c>
      <c r="E5" s="18" t="n">
        <v>0</v>
      </c>
      <c r="F5" s="18" t="n">
        <f aca="false">IF(C5="Light",E5,E5+$W$2)</f>
        <v>3</v>
      </c>
      <c r="G5" s="18" t="n">
        <v>2</v>
      </c>
      <c r="H5" s="19" t="n">
        <v>1</v>
      </c>
      <c r="I5" s="19" t="n">
        <v>10</v>
      </c>
      <c r="J5" s="19" t="n">
        <f aca="false">H5+F5</f>
        <v>4</v>
      </c>
      <c r="K5" s="19" t="n">
        <f aca="false">H5*(I5/2)+F5</f>
        <v>8</v>
      </c>
      <c r="L5" s="19" t="n">
        <f aca="false">H5*I5+F5</f>
        <v>13</v>
      </c>
      <c r="M5" s="19" t="n">
        <f aca="false">ROUNDUP(50/K5,0)</f>
        <v>7</v>
      </c>
      <c r="N5" s="19" t="n">
        <f aca="false">ROUNDUP(100/K5,0)</f>
        <v>13</v>
      </c>
      <c r="O5" s="19"/>
      <c r="P5" s="19"/>
      <c r="Q5" s="17"/>
      <c r="R5" s="17"/>
      <c r="S5" s="17"/>
    </row>
    <row r="6" customFormat="false" ht="12.75" hidden="false" customHeight="true" outlineLevel="0" collapsed="false">
      <c r="A6" s="20" t="s">
        <v>44</v>
      </c>
      <c r="B6" s="22" t="n">
        <v>5</v>
      </c>
      <c r="C6" s="33" t="s">
        <v>97</v>
      </c>
      <c r="D6" s="23" t="n">
        <v>0</v>
      </c>
      <c r="E6" s="23" t="n">
        <v>1</v>
      </c>
      <c r="F6" s="23" t="n">
        <f aca="false">IF(C6="Light",E6,E6+$W$2)</f>
        <v>1</v>
      </c>
      <c r="G6" s="23" t="n">
        <v>0</v>
      </c>
      <c r="H6" s="24" t="n">
        <v>1</v>
      </c>
      <c r="I6" s="24" t="n">
        <v>10</v>
      </c>
      <c r="J6" s="24" t="n">
        <f aca="false">H6+F6</f>
        <v>2</v>
      </c>
      <c r="K6" s="24" t="n">
        <f aca="false">H6*(I6/2)+F6</f>
        <v>6</v>
      </c>
      <c r="L6" s="24" t="n">
        <f aca="false">H6*I6+F6</f>
        <v>11</v>
      </c>
      <c r="M6" s="24" t="n">
        <f aca="false">ROUNDUP(50/K6,0)</f>
        <v>9</v>
      </c>
      <c r="N6" s="24" t="n">
        <f aca="false">ROUNDUP(100/K6,0)</f>
        <v>17</v>
      </c>
      <c r="O6" s="24"/>
      <c r="P6" s="24"/>
      <c r="Q6" s="25" t="s">
        <v>45</v>
      </c>
      <c r="R6" s="25" t="s">
        <v>46</v>
      </c>
      <c r="S6" s="25" t="s">
        <v>47</v>
      </c>
    </row>
    <row r="7" customFormat="false" ht="12.75" hidden="false" customHeight="false" outlineLevel="0" collapsed="false">
      <c r="A7" s="20"/>
      <c r="B7" s="22"/>
      <c r="C7" s="58" t="s">
        <v>109</v>
      </c>
      <c r="D7" s="26" t="n">
        <v>10</v>
      </c>
      <c r="E7" s="26" t="n">
        <v>4</v>
      </c>
      <c r="F7" s="26" t="n">
        <f aca="false">IF(C7="Light",E7,E7+$W$2)</f>
        <v>7</v>
      </c>
      <c r="G7" s="26" t="n">
        <v>4</v>
      </c>
      <c r="H7" s="27" t="n">
        <v>1</v>
      </c>
      <c r="I7" s="27" t="n">
        <v>10</v>
      </c>
      <c r="J7" s="27" t="n">
        <f aca="false">H7+F7</f>
        <v>8</v>
      </c>
      <c r="K7" s="27" t="n">
        <f aca="false">H7*(I7/2)+F7</f>
        <v>12</v>
      </c>
      <c r="L7" s="27" t="n">
        <f aca="false">H7*I7+F7</f>
        <v>17</v>
      </c>
      <c r="M7" s="27" t="n">
        <f aca="false">ROUNDUP(50/K7,0)</f>
        <v>5</v>
      </c>
      <c r="N7" s="27" t="n">
        <f aca="false">ROUNDUP(100/K7,0)</f>
        <v>9</v>
      </c>
      <c r="O7" s="27"/>
      <c r="P7" s="27"/>
      <c r="Q7" s="25"/>
      <c r="R7" s="25"/>
      <c r="S7" s="25"/>
    </row>
    <row r="8" customFormat="false" ht="13.5" hidden="false" customHeight="true" outlineLevel="0" collapsed="false">
      <c r="A8" s="12" t="s">
        <v>48</v>
      </c>
      <c r="B8" s="13" t="n">
        <v>10</v>
      </c>
      <c r="C8" s="29" t="s">
        <v>97</v>
      </c>
      <c r="D8" s="14" t="n">
        <v>5</v>
      </c>
      <c r="E8" s="14" t="n">
        <v>1</v>
      </c>
      <c r="F8" s="14" t="n">
        <f aca="false">IF(C8="Light",E8,E8+$W$2)</f>
        <v>1</v>
      </c>
      <c r="G8" s="14" t="n">
        <v>0</v>
      </c>
      <c r="H8" s="15" t="n">
        <v>1</v>
      </c>
      <c r="I8" s="15" t="n">
        <v>10</v>
      </c>
      <c r="J8" s="15" t="n">
        <f aca="false">H8+F8</f>
        <v>2</v>
      </c>
      <c r="K8" s="15" t="n">
        <f aca="false">H8*(I8/2)+F8</f>
        <v>6</v>
      </c>
      <c r="L8" s="15" t="n">
        <f aca="false">H8*I8+F8</f>
        <v>11</v>
      </c>
      <c r="M8" s="15" t="n">
        <f aca="false">ROUNDUP(50/K8,0)</f>
        <v>9</v>
      </c>
      <c r="N8" s="15" t="n">
        <f aca="false">ROUNDUP(100/K8,0)</f>
        <v>17</v>
      </c>
      <c r="O8" s="15"/>
      <c r="P8" s="15"/>
      <c r="Q8" s="17" t="s">
        <v>49</v>
      </c>
      <c r="R8" s="17" t="s">
        <v>42</v>
      </c>
      <c r="S8" s="17" t="s">
        <v>50</v>
      </c>
    </row>
    <row r="9" customFormat="false" ht="12.75" hidden="false" customHeight="false" outlineLevel="0" collapsed="false">
      <c r="A9" s="12"/>
      <c r="B9" s="13"/>
      <c r="C9" s="59" t="s">
        <v>109</v>
      </c>
      <c r="D9" s="18" t="n">
        <v>15</v>
      </c>
      <c r="E9" s="18" t="n">
        <v>4</v>
      </c>
      <c r="F9" s="18" t="n">
        <f aca="false">IF(C9="Light",E9,E9+$W$2)</f>
        <v>7</v>
      </c>
      <c r="G9" s="18" t="n">
        <v>3</v>
      </c>
      <c r="H9" s="19" t="n">
        <v>1</v>
      </c>
      <c r="I9" s="19" t="n">
        <v>10</v>
      </c>
      <c r="J9" s="19" t="n">
        <f aca="false">H9+F9</f>
        <v>8</v>
      </c>
      <c r="K9" s="19" t="n">
        <f aca="false">H9*(I9/2)+F9</f>
        <v>12</v>
      </c>
      <c r="L9" s="19" t="n">
        <f aca="false">H9*I9+F9</f>
        <v>17</v>
      </c>
      <c r="M9" s="19" t="n">
        <f aca="false">ROUNDUP(50/K9,0)</f>
        <v>5</v>
      </c>
      <c r="N9" s="19" t="n">
        <f aca="false">ROUNDUP(100/K9,0)</f>
        <v>9</v>
      </c>
      <c r="O9" s="19"/>
      <c r="P9" s="19"/>
      <c r="Q9" s="17"/>
      <c r="R9" s="17"/>
      <c r="S9" s="17"/>
    </row>
    <row r="10" customFormat="false" ht="13.5" hidden="false" customHeight="true" outlineLevel="0" collapsed="false">
      <c r="A10" s="20" t="s">
        <v>51</v>
      </c>
      <c r="B10" s="22" t="n">
        <v>5</v>
      </c>
      <c r="C10" s="33" t="s">
        <v>97</v>
      </c>
      <c r="D10" s="23" t="n">
        <v>0</v>
      </c>
      <c r="E10" s="23" t="n">
        <v>1</v>
      </c>
      <c r="F10" s="23" t="n">
        <f aca="false">IF(C10="Light",E10,E10+$W$2)</f>
        <v>1</v>
      </c>
      <c r="G10" s="23" t="n">
        <v>1</v>
      </c>
      <c r="H10" s="24" t="n">
        <v>1</v>
      </c>
      <c r="I10" s="24" t="n">
        <v>10</v>
      </c>
      <c r="J10" s="24" t="n">
        <f aca="false">H10+F10</f>
        <v>2</v>
      </c>
      <c r="K10" s="24" t="n">
        <f aca="false">H10*(I10/2)+F10</f>
        <v>6</v>
      </c>
      <c r="L10" s="24" t="n">
        <f aca="false">H10*I10+F10</f>
        <v>11</v>
      </c>
      <c r="M10" s="24" t="n">
        <f aca="false">ROUNDUP(50/K10,0)</f>
        <v>9</v>
      </c>
      <c r="N10" s="24" t="n">
        <f aca="false">ROUNDUP(100/K10,0)</f>
        <v>17</v>
      </c>
      <c r="O10" s="24"/>
      <c r="P10" s="24"/>
      <c r="Q10" s="25" t="s">
        <v>49</v>
      </c>
      <c r="R10" s="25" t="s">
        <v>46</v>
      </c>
      <c r="S10" s="25" t="s">
        <v>52</v>
      </c>
    </row>
    <row r="11" customFormat="false" ht="12.75" hidden="false" customHeight="false" outlineLevel="0" collapsed="false">
      <c r="A11" s="20"/>
      <c r="B11" s="22"/>
      <c r="C11" s="58" t="s">
        <v>109</v>
      </c>
      <c r="D11" s="26" t="n">
        <v>10</v>
      </c>
      <c r="E11" s="26" t="n">
        <v>4</v>
      </c>
      <c r="F11" s="26" t="n">
        <f aca="false">IF(C11="Light",E11,E11+$W$2)</f>
        <v>7</v>
      </c>
      <c r="G11" s="26" t="n">
        <v>5</v>
      </c>
      <c r="H11" s="27" t="n">
        <v>1</v>
      </c>
      <c r="I11" s="27" t="n">
        <v>10</v>
      </c>
      <c r="J11" s="27" t="n">
        <f aca="false">H11+F11</f>
        <v>8</v>
      </c>
      <c r="K11" s="27" t="n">
        <f aca="false">H11*(I11/2)+F11</f>
        <v>12</v>
      </c>
      <c r="L11" s="27" t="n">
        <f aca="false">H11*I11+F11</f>
        <v>17</v>
      </c>
      <c r="M11" s="27" t="n">
        <f aca="false">ROUNDUP(50/K11,0)</f>
        <v>5</v>
      </c>
      <c r="N11" s="27" t="n">
        <f aca="false">ROUNDUP(100/K11,0)</f>
        <v>9</v>
      </c>
      <c r="O11" s="27"/>
      <c r="P11" s="27"/>
      <c r="Q11" s="25"/>
      <c r="R11" s="25"/>
      <c r="S11" s="25"/>
    </row>
    <row r="12" customFormat="false" ht="13.5" hidden="false" customHeight="true" outlineLevel="0" collapsed="false">
      <c r="A12" s="12" t="s">
        <v>53</v>
      </c>
      <c r="B12" s="13" t="n">
        <v>5</v>
      </c>
      <c r="C12" s="29" t="s">
        <v>97</v>
      </c>
      <c r="D12" s="14" t="n">
        <v>0</v>
      </c>
      <c r="E12" s="14" t="n">
        <v>2</v>
      </c>
      <c r="F12" s="14" t="n">
        <f aca="false">IF(C12="Light",E12,E12+$W$2)</f>
        <v>2</v>
      </c>
      <c r="G12" s="14" t="n">
        <v>0</v>
      </c>
      <c r="H12" s="15" t="n">
        <v>1</v>
      </c>
      <c r="I12" s="15" t="n">
        <v>10</v>
      </c>
      <c r="J12" s="15" t="n">
        <f aca="false">H12+F12</f>
        <v>3</v>
      </c>
      <c r="K12" s="15" t="n">
        <f aca="false">H12*(I12/2)+F12</f>
        <v>7</v>
      </c>
      <c r="L12" s="15" t="n">
        <f aca="false">H12*I12+F12</f>
        <v>12</v>
      </c>
      <c r="M12" s="15" t="n">
        <f aca="false">ROUNDUP(50/K12,0)</f>
        <v>8</v>
      </c>
      <c r="N12" s="15" t="n">
        <f aca="false">ROUNDUP(100/K12,0)</f>
        <v>15</v>
      </c>
      <c r="O12" s="15"/>
      <c r="P12" s="15"/>
      <c r="Q12" s="17" t="s">
        <v>49</v>
      </c>
      <c r="R12" s="17" t="s">
        <v>46</v>
      </c>
      <c r="S12" s="17" t="s">
        <v>54</v>
      </c>
    </row>
    <row r="13" customFormat="false" ht="12.75" hidden="false" customHeight="false" outlineLevel="0" collapsed="false">
      <c r="A13" s="12"/>
      <c r="B13" s="13"/>
      <c r="C13" s="59" t="s">
        <v>109</v>
      </c>
      <c r="D13" s="18" t="n">
        <v>10</v>
      </c>
      <c r="E13" s="18" t="n">
        <v>5</v>
      </c>
      <c r="F13" s="18" t="n">
        <f aca="false">IF(C13="Light",E13,E13+$W$2)</f>
        <v>8</v>
      </c>
      <c r="G13" s="18" t="n">
        <v>4</v>
      </c>
      <c r="H13" s="19" t="n">
        <v>1</v>
      </c>
      <c r="I13" s="19" t="n">
        <v>10</v>
      </c>
      <c r="J13" s="19" t="n">
        <f aca="false">H13+F13</f>
        <v>9</v>
      </c>
      <c r="K13" s="19" t="n">
        <f aca="false">H13*(I13/2)+F13</f>
        <v>13</v>
      </c>
      <c r="L13" s="19" t="n">
        <f aca="false">H13*I13+F13</f>
        <v>18</v>
      </c>
      <c r="M13" s="19" t="n">
        <f aca="false">ROUNDUP(50/K13,0)</f>
        <v>4</v>
      </c>
      <c r="N13" s="19" t="n">
        <f aca="false">ROUNDUP(100/K13,0)</f>
        <v>8</v>
      </c>
      <c r="O13" s="19"/>
      <c r="P13" s="19"/>
      <c r="Q13" s="17"/>
      <c r="R13" s="17"/>
      <c r="S13" s="17"/>
    </row>
    <row r="14" customFormat="false" ht="13.5" hidden="false" customHeight="true" outlineLevel="0" collapsed="false">
      <c r="A14" s="20" t="s">
        <v>55</v>
      </c>
      <c r="B14" s="22" t="n">
        <v>10</v>
      </c>
      <c r="C14" s="33" t="s">
        <v>97</v>
      </c>
      <c r="D14" s="23" t="n">
        <v>5</v>
      </c>
      <c r="E14" s="23" t="n">
        <v>1</v>
      </c>
      <c r="F14" s="23" t="n">
        <f aca="false">IF(C14="Light",E14,E14+$W$2)</f>
        <v>1</v>
      </c>
      <c r="G14" s="23" t="n">
        <v>0</v>
      </c>
      <c r="H14" s="24" t="n">
        <v>1</v>
      </c>
      <c r="I14" s="24" t="n">
        <v>10</v>
      </c>
      <c r="J14" s="24" t="n">
        <f aca="false">H14+F14</f>
        <v>2</v>
      </c>
      <c r="K14" s="24" t="n">
        <f aca="false">H14*(I14/2)+F14</f>
        <v>6</v>
      </c>
      <c r="L14" s="24" t="n">
        <f aca="false">H14*I14+F14</f>
        <v>11</v>
      </c>
      <c r="M14" s="24" t="n">
        <f aca="false">ROUNDUP(50/K14,0)</f>
        <v>9</v>
      </c>
      <c r="N14" s="24" t="n">
        <f aca="false">ROUNDUP(100/K14,0)</f>
        <v>17</v>
      </c>
      <c r="O14" s="24"/>
      <c r="P14" s="24"/>
      <c r="Q14" s="25" t="s">
        <v>56</v>
      </c>
      <c r="R14" s="25" t="s">
        <v>57</v>
      </c>
      <c r="S14" s="25" t="s">
        <v>58</v>
      </c>
    </row>
    <row r="15" customFormat="false" ht="12.75" hidden="false" customHeight="false" outlineLevel="0" collapsed="false">
      <c r="A15" s="20"/>
      <c r="B15" s="22"/>
      <c r="C15" s="58" t="s">
        <v>109</v>
      </c>
      <c r="D15" s="26" t="n">
        <v>15</v>
      </c>
      <c r="E15" s="26" t="n">
        <v>4</v>
      </c>
      <c r="F15" s="26" t="n">
        <f aca="false">IF(C15="Light",E15,E15+$W$2)</f>
        <v>7</v>
      </c>
      <c r="G15" s="26" t="n">
        <v>3</v>
      </c>
      <c r="H15" s="27" t="n">
        <v>1</v>
      </c>
      <c r="I15" s="27" t="n">
        <v>10</v>
      </c>
      <c r="J15" s="27" t="n">
        <f aca="false">H15+F15</f>
        <v>8</v>
      </c>
      <c r="K15" s="27" t="n">
        <f aca="false">H15*(I15/2)+F15</f>
        <v>12</v>
      </c>
      <c r="L15" s="27" t="n">
        <f aca="false">H15*I15+F15</f>
        <v>17</v>
      </c>
      <c r="M15" s="27" t="n">
        <f aca="false">ROUNDUP(50/K15,0)</f>
        <v>5</v>
      </c>
      <c r="N15" s="27" t="n">
        <f aca="false">ROUNDUP(100/K15,0)</f>
        <v>9</v>
      </c>
      <c r="O15" s="27"/>
      <c r="P15" s="27"/>
      <c r="Q15" s="25"/>
      <c r="R15" s="25"/>
      <c r="S15" s="25"/>
    </row>
    <row r="16" customFormat="false" ht="12.75" hidden="false" customHeight="false" outlineLevel="0" collapsed="false">
      <c r="A16" s="20" t="s">
        <v>59</v>
      </c>
      <c r="B16" s="22" t="n">
        <v>20</v>
      </c>
      <c r="C16" s="33" t="s">
        <v>97</v>
      </c>
      <c r="D16" s="23" t="n">
        <v>5</v>
      </c>
      <c r="E16" s="23" t="n">
        <v>3</v>
      </c>
      <c r="F16" s="23" t="n">
        <f aca="false">IF(C16="Light",E16,E16+$W$2)</f>
        <v>3</v>
      </c>
      <c r="G16" s="23" t="n">
        <v>0</v>
      </c>
      <c r="H16" s="24" t="n">
        <v>1</v>
      </c>
      <c r="I16" s="24" t="n">
        <v>10</v>
      </c>
      <c r="J16" s="24" t="n">
        <f aca="false">H16+F16</f>
        <v>4</v>
      </c>
      <c r="K16" s="24" t="n">
        <f aca="false">H16*(I16/2)+F16</f>
        <v>8</v>
      </c>
      <c r="L16" s="24" t="n">
        <f aca="false">H16*I16+F16</f>
        <v>13</v>
      </c>
      <c r="M16" s="24" t="n">
        <f aca="false">ROUNDUP(50/K16,0)</f>
        <v>7</v>
      </c>
      <c r="N16" s="24" t="n">
        <f aca="false">ROUNDUP(100/K16,0)</f>
        <v>13</v>
      </c>
      <c r="O16" s="24"/>
      <c r="P16" s="24"/>
      <c r="Q16" s="25"/>
      <c r="R16" s="25"/>
      <c r="S16" s="25"/>
    </row>
    <row r="17" customFormat="false" ht="12.75" hidden="false" customHeight="false" outlineLevel="0" collapsed="false">
      <c r="A17" s="20"/>
      <c r="B17" s="22"/>
      <c r="C17" s="58" t="s">
        <v>109</v>
      </c>
      <c r="D17" s="26" t="n">
        <v>15</v>
      </c>
      <c r="E17" s="26" t="n">
        <v>6</v>
      </c>
      <c r="F17" s="26" t="n">
        <f aca="false">IF(C17="Light",E17,E17+$W$2)</f>
        <v>9</v>
      </c>
      <c r="G17" s="26" t="n">
        <v>5</v>
      </c>
      <c r="H17" s="27" t="n">
        <v>1</v>
      </c>
      <c r="I17" s="27" t="n">
        <v>10</v>
      </c>
      <c r="J17" s="27" t="n">
        <f aca="false">H17+F17</f>
        <v>10</v>
      </c>
      <c r="K17" s="27" t="n">
        <f aca="false">H17*(I17/2)+F17</f>
        <v>14</v>
      </c>
      <c r="L17" s="27" t="n">
        <f aca="false">H17*I17+F17</f>
        <v>19</v>
      </c>
      <c r="M17" s="27" t="n">
        <f aca="false">ROUNDUP(50/K17,0)</f>
        <v>4</v>
      </c>
      <c r="N17" s="27" t="n">
        <f aca="false">ROUNDUP(100/K17,0)</f>
        <v>8</v>
      </c>
      <c r="O17" s="27"/>
      <c r="P17" s="27"/>
      <c r="Q17" s="25"/>
      <c r="R17" s="25"/>
      <c r="S17" s="25"/>
    </row>
    <row r="18" customFormat="false" ht="12.75" hidden="false" customHeight="true" outlineLevel="0" collapsed="false">
      <c r="A18" s="12" t="s">
        <v>60</v>
      </c>
      <c r="B18" s="13" t="n">
        <v>5</v>
      </c>
      <c r="C18" s="29" t="s">
        <v>97</v>
      </c>
      <c r="D18" s="14" t="n">
        <v>0</v>
      </c>
      <c r="E18" s="14" t="n">
        <v>1</v>
      </c>
      <c r="F18" s="14" t="n">
        <f aca="false">IF(C18="Light",E18,E18+$W$2)</f>
        <v>1</v>
      </c>
      <c r="G18" s="14" t="n">
        <v>1</v>
      </c>
      <c r="H18" s="15" t="n">
        <v>1</v>
      </c>
      <c r="I18" s="15" t="n">
        <v>10</v>
      </c>
      <c r="J18" s="15" t="n">
        <f aca="false">H18+F18</f>
        <v>2</v>
      </c>
      <c r="K18" s="15" t="n">
        <f aca="false">H18*(I18/2)+F18</f>
        <v>6</v>
      </c>
      <c r="L18" s="15" t="n">
        <f aca="false">H18*I18+F18</f>
        <v>11</v>
      </c>
      <c r="M18" s="15" t="n">
        <f aca="false">ROUNDUP(50/K18,0)</f>
        <v>9</v>
      </c>
      <c r="N18" s="15" t="n">
        <f aca="false">ROUNDUP(100/K18,0)</f>
        <v>17</v>
      </c>
      <c r="O18" s="15"/>
      <c r="P18" s="15"/>
      <c r="Q18" s="17" t="s">
        <v>56</v>
      </c>
      <c r="R18" s="17" t="s">
        <v>57</v>
      </c>
      <c r="S18" s="17" t="s">
        <v>61</v>
      </c>
    </row>
    <row r="19" customFormat="false" ht="12.75" hidden="false" customHeight="false" outlineLevel="0" collapsed="false">
      <c r="A19" s="12"/>
      <c r="B19" s="13"/>
      <c r="C19" s="59" t="s">
        <v>109</v>
      </c>
      <c r="D19" s="18" t="n">
        <v>10</v>
      </c>
      <c r="E19" s="18" t="n">
        <v>4</v>
      </c>
      <c r="F19" s="18" t="n">
        <f aca="false">IF(C19="Light",E19,E19+$W$2)</f>
        <v>7</v>
      </c>
      <c r="G19" s="18" t="n">
        <v>5</v>
      </c>
      <c r="H19" s="19" t="n">
        <v>1</v>
      </c>
      <c r="I19" s="19" t="n">
        <v>10</v>
      </c>
      <c r="J19" s="19" t="n">
        <f aca="false">H19+F19</f>
        <v>8</v>
      </c>
      <c r="K19" s="19" t="n">
        <f aca="false">H19*(I19/2)+F19</f>
        <v>12</v>
      </c>
      <c r="L19" s="19" t="n">
        <f aca="false">H19*I19+F19</f>
        <v>17</v>
      </c>
      <c r="M19" s="19" t="n">
        <f aca="false">ROUNDUP(50/K19,0)</f>
        <v>5</v>
      </c>
      <c r="N19" s="19" t="n">
        <f aca="false">ROUNDUP(100/K19,0)</f>
        <v>9</v>
      </c>
      <c r="O19" s="19"/>
      <c r="P19" s="19"/>
      <c r="Q19" s="17"/>
      <c r="R19" s="17"/>
      <c r="S19" s="17"/>
    </row>
    <row r="20" customFormat="false" ht="12.75" hidden="false" customHeight="false" outlineLevel="0" collapsed="false">
      <c r="A20" s="12" t="s">
        <v>62</v>
      </c>
      <c r="B20" s="13" t="n">
        <v>10</v>
      </c>
      <c r="C20" s="29" t="s">
        <v>97</v>
      </c>
      <c r="D20" s="14" t="n">
        <v>0</v>
      </c>
      <c r="E20" s="14" t="n">
        <v>3</v>
      </c>
      <c r="F20" s="14" t="n">
        <f aca="false">IF(C20="Light",E20,E20+$W$2)</f>
        <v>3</v>
      </c>
      <c r="G20" s="14" t="n">
        <v>2</v>
      </c>
      <c r="H20" s="15" t="n">
        <v>1</v>
      </c>
      <c r="I20" s="15" t="n">
        <v>10</v>
      </c>
      <c r="J20" s="15" t="n">
        <f aca="false">H20+F20</f>
        <v>4</v>
      </c>
      <c r="K20" s="15" t="n">
        <f aca="false">H20*(I20/2)+F20</f>
        <v>8</v>
      </c>
      <c r="L20" s="15" t="n">
        <f aca="false">H20*I20+F20</f>
        <v>13</v>
      </c>
      <c r="M20" s="15" t="n">
        <f aca="false">ROUNDUP(50/K20,0)</f>
        <v>7</v>
      </c>
      <c r="N20" s="15" t="n">
        <f aca="false">ROUNDUP(100/K20,0)</f>
        <v>13</v>
      </c>
      <c r="O20" s="15"/>
      <c r="P20" s="15"/>
      <c r="Q20" s="17"/>
      <c r="R20" s="17"/>
      <c r="S20" s="17"/>
    </row>
    <row r="21" customFormat="false" ht="12.75" hidden="false" customHeight="false" outlineLevel="0" collapsed="false">
      <c r="A21" s="12"/>
      <c r="B21" s="13"/>
      <c r="C21" s="59" t="s">
        <v>109</v>
      </c>
      <c r="D21" s="18" t="n">
        <v>10</v>
      </c>
      <c r="E21" s="18" t="n">
        <v>6</v>
      </c>
      <c r="F21" s="18" t="n">
        <f aca="false">IF(C21="Light",E21,E21+$W$2)</f>
        <v>9</v>
      </c>
      <c r="G21" s="18" t="n">
        <v>7</v>
      </c>
      <c r="H21" s="19" t="n">
        <v>1</v>
      </c>
      <c r="I21" s="19" t="n">
        <v>10</v>
      </c>
      <c r="J21" s="19" t="n">
        <f aca="false">H21+F21</f>
        <v>10</v>
      </c>
      <c r="K21" s="19" t="n">
        <f aca="false">H21*(I21/2)+F21</f>
        <v>14</v>
      </c>
      <c r="L21" s="19" t="n">
        <f aca="false">H21*I21+F21</f>
        <v>19</v>
      </c>
      <c r="M21" s="19" t="n">
        <f aca="false">ROUNDUP(50/K21,0)</f>
        <v>4</v>
      </c>
      <c r="N21" s="19" t="n">
        <f aca="false">ROUNDUP(100/K21,0)</f>
        <v>8</v>
      </c>
      <c r="O21" s="19"/>
      <c r="P21" s="19"/>
      <c r="Q21" s="17"/>
      <c r="R21" s="17"/>
      <c r="S21" s="17"/>
    </row>
    <row r="22" customFormat="false" ht="13.5" hidden="false" customHeight="true" outlineLevel="0" collapsed="false">
      <c r="A22" s="20" t="s">
        <v>63</v>
      </c>
      <c r="B22" s="22" t="n">
        <v>5</v>
      </c>
      <c r="C22" s="33" t="s">
        <v>97</v>
      </c>
      <c r="D22" s="23" t="n">
        <v>0</v>
      </c>
      <c r="E22" s="23" t="n">
        <v>2</v>
      </c>
      <c r="F22" s="23" t="n">
        <f aca="false">IF(C22="Light",E22,E22+$W$2)</f>
        <v>2</v>
      </c>
      <c r="G22" s="23" t="n">
        <v>0</v>
      </c>
      <c r="H22" s="24" t="n">
        <v>1</v>
      </c>
      <c r="I22" s="24" t="n">
        <v>10</v>
      </c>
      <c r="J22" s="24" t="n">
        <f aca="false">H22+F22</f>
        <v>3</v>
      </c>
      <c r="K22" s="24" t="n">
        <f aca="false">H22*(I22/2)+F22</f>
        <v>7</v>
      </c>
      <c r="L22" s="24" t="n">
        <f aca="false">H22*I22+F22</f>
        <v>12</v>
      </c>
      <c r="M22" s="24" t="n">
        <f aca="false">ROUNDUP(50/K22,0)</f>
        <v>8</v>
      </c>
      <c r="N22" s="24" t="n">
        <f aca="false">ROUNDUP(100/K22,0)</f>
        <v>15</v>
      </c>
      <c r="O22" s="24"/>
      <c r="P22" s="24"/>
      <c r="Q22" s="25" t="s">
        <v>56</v>
      </c>
      <c r="R22" s="25" t="s">
        <v>57</v>
      </c>
      <c r="S22" s="25" t="s">
        <v>64</v>
      </c>
    </row>
    <row r="23" customFormat="false" ht="12.75" hidden="false" customHeight="false" outlineLevel="0" collapsed="false">
      <c r="A23" s="20"/>
      <c r="B23" s="22"/>
      <c r="C23" s="58" t="s">
        <v>109</v>
      </c>
      <c r="D23" s="26" t="n">
        <v>10</v>
      </c>
      <c r="E23" s="26" t="n">
        <v>5</v>
      </c>
      <c r="F23" s="26" t="n">
        <f aca="false">IF(C23="Light",E23,E23+$W$2)</f>
        <v>8</v>
      </c>
      <c r="G23" s="26" t="n">
        <v>4</v>
      </c>
      <c r="H23" s="27" t="n">
        <v>1</v>
      </c>
      <c r="I23" s="27" t="n">
        <v>10</v>
      </c>
      <c r="J23" s="27" t="n">
        <f aca="false">H23+F23</f>
        <v>9</v>
      </c>
      <c r="K23" s="27" t="n">
        <f aca="false">H23*(I23/2)+F23</f>
        <v>13</v>
      </c>
      <c r="L23" s="27" t="n">
        <f aca="false">H23*I23+F23</f>
        <v>18</v>
      </c>
      <c r="M23" s="27" t="n">
        <f aca="false">ROUNDUP(50/K23,0)</f>
        <v>4</v>
      </c>
      <c r="N23" s="27" t="n">
        <f aca="false">ROUNDUP(100/K23,0)</f>
        <v>8</v>
      </c>
      <c r="O23" s="27"/>
      <c r="P23" s="27"/>
      <c r="Q23" s="25"/>
      <c r="R23" s="25"/>
      <c r="S23" s="25"/>
    </row>
    <row r="24" customFormat="false" ht="12.75" hidden="false" customHeight="false" outlineLevel="0" collapsed="false">
      <c r="A24" s="20" t="s">
        <v>65</v>
      </c>
      <c r="B24" s="60" t="n">
        <v>10</v>
      </c>
      <c r="C24" s="33" t="s">
        <v>97</v>
      </c>
      <c r="D24" s="23" t="n">
        <v>0</v>
      </c>
      <c r="E24" s="23" t="n">
        <v>4</v>
      </c>
      <c r="F24" s="23" t="n">
        <f aca="false">IF(C24="Light",E24,E24+$W$2)</f>
        <v>4</v>
      </c>
      <c r="G24" s="23" t="n">
        <v>0</v>
      </c>
      <c r="H24" s="24" t="n">
        <v>1</v>
      </c>
      <c r="I24" s="24" t="n">
        <v>10</v>
      </c>
      <c r="J24" s="24" t="n">
        <f aca="false">H24+F24</f>
        <v>5</v>
      </c>
      <c r="K24" s="24" t="n">
        <f aca="false">H24*(I24/2)+F24</f>
        <v>9</v>
      </c>
      <c r="L24" s="24" t="n">
        <f aca="false">H24*I24+F24</f>
        <v>14</v>
      </c>
      <c r="M24" s="24" t="n">
        <f aca="false">ROUNDUP(50/K24,0)</f>
        <v>6</v>
      </c>
      <c r="N24" s="24" t="n">
        <f aca="false">ROUNDUP(100/K24,0)</f>
        <v>12</v>
      </c>
      <c r="O24" s="24"/>
      <c r="P24" s="24"/>
      <c r="Q24" s="25"/>
      <c r="R24" s="25"/>
      <c r="S24" s="25"/>
    </row>
    <row r="25" customFormat="false" ht="12.75" hidden="false" customHeight="false" outlineLevel="0" collapsed="false">
      <c r="A25" s="20"/>
      <c r="B25" s="60"/>
      <c r="C25" s="61" t="s">
        <v>109</v>
      </c>
      <c r="D25" s="26" t="n">
        <v>10</v>
      </c>
      <c r="E25" s="26" t="n">
        <v>7</v>
      </c>
      <c r="F25" s="26" t="n">
        <f aca="false">IF(C25="Light",E25,E25+$W$2)</f>
        <v>10</v>
      </c>
      <c r="G25" s="26" t="n">
        <v>6</v>
      </c>
      <c r="H25" s="27" t="n">
        <v>1</v>
      </c>
      <c r="I25" s="27" t="n">
        <v>10</v>
      </c>
      <c r="J25" s="27" t="n">
        <f aca="false">H25+F25</f>
        <v>11</v>
      </c>
      <c r="K25" s="27" t="n">
        <f aca="false">H25*(I25/2)+F25</f>
        <v>15</v>
      </c>
      <c r="L25" s="27" t="n">
        <f aca="false">H25*I25+F25</f>
        <v>20</v>
      </c>
      <c r="M25" s="27" t="n">
        <f aca="false">ROUNDUP(50/K25,0)</f>
        <v>4</v>
      </c>
      <c r="N25" s="27" t="n">
        <f aca="false">ROUNDUP(100/K25,0)</f>
        <v>7</v>
      </c>
      <c r="O25" s="27"/>
      <c r="P25" s="27"/>
      <c r="Q25" s="25"/>
      <c r="R25" s="25"/>
      <c r="S25" s="25"/>
    </row>
    <row r="26" customFormat="false" ht="12.75" hidden="false" customHeight="true" outlineLevel="0" collapsed="false">
      <c r="A26" s="12" t="s">
        <v>66</v>
      </c>
      <c r="B26" s="62" t="n">
        <v>15</v>
      </c>
      <c r="C26" s="63" t="s">
        <v>97</v>
      </c>
      <c r="D26" s="14" t="n">
        <v>5</v>
      </c>
      <c r="E26" s="14" t="n">
        <v>3</v>
      </c>
      <c r="F26" s="14" t="n">
        <f aca="false">IF(C26="Light",E26,E26+$W$2)</f>
        <v>3</v>
      </c>
      <c r="G26" s="14" t="n">
        <v>0</v>
      </c>
      <c r="H26" s="15" t="n">
        <v>1</v>
      </c>
      <c r="I26" s="15" t="n">
        <v>10</v>
      </c>
      <c r="J26" s="15" t="n">
        <f aca="false">H26+F26</f>
        <v>4</v>
      </c>
      <c r="K26" s="15" t="n">
        <f aca="false">H26*(I26/2)+F26</f>
        <v>8</v>
      </c>
      <c r="L26" s="15" t="n">
        <f aca="false">H26*I26+F26</f>
        <v>13</v>
      </c>
      <c r="M26" s="15" t="n">
        <f aca="false">ROUNDUP(50/K26,0)</f>
        <v>7</v>
      </c>
      <c r="N26" s="15" t="n">
        <f aca="false">ROUNDUP(100/K26,0)</f>
        <v>13</v>
      </c>
      <c r="O26" s="15"/>
      <c r="P26" s="15"/>
      <c r="Q26" s="17" t="s">
        <v>67</v>
      </c>
      <c r="R26" s="17" t="s">
        <v>68</v>
      </c>
      <c r="S26" s="17" t="s">
        <v>69</v>
      </c>
    </row>
    <row r="27" customFormat="false" ht="12.75" hidden="false" customHeight="false" outlineLevel="0" collapsed="false">
      <c r="A27" s="12"/>
      <c r="B27" s="62"/>
      <c r="C27" s="59" t="s">
        <v>109</v>
      </c>
      <c r="D27" s="18" t="n">
        <v>15</v>
      </c>
      <c r="E27" s="18" t="n">
        <v>8</v>
      </c>
      <c r="F27" s="18" t="n">
        <f aca="false">IF(C27="Light",E27,E27+$W$2)</f>
        <v>11</v>
      </c>
      <c r="G27" s="18" t="n">
        <v>6</v>
      </c>
      <c r="H27" s="19" t="n">
        <v>1</v>
      </c>
      <c r="I27" s="19" t="n">
        <v>10</v>
      </c>
      <c r="J27" s="19" t="n">
        <f aca="false">H27+F27</f>
        <v>12</v>
      </c>
      <c r="K27" s="19" t="n">
        <f aca="false">H27*(I27/2)+F27</f>
        <v>16</v>
      </c>
      <c r="L27" s="19" t="n">
        <f aca="false">H27*I27+F27</f>
        <v>21</v>
      </c>
      <c r="M27" s="19" t="n">
        <f aca="false">ROUNDUP(50/K27,0)</f>
        <v>4</v>
      </c>
      <c r="N27" s="19" t="n">
        <f aca="false">ROUNDUP(100/K27,0)</f>
        <v>7</v>
      </c>
      <c r="O27" s="19"/>
      <c r="P27" s="19"/>
      <c r="Q27" s="17"/>
      <c r="R27" s="17"/>
      <c r="S27" s="17"/>
    </row>
    <row r="28" customFormat="false" ht="12.75" hidden="false" customHeight="true" outlineLevel="0" collapsed="false">
      <c r="A28" s="20" t="s">
        <v>70</v>
      </c>
      <c r="B28" s="22" t="n">
        <v>5</v>
      </c>
      <c r="C28" s="33" t="s">
        <v>97</v>
      </c>
      <c r="D28" s="23" t="n">
        <v>0</v>
      </c>
      <c r="E28" s="23" t="n">
        <v>3</v>
      </c>
      <c r="F28" s="23" t="n">
        <f aca="false">IF(C28="Light",E28,E28+$W$2)</f>
        <v>3</v>
      </c>
      <c r="G28" s="23" t="n">
        <v>2</v>
      </c>
      <c r="H28" s="24" t="n">
        <v>1</v>
      </c>
      <c r="I28" s="24" t="n">
        <v>10</v>
      </c>
      <c r="J28" s="24" t="n">
        <f aca="false">H28+F28</f>
        <v>4</v>
      </c>
      <c r="K28" s="24" t="n">
        <f aca="false">H28*(I28/2)+F28</f>
        <v>8</v>
      </c>
      <c r="L28" s="24" t="n">
        <f aca="false">H28*I28+F28</f>
        <v>13</v>
      </c>
      <c r="M28" s="24" t="n">
        <f aca="false">ROUNDUP(50/K28,0)</f>
        <v>7</v>
      </c>
      <c r="N28" s="24" t="n">
        <f aca="false">ROUNDUP(100/K28,0)</f>
        <v>13</v>
      </c>
      <c r="O28" s="24"/>
      <c r="P28" s="24"/>
      <c r="Q28" s="25" t="s">
        <v>67</v>
      </c>
      <c r="R28" s="28" t="s">
        <v>71</v>
      </c>
      <c r="S28" s="25" t="s">
        <v>69</v>
      </c>
    </row>
    <row r="29" customFormat="false" ht="12.75" hidden="false" customHeight="false" outlineLevel="0" collapsed="false">
      <c r="A29" s="20"/>
      <c r="B29" s="22"/>
      <c r="C29" s="58" t="s">
        <v>109</v>
      </c>
      <c r="D29" s="26" t="n">
        <v>10</v>
      </c>
      <c r="E29" s="26" t="n">
        <v>8</v>
      </c>
      <c r="F29" s="26" t="n">
        <f aca="false">IF(C29="Light",E29,E29+$W$2)</f>
        <v>11</v>
      </c>
      <c r="G29" s="26" t="n">
        <v>8</v>
      </c>
      <c r="H29" s="27" t="n">
        <v>1</v>
      </c>
      <c r="I29" s="27" t="n">
        <v>10</v>
      </c>
      <c r="J29" s="27" t="n">
        <f aca="false">H29+F29</f>
        <v>12</v>
      </c>
      <c r="K29" s="27" t="n">
        <f aca="false">H29*(I29/2)+F29</f>
        <v>16</v>
      </c>
      <c r="L29" s="27" t="n">
        <f aca="false">H29*I29+F29</f>
        <v>21</v>
      </c>
      <c r="M29" s="27" t="n">
        <f aca="false">ROUNDUP(50/K29,0)</f>
        <v>4</v>
      </c>
      <c r="N29" s="27" t="n">
        <f aca="false">ROUNDUP(100/K29,0)</f>
        <v>7</v>
      </c>
      <c r="O29" s="27"/>
      <c r="P29" s="27"/>
      <c r="Q29" s="25"/>
      <c r="R29" s="28"/>
      <c r="S29" s="25"/>
    </row>
    <row r="30" customFormat="false" ht="12.75" hidden="false" customHeight="true" outlineLevel="0" collapsed="false">
      <c r="A30" s="12" t="s">
        <v>72</v>
      </c>
      <c r="B30" s="13" t="n">
        <v>5</v>
      </c>
      <c r="C30" s="29" t="s">
        <v>97</v>
      </c>
      <c r="D30" s="14" t="n">
        <v>0</v>
      </c>
      <c r="E30" s="14" t="n">
        <v>4</v>
      </c>
      <c r="F30" s="14" t="n">
        <f aca="false">IF(C30="Light",E30,E30+$W$2)</f>
        <v>4</v>
      </c>
      <c r="G30" s="14" t="n">
        <v>0</v>
      </c>
      <c r="H30" s="15" t="n">
        <v>1</v>
      </c>
      <c r="I30" s="15" t="n">
        <v>10</v>
      </c>
      <c r="J30" s="15" t="n">
        <f aca="false">H30+F30</f>
        <v>5</v>
      </c>
      <c r="K30" s="15" t="n">
        <f aca="false">H30*(I30/2)+F30</f>
        <v>9</v>
      </c>
      <c r="L30" s="15" t="n">
        <f aca="false">H30*I30+F30</f>
        <v>14</v>
      </c>
      <c r="M30" s="15" t="n">
        <f aca="false">ROUNDUP(50/K30,0)</f>
        <v>6</v>
      </c>
      <c r="N30" s="15" t="n">
        <f aca="false">ROUNDUP(100/K30,0)</f>
        <v>12</v>
      </c>
      <c r="O30" s="15"/>
      <c r="P30" s="15"/>
      <c r="Q30" s="17" t="s">
        <v>67</v>
      </c>
      <c r="R30" s="17" t="s">
        <v>71</v>
      </c>
      <c r="S30" s="17" t="s">
        <v>69</v>
      </c>
    </row>
    <row r="31" customFormat="false" ht="12.75" hidden="false" customHeight="false" outlineLevel="0" collapsed="false">
      <c r="A31" s="12"/>
      <c r="B31" s="13"/>
      <c r="C31" s="59" t="s">
        <v>109</v>
      </c>
      <c r="D31" s="18" t="n">
        <v>10</v>
      </c>
      <c r="E31" s="18" t="n">
        <v>9</v>
      </c>
      <c r="F31" s="18" t="n">
        <f aca="false">IF(C31="Light",E31,E31+$W$2)</f>
        <v>12</v>
      </c>
      <c r="G31" s="18" t="n">
        <v>7</v>
      </c>
      <c r="H31" s="19" t="n">
        <v>1</v>
      </c>
      <c r="I31" s="19" t="n">
        <v>10</v>
      </c>
      <c r="J31" s="19" t="n">
        <f aca="false">H31+F31</f>
        <v>13</v>
      </c>
      <c r="K31" s="19" t="n">
        <f aca="false">H31*(I31/2)+F31</f>
        <v>17</v>
      </c>
      <c r="L31" s="19" t="n">
        <f aca="false">H31*I31+F31</f>
        <v>22</v>
      </c>
      <c r="M31" s="19" t="n">
        <f aca="false">ROUNDUP(50/K31,0)</f>
        <v>3</v>
      </c>
      <c r="N31" s="19" t="n">
        <f aca="false">ROUNDUP(100/K31,0)</f>
        <v>6</v>
      </c>
      <c r="O31" s="19"/>
      <c r="P31" s="19"/>
      <c r="Q31" s="17"/>
      <c r="R31" s="17"/>
      <c r="S31" s="17"/>
    </row>
    <row r="32" customFormat="false" ht="12.75" hidden="false" customHeight="true" outlineLevel="0" collapsed="false">
      <c r="A32" s="20" t="s">
        <v>73</v>
      </c>
      <c r="B32" s="22" t="n">
        <v>5</v>
      </c>
      <c r="C32" s="33" t="s">
        <v>97</v>
      </c>
      <c r="D32" s="23" t="n">
        <v>0</v>
      </c>
      <c r="E32" s="23" t="n">
        <v>1</v>
      </c>
      <c r="F32" s="23" t="n">
        <f aca="false">IF(C32="Light",E32,E32+$W$2)</f>
        <v>1</v>
      </c>
      <c r="G32" s="23" t="n">
        <v>0</v>
      </c>
      <c r="H32" s="24" t="n">
        <v>1</v>
      </c>
      <c r="I32" s="24" t="n">
        <v>10</v>
      </c>
      <c r="J32" s="24" t="n">
        <f aca="false">H32+F32</f>
        <v>2</v>
      </c>
      <c r="K32" s="24" t="n">
        <f aca="false">H32*(I32/2)+F32</f>
        <v>6</v>
      </c>
      <c r="L32" s="24" t="n">
        <f aca="false">H32*I32+F32</f>
        <v>11</v>
      </c>
      <c r="M32" s="24" t="n">
        <f aca="false">ROUNDUP(50/K32,0)</f>
        <v>9</v>
      </c>
      <c r="N32" s="24" t="n">
        <f aca="false">ROUNDUP(100/K32,0)</f>
        <v>17</v>
      </c>
      <c r="O32" s="24"/>
      <c r="P32" s="24"/>
      <c r="Q32" s="25" t="s">
        <v>56</v>
      </c>
      <c r="R32" s="25" t="s">
        <v>121</v>
      </c>
      <c r="S32" s="25" t="s">
        <v>75</v>
      </c>
    </row>
    <row r="33" customFormat="false" ht="12.75" hidden="false" customHeight="false" outlineLevel="0" collapsed="false">
      <c r="A33" s="20"/>
      <c r="B33" s="22"/>
      <c r="C33" s="58" t="s">
        <v>109</v>
      </c>
      <c r="D33" s="26" t="n">
        <v>10</v>
      </c>
      <c r="E33" s="26" t="n">
        <v>4</v>
      </c>
      <c r="F33" s="26" t="n">
        <f aca="false">IF(C33="Light",E33,E33+$W$2)</f>
        <v>7</v>
      </c>
      <c r="G33" s="26" t="n">
        <v>4</v>
      </c>
      <c r="H33" s="27" t="n">
        <v>1</v>
      </c>
      <c r="I33" s="27" t="n">
        <v>10</v>
      </c>
      <c r="J33" s="27" t="n">
        <f aca="false">H33+F33</f>
        <v>8</v>
      </c>
      <c r="K33" s="27" t="n">
        <f aca="false">H33*(I33/2)+F33</f>
        <v>12</v>
      </c>
      <c r="L33" s="27" t="n">
        <f aca="false">H33*I33+F33</f>
        <v>17</v>
      </c>
      <c r="M33" s="27" t="n">
        <f aca="false">ROUNDUP(50/K33,0)</f>
        <v>5</v>
      </c>
      <c r="N33" s="27" t="n">
        <f aca="false">ROUNDUP(100/K33,0)</f>
        <v>9</v>
      </c>
      <c r="O33" s="27"/>
      <c r="P33" s="27"/>
      <c r="Q33" s="25"/>
      <c r="R33" s="25"/>
      <c r="S33" s="25"/>
    </row>
    <row r="34" customFormat="false" ht="12.75" hidden="false" customHeight="false" outlineLevel="0" collapsed="false">
      <c r="A34" s="20" t="s">
        <v>76</v>
      </c>
      <c r="B34" s="22" t="n">
        <v>20</v>
      </c>
      <c r="C34" s="33" t="s">
        <v>97</v>
      </c>
      <c r="D34" s="23" t="n">
        <v>0</v>
      </c>
      <c r="E34" s="23" t="n">
        <v>3</v>
      </c>
      <c r="F34" s="23" t="n">
        <f aca="false">IF(C34="Light",E34,E34+$W$2)</f>
        <v>3</v>
      </c>
      <c r="G34" s="23" t="n">
        <v>0</v>
      </c>
      <c r="H34" s="24" t="n">
        <v>1</v>
      </c>
      <c r="I34" s="24" t="n">
        <v>10</v>
      </c>
      <c r="J34" s="24" t="n">
        <f aca="false">H34+F34</f>
        <v>4</v>
      </c>
      <c r="K34" s="24" t="n">
        <f aca="false">H34*(I34/2)+F34</f>
        <v>8</v>
      </c>
      <c r="L34" s="24" t="n">
        <f aca="false">H34*I34+F34</f>
        <v>13</v>
      </c>
      <c r="M34" s="24" t="n">
        <f aca="false">ROUNDUP(50/K34,0)</f>
        <v>7</v>
      </c>
      <c r="N34" s="24" t="n">
        <f aca="false">ROUNDUP(100/K34,0)</f>
        <v>13</v>
      </c>
      <c r="O34" s="24"/>
      <c r="P34" s="24"/>
      <c r="Q34" s="25"/>
      <c r="R34" s="25"/>
      <c r="S34" s="25"/>
    </row>
    <row r="35" customFormat="false" ht="12.75" hidden="false" customHeight="false" outlineLevel="0" collapsed="false">
      <c r="A35" s="20"/>
      <c r="B35" s="22"/>
      <c r="C35" s="58" t="s">
        <v>109</v>
      </c>
      <c r="D35" s="26" t="n">
        <v>2</v>
      </c>
      <c r="E35" s="26" t="n">
        <v>6</v>
      </c>
      <c r="F35" s="26" t="n">
        <f aca="false">IF(C35="Light",E35,E35+$W$2)</f>
        <v>9</v>
      </c>
      <c r="G35" s="26" t="n">
        <v>6</v>
      </c>
      <c r="H35" s="27" t="n">
        <v>1</v>
      </c>
      <c r="I35" s="27" t="n">
        <v>10</v>
      </c>
      <c r="J35" s="27" t="n">
        <f aca="false">H35+F35</f>
        <v>10</v>
      </c>
      <c r="K35" s="27" t="n">
        <f aca="false">H35*(I35/2)+F35</f>
        <v>14</v>
      </c>
      <c r="L35" s="27" t="n">
        <f aca="false">H35*I35+F35</f>
        <v>19</v>
      </c>
      <c r="M35" s="27" t="n">
        <f aca="false">ROUNDUP(50/K35,0)</f>
        <v>4</v>
      </c>
      <c r="N35" s="27" t="n">
        <f aca="false">ROUNDUP(100/K35,0)</f>
        <v>8</v>
      </c>
      <c r="O35" s="27"/>
      <c r="P35" s="27"/>
      <c r="Q35" s="25"/>
      <c r="R35" s="25"/>
      <c r="S35" s="25"/>
    </row>
    <row r="36" customFormat="false" ht="13.5" hidden="false" customHeight="true" outlineLevel="0" collapsed="false">
      <c r="A36" s="12" t="s">
        <v>77</v>
      </c>
      <c r="B36" s="13" t="n">
        <v>15</v>
      </c>
      <c r="C36" s="29" t="s">
        <v>97</v>
      </c>
      <c r="D36" s="14" t="n">
        <v>0</v>
      </c>
      <c r="E36" s="14" t="n">
        <v>4</v>
      </c>
      <c r="F36" s="14" t="n">
        <f aca="false">IF(C36="Light",E36,E36+$W$2)</f>
        <v>4</v>
      </c>
      <c r="G36" s="14" t="n">
        <v>0</v>
      </c>
      <c r="H36" s="15" t="n">
        <v>1</v>
      </c>
      <c r="I36" s="15" t="n">
        <v>10</v>
      </c>
      <c r="J36" s="15" t="n">
        <f aca="false">H36+F36</f>
        <v>5</v>
      </c>
      <c r="K36" s="15" t="n">
        <f aca="false">H36*(I36/2)+F36</f>
        <v>9</v>
      </c>
      <c r="L36" s="15" t="n">
        <f aca="false">H36*I36+F36</f>
        <v>14</v>
      </c>
      <c r="M36" s="15" t="n">
        <f aca="false">ROUNDUP(50/K36,0)</f>
        <v>6</v>
      </c>
      <c r="N36" s="15" t="n">
        <f aca="false">ROUNDUP(100/K36,0)</f>
        <v>12</v>
      </c>
      <c r="O36" s="15"/>
      <c r="P36" s="15"/>
      <c r="Q36" s="17" t="s">
        <v>67</v>
      </c>
      <c r="R36" s="17" t="s">
        <v>78</v>
      </c>
      <c r="S36" s="17" t="s">
        <v>79</v>
      </c>
    </row>
    <row r="37" customFormat="false" ht="12.75" hidden="false" customHeight="false" outlineLevel="0" collapsed="false">
      <c r="A37" s="12"/>
      <c r="B37" s="13"/>
      <c r="C37" s="59" t="s">
        <v>109</v>
      </c>
      <c r="D37" s="18" t="n">
        <v>10</v>
      </c>
      <c r="E37" s="18" t="n">
        <v>9</v>
      </c>
      <c r="F37" s="18" t="n">
        <f aca="false">IF(C37="Light",E37,E37+$W$2)</f>
        <v>12</v>
      </c>
      <c r="G37" s="18" t="n">
        <v>8</v>
      </c>
      <c r="H37" s="19" t="n">
        <v>1</v>
      </c>
      <c r="I37" s="19" t="n">
        <v>10</v>
      </c>
      <c r="J37" s="19" t="n">
        <f aca="false">H37+F37</f>
        <v>13</v>
      </c>
      <c r="K37" s="19" t="n">
        <f aca="false">H37*(I37/2)+F37</f>
        <v>17</v>
      </c>
      <c r="L37" s="19" t="n">
        <f aca="false">H37*I37+F37</f>
        <v>22</v>
      </c>
      <c r="M37" s="19" t="n">
        <f aca="false">ROUNDUP(50/K37,0)</f>
        <v>3</v>
      </c>
      <c r="N37" s="19" t="n">
        <f aca="false">ROUNDUP(100/K37,0)</f>
        <v>6</v>
      </c>
      <c r="O37" s="19"/>
      <c r="P37" s="19"/>
      <c r="Q37" s="17"/>
      <c r="R37" s="17"/>
      <c r="S37" s="17"/>
    </row>
    <row r="38" customFormat="false" ht="13.5" hidden="false" customHeight="true" outlineLevel="0" collapsed="false">
      <c r="A38" s="20" t="s">
        <v>80</v>
      </c>
      <c r="B38" s="22" t="n">
        <v>5</v>
      </c>
      <c r="C38" s="33" t="s">
        <v>97</v>
      </c>
      <c r="D38" s="23" t="n">
        <v>0</v>
      </c>
      <c r="E38" s="23" t="n">
        <v>0</v>
      </c>
      <c r="F38" s="23" t="n">
        <f aca="false">IF(C38="Light",E38,E38+$W$2)</f>
        <v>0</v>
      </c>
      <c r="G38" s="23" t="n">
        <v>0</v>
      </c>
      <c r="H38" s="24" t="n">
        <v>1</v>
      </c>
      <c r="I38" s="24" t="n">
        <v>10</v>
      </c>
      <c r="J38" s="24" t="n">
        <f aca="false">H38+F38</f>
        <v>1</v>
      </c>
      <c r="K38" s="24" t="n">
        <f aca="false">H38*(I38/2)+F38</f>
        <v>5</v>
      </c>
      <c r="L38" s="24" t="n">
        <f aca="false">H38*I38+F38</f>
        <v>10</v>
      </c>
      <c r="M38" s="24" t="n">
        <f aca="false">ROUNDUP(50/K38,0)</f>
        <v>10</v>
      </c>
      <c r="N38" s="24" t="n">
        <f aca="false">ROUNDUP(100/K38,0)</f>
        <v>20</v>
      </c>
      <c r="O38" s="24"/>
      <c r="P38" s="24"/>
      <c r="Q38" s="25" t="s">
        <v>49</v>
      </c>
      <c r="R38" s="25" t="s">
        <v>122</v>
      </c>
      <c r="S38" s="25" t="s">
        <v>81</v>
      </c>
    </row>
    <row r="39" customFormat="false" ht="12.75" hidden="false" customHeight="false" outlineLevel="0" collapsed="false">
      <c r="A39" s="20"/>
      <c r="B39" s="22"/>
      <c r="C39" s="58" t="s">
        <v>109</v>
      </c>
      <c r="D39" s="26" t="n">
        <v>10</v>
      </c>
      <c r="E39" s="26" t="n">
        <v>5</v>
      </c>
      <c r="F39" s="26" t="n">
        <f aca="false">IF(C39="Light",E39,E39+$W$2)</f>
        <v>8</v>
      </c>
      <c r="G39" s="26" t="n">
        <v>3</v>
      </c>
      <c r="H39" s="27" t="n">
        <v>1</v>
      </c>
      <c r="I39" s="27" t="n">
        <v>10</v>
      </c>
      <c r="J39" s="27" t="n">
        <f aca="false">H39+F39</f>
        <v>9</v>
      </c>
      <c r="K39" s="27" t="n">
        <f aca="false">H39*(I39/2)+F39</f>
        <v>13</v>
      </c>
      <c r="L39" s="27" t="n">
        <f aca="false">H39*I39+F39</f>
        <v>18</v>
      </c>
      <c r="M39" s="27" t="n">
        <f aca="false">ROUNDUP(50/K39,0)</f>
        <v>4</v>
      </c>
      <c r="N39" s="27" t="n">
        <f aca="false">ROUNDUP(100/K39,0)</f>
        <v>8</v>
      </c>
      <c r="O39" s="27"/>
      <c r="P39" s="27"/>
      <c r="Q39" s="25"/>
      <c r="R39" s="25"/>
      <c r="S39" s="25"/>
    </row>
    <row r="40" customFormat="false" ht="12.75" hidden="false" customHeight="false" outlineLevel="0" collapsed="false">
      <c r="A40" s="20" t="s">
        <v>82</v>
      </c>
      <c r="B40" s="22" t="n">
        <v>20</v>
      </c>
      <c r="C40" s="33" t="s">
        <v>97</v>
      </c>
      <c r="D40" s="23" t="n">
        <v>0</v>
      </c>
      <c r="E40" s="23" t="n">
        <v>2</v>
      </c>
      <c r="F40" s="23" t="n">
        <f aca="false">IF(C40="Light",E40,E40+$W$2)</f>
        <v>2</v>
      </c>
      <c r="G40" s="23" t="n">
        <v>0</v>
      </c>
      <c r="H40" s="24" t="n">
        <v>1</v>
      </c>
      <c r="I40" s="24" t="n">
        <v>10</v>
      </c>
      <c r="J40" s="24" t="n">
        <f aca="false">H40+F40</f>
        <v>3</v>
      </c>
      <c r="K40" s="24" t="n">
        <f aca="false">H40*(I40/2)+F40</f>
        <v>7</v>
      </c>
      <c r="L40" s="24" t="n">
        <f aca="false">H40*I40+F40</f>
        <v>12</v>
      </c>
      <c r="M40" s="24" t="n">
        <f aca="false">ROUNDUP(50/K40,0)</f>
        <v>8</v>
      </c>
      <c r="N40" s="24" t="n">
        <f aca="false">ROUNDUP(100/K40,0)</f>
        <v>15</v>
      </c>
      <c r="O40" s="24"/>
      <c r="P40" s="24"/>
      <c r="Q40" s="25"/>
      <c r="R40" s="25"/>
      <c r="S40" s="25"/>
    </row>
    <row r="41" customFormat="false" ht="12.75" hidden="false" customHeight="false" outlineLevel="0" collapsed="false">
      <c r="A41" s="20"/>
      <c r="B41" s="22"/>
      <c r="C41" s="58" t="s">
        <v>109</v>
      </c>
      <c r="D41" s="26" t="n">
        <v>10</v>
      </c>
      <c r="E41" s="26" t="n">
        <v>7</v>
      </c>
      <c r="F41" s="26" t="n">
        <f aca="false">IF(C41="Light",E41,E41+$W$2)</f>
        <v>10</v>
      </c>
      <c r="G41" s="26" t="n">
        <v>5</v>
      </c>
      <c r="H41" s="27" t="n">
        <v>1</v>
      </c>
      <c r="I41" s="27" t="n">
        <v>10</v>
      </c>
      <c r="J41" s="27" t="n">
        <f aca="false">H41+F41</f>
        <v>11</v>
      </c>
      <c r="K41" s="27" t="n">
        <f aca="false">H41*(I41/2)+F41</f>
        <v>15</v>
      </c>
      <c r="L41" s="27" t="n">
        <f aca="false">H41*I41+F41</f>
        <v>20</v>
      </c>
      <c r="M41" s="27" t="n">
        <f aca="false">ROUNDUP(50/K41,0)</f>
        <v>4</v>
      </c>
      <c r="N41" s="27" t="n">
        <f aca="false">ROUNDUP(100/K41,0)</f>
        <v>7</v>
      </c>
      <c r="O41" s="27"/>
      <c r="P41" s="27"/>
      <c r="Q41" s="25"/>
      <c r="R41" s="25"/>
      <c r="S41" s="25"/>
    </row>
    <row r="44" customFormat="false" ht="12.75" hidden="false" customHeight="false" outlineLevel="0" collapsed="false">
      <c r="A44" s="12" t="s">
        <v>83</v>
      </c>
      <c r="B44" s="13" t="n">
        <v>10</v>
      </c>
      <c r="C44" s="29" t="n">
        <v>0</v>
      </c>
      <c r="D44" s="29" t="n">
        <v>0</v>
      </c>
      <c r="E44" s="29" t="n">
        <v>0</v>
      </c>
      <c r="F44" s="29" t="n">
        <v>0</v>
      </c>
      <c r="G44" s="29"/>
      <c r="H44" s="30" t="n">
        <v>1</v>
      </c>
      <c r="I44" s="29" t="n">
        <v>10</v>
      </c>
      <c r="J44" s="29" t="n">
        <f aca="false">H44+F44</f>
        <v>1</v>
      </c>
      <c r="K44" s="29" t="n">
        <f aca="false">ROUNDUP(H44*(I44/2+0.5),0)</f>
        <v>6</v>
      </c>
      <c r="L44" s="29" t="n">
        <f aca="false">H44*I44</f>
        <v>10</v>
      </c>
      <c r="M44" s="29" t="n">
        <f aca="false">ROUNDUP(50/K44,0)</f>
        <v>9</v>
      </c>
      <c r="N44" s="29" t="n">
        <f aca="false">ROUNDUP(100/K44,0)</f>
        <v>17</v>
      </c>
      <c r="O44" s="29" t="n">
        <f aca="false">IF($F44=0, ROUNDUP(100/($K44/2),0), ROUNDUP((100-ROUNDUP(15/$F44,0)*$K44/2)/$K44,0)+ROUNDUP(15/$F44,0))</f>
        <v>34</v>
      </c>
      <c r="P44" s="31" t="n">
        <f aca="false">IF($F44=0, ROUNDUP(100/($K44/2),0), ROUNDUP((100-ROUNDUP(30/$F44,0)*$K44/2)/$K44,0)+ROUNDUP(30/$F44,0))</f>
        <v>34</v>
      </c>
      <c r="Q44" s="32" t="s">
        <v>45</v>
      </c>
      <c r="R44" s="32" t="s">
        <v>84</v>
      </c>
      <c r="S44" s="32" t="s">
        <v>52</v>
      </c>
    </row>
    <row r="45" customFormat="false" ht="12.75" hidden="false" customHeight="false" outlineLevel="0" collapsed="false">
      <c r="A45" s="20" t="s">
        <v>85</v>
      </c>
      <c r="B45" s="22" t="n">
        <v>15</v>
      </c>
      <c r="C45" s="33" t="n">
        <v>5</v>
      </c>
      <c r="D45" s="33" t="n">
        <v>0</v>
      </c>
      <c r="E45" s="33" t="n">
        <v>0</v>
      </c>
      <c r="F45" s="33" t="n">
        <v>0</v>
      </c>
      <c r="G45" s="33"/>
      <c r="H45" s="34" t="n">
        <v>0</v>
      </c>
      <c r="I45" s="34" t="n">
        <v>0</v>
      </c>
      <c r="J45" s="34" t="n">
        <f aca="false">H45+F45</f>
        <v>0</v>
      </c>
      <c r="K45" s="34" t="n">
        <f aca="false">ROUNDUP(H45*(I45/2+0.5),0)</f>
        <v>0</v>
      </c>
      <c r="L45" s="34" t="n">
        <f aca="false">H45*I45</f>
        <v>0</v>
      </c>
      <c r="M45" s="34" t="e">
        <f aca="false">ROUNDUP(50/K45,0)</f>
        <v>#DIV/0!</v>
      </c>
      <c r="N45" s="34" t="e">
        <f aca="false">ROUNDUP(100/K45,0)</f>
        <v>#DIV/0!</v>
      </c>
      <c r="O45" s="34" t="e">
        <f aca="false">IF($F45=0, ROUNDUP(100/($K45/2),0), ROUNDUP((100-ROUNDUP(15/$F45,0)*$K45/2)/$K45,0)+ROUNDUP(15/$F45,0))</f>
        <v>#DIV/0!</v>
      </c>
      <c r="P45" s="34" t="e">
        <f aca="false">IF($F45=0, ROUNDUP(100/($K45/2),0), ROUNDUP((100-ROUNDUP(30/$F45,0)*$K45/2)/$K45,0)+ROUNDUP(30/$F45,0))</f>
        <v>#DIV/0!</v>
      </c>
      <c r="Q45" s="35" t="s">
        <v>49</v>
      </c>
      <c r="R45" s="36" t="s">
        <v>84</v>
      </c>
      <c r="S45" s="35" t="s">
        <v>52</v>
      </c>
    </row>
    <row r="46" customFormat="false" ht="12.75" hidden="false" customHeight="false" outlineLevel="0" collapsed="false">
      <c r="A46" s="12" t="s">
        <v>86</v>
      </c>
      <c r="B46" s="13" t="n">
        <v>20</v>
      </c>
      <c r="C46" s="13" t="n">
        <v>10</v>
      </c>
      <c r="D46" s="13" t="n">
        <v>-10</v>
      </c>
      <c r="E46" s="13" t="n">
        <v>0</v>
      </c>
      <c r="F46" s="13" t="n">
        <v>0</v>
      </c>
      <c r="G46" s="13"/>
      <c r="H46" s="37" t="n">
        <v>0</v>
      </c>
      <c r="I46" s="37" t="n">
        <v>0</v>
      </c>
      <c r="J46" s="37" t="n">
        <f aca="false">H46+F46</f>
        <v>0</v>
      </c>
      <c r="K46" s="37" t="n">
        <f aca="false">ROUNDUP(H46*(I46/2+0.5),0)</f>
        <v>0</v>
      </c>
      <c r="L46" s="37" t="n">
        <f aca="false">H46*I46</f>
        <v>0</v>
      </c>
      <c r="M46" s="37" t="e">
        <f aca="false">ROUNDUP(50/K46,0)</f>
        <v>#DIV/0!</v>
      </c>
      <c r="N46" s="37" t="e">
        <f aca="false">ROUNDUP(100/K46,0)</f>
        <v>#DIV/0!</v>
      </c>
      <c r="O46" s="37" t="e">
        <f aca="false">IF($F46=0, ROUNDUP(100/($K46/2),0), ROUNDUP((100-ROUNDUP(15/$F46,0)*$K46/2)/$K46,0)+ROUNDUP(15/$F46,0))</f>
        <v>#DIV/0!</v>
      </c>
      <c r="P46" s="37" t="e">
        <f aca="false">IF($F46=0, ROUNDUP(100/($K46/2),0), ROUNDUP((100-ROUNDUP(30/$F46,0)*$K46/2)/$K46,0)+ROUNDUP(30/$F46,0))</f>
        <v>#DIV/0!</v>
      </c>
      <c r="Q46" s="17" t="s">
        <v>56</v>
      </c>
      <c r="R46" s="17" t="s">
        <v>84</v>
      </c>
      <c r="S46" s="17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4" min="1023" style="0" width="11.57"/>
  </cols>
  <sheetData>
    <row r="1" customFormat="false" ht="26.25" hidden="false" customHeight="true" outlineLevel="0" collapsed="false">
      <c r="A1" s="46" t="s">
        <v>87</v>
      </c>
      <c r="B1" s="46" t="s">
        <v>125</v>
      </c>
      <c r="C1" s="2" t="s">
        <v>126</v>
      </c>
      <c r="D1" s="46" t="s">
        <v>127</v>
      </c>
      <c r="E1" s="2" t="s">
        <v>128</v>
      </c>
      <c r="F1" s="46" t="s">
        <v>94</v>
      </c>
      <c r="G1" s="0" t="s">
        <v>129</v>
      </c>
      <c r="AMI1" s="46"/>
      <c r="AMJ1" s="46"/>
    </row>
    <row r="2" s="46" customFormat="true" ht="12.75" hidden="false" customHeight="false" outlineLevel="0" collapsed="false">
      <c r="A2" s="46" t="s">
        <v>95</v>
      </c>
      <c r="B2" s="46" t="n">
        <v>0</v>
      </c>
      <c r="C2" s="46" t="n">
        <v>1</v>
      </c>
      <c r="D2" s="46" t="n">
        <v>1</v>
      </c>
      <c r="E2" s="46" t="s">
        <v>96</v>
      </c>
      <c r="F2" s="46" t="s">
        <v>98</v>
      </c>
      <c r="G2" s="46" t="s">
        <v>130</v>
      </c>
    </row>
    <row r="3" customFormat="false" ht="12.75" hidden="false" customHeight="false" outlineLevel="0" collapsed="false">
      <c r="A3" s="0" t="s">
        <v>102</v>
      </c>
      <c r="B3" s="0" t="n">
        <v>1</v>
      </c>
      <c r="C3" s="0" t="n">
        <v>2</v>
      </c>
      <c r="D3" s="0" t="n">
        <v>1</v>
      </c>
      <c r="E3" s="0" t="s">
        <v>103</v>
      </c>
      <c r="F3" s="0" t="s">
        <v>98</v>
      </c>
      <c r="G3" s="0" t="s">
        <v>131</v>
      </c>
    </row>
    <row r="4" customFormat="false" ht="12.75" hidden="false" customHeight="false" outlineLevel="0" collapsed="false">
      <c r="A4" s="0" t="s">
        <v>99</v>
      </c>
      <c r="B4" s="0" t="n">
        <v>1</v>
      </c>
      <c r="C4" s="0" t="n">
        <v>1</v>
      </c>
      <c r="D4" s="0" t="n">
        <v>1</v>
      </c>
      <c r="E4" s="0" t="s">
        <v>96</v>
      </c>
      <c r="F4" s="0" t="s">
        <v>98</v>
      </c>
      <c r="G4" s="0" t="s">
        <v>131</v>
      </c>
    </row>
    <row r="5" customFormat="false" ht="12.75" hidden="false" customHeight="false" outlineLevel="0" collapsed="false">
      <c r="A5" s="0" t="s">
        <v>132</v>
      </c>
      <c r="B5" s="0" t="n">
        <v>2</v>
      </c>
      <c r="C5" s="0" t="n">
        <v>0</v>
      </c>
      <c r="D5" s="0" t="n">
        <v>2</v>
      </c>
      <c r="E5" s="0" t="s">
        <v>103</v>
      </c>
      <c r="F5" s="0" t="s">
        <v>101</v>
      </c>
      <c r="G5" s="0" t="s">
        <v>130</v>
      </c>
    </row>
    <row r="6" customFormat="false" ht="12.75" hidden="false" customHeight="false" outlineLevel="0" collapsed="false">
      <c r="A6" s="0" t="s">
        <v>133</v>
      </c>
      <c r="B6" s="0" t="n">
        <v>2</v>
      </c>
      <c r="C6" s="0" t="n">
        <v>2</v>
      </c>
      <c r="D6" s="0" t="n">
        <v>3</v>
      </c>
      <c r="F6" s="0" t="s">
        <v>98</v>
      </c>
      <c r="G6" s="0" t="s">
        <v>131</v>
      </c>
    </row>
    <row r="7" customFormat="false" ht="12.75" hidden="false" customHeight="false" outlineLevel="0" collapsed="false">
      <c r="A7" s="0" t="s">
        <v>106</v>
      </c>
      <c r="B7" s="0" t="n">
        <v>3</v>
      </c>
      <c r="C7" s="0" t="n">
        <v>2</v>
      </c>
      <c r="D7" s="0" t="n">
        <v>3</v>
      </c>
      <c r="E7" s="0" t="s">
        <v>103</v>
      </c>
      <c r="F7" s="0" t="s">
        <v>98</v>
      </c>
      <c r="G7" s="0" t="s">
        <v>131</v>
      </c>
    </row>
    <row r="8" customFormat="false" ht="12.75" hidden="false" customHeight="false" outlineLevel="0" collapsed="false">
      <c r="A8" s="0" t="s">
        <v>104</v>
      </c>
      <c r="B8" s="0" t="n">
        <v>1</v>
      </c>
      <c r="C8" s="0" t="n">
        <v>3</v>
      </c>
      <c r="D8" s="0" t="n">
        <v>3</v>
      </c>
      <c r="F8" s="0" t="s">
        <v>101</v>
      </c>
      <c r="G8" s="0" t="s">
        <v>134</v>
      </c>
    </row>
    <row r="9" customFormat="false" ht="12.75" hidden="false" customHeight="false" outlineLevel="0" collapsed="false">
      <c r="A9" s="0" t="s">
        <v>107</v>
      </c>
      <c r="B9" s="0" t="n">
        <v>4</v>
      </c>
      <c r="C9" s="0" t="n">
        <v>0</v>
      </c>
      <c r="D9" s="0" t="n">
        <v>3</v>
      </c>
      <c r="E9" s="0" t="s">
        <v>96</v>
      </c>
      <c r="F9" s="0" t="s">
        <v>101</v>
      </c>
      <c r="G9" s="0" t="s">
        <v>131</v>
      </c>
    </row>
    <row r="10" customFormat="false" ht="12.75" hidden="false" customHeight="false" outlineLevel="0" collapsed="false">
      <c r="A10" s="0" t="s">
        <v>135</v>
      </c>
      <c r="B10" s="0" t="n">
        <v>4</v>
      </c>
      <c r="C10" s="0" t="n">
        <v>1</v>
      </c>
      <c r="D10" s="0" t="n">
        <v>4</v>
      </c>
      <c r="E10" s="0" t="s">
        <v>103</v>
      </c>
      <c r="F10" s="0" t="s">
        <v>98</v>
      </c>
      <c r="G10" s="0" t="s">
        <v>136</v>
      </c>
    </row>
    <row r="11" customFormat="false" ht="12.75" hidden="false" customHeight="false" outlineLevel="0" collapsed="false">
      <c r="A11" s="0" t="s">
        <v>137</v>
      </c>
      <c r="B11" s="0" t="n">
        <v>5</v>
      </c>
      <c r="C11" s="0" t="n">
        <v>2</v>
      </c>
      <c r="D11" s="0" t="n">
        <v>6</v>
      </c>
      <c r="E11" s="0" t="s">
        <v>103</v>
      </c>
      <c r="F11" s="0" t="s">
        <v>101</v>
      </c>
      <c r="G11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55" activeCellId="0" sqref="E5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8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</cols>
  <sheetData>
    <row r="1" customFormat="false" ht="26.25" hidden="false" customHeight="true" outlineLevel="0" collapsed="false">
      <c r="A1" s="0" t="s">
        <v>130</v>
      </c>
      <c r="B1" s="0" t="s">
        <v>134</v>
      </c>
      <c r="C1" s="0" t="s">
        <v>131</v>
      </c>
      <c r="D1" s="0" t="s">
        <v>125</v>
      </c>
      <c r="E1" s="2" t="s">
        <v>126</v>
      </c>
      <c r="F1" s="0" t="s">
        <v>138</v>
      </c>
      <c r="G1" s="0" t="s">
        <v>90</v>
      </c>
      <c r="H1" s="0" t="s">
        <v>124</v>
      </c>
      <c r="I1" s="0" t="s">
        <v>139</v>
      </c>
    </row>
    <row r="2" s="46" customFormat="true" ht="12.75" hidden="false" customHeight="false" outlineLevel="0" collapsed="false">
      <c r="A2" s="46" t="s">
        <v>96</v>
      </c>
      <c r="B2" s="46" t="s">
        <v>104</v>
      </c>
      <c r="C2" s="46" t="s">
        <v>102</v>
      </c>
      <c r="D2" s="46" t="n">
        <f aca="false">SUMIF('Armor 3.0'!$A:$A,$A2,'Armor 3.0'!$B:$B)+SUMIF('Armor 3.0'!$A:$A,$B2,'Armor 3.0'!$B:$B)+SUMIF('Armor 3.0'!$A:$A,$C2,'Armor 3.0'!$B:$B)</f>
        <v>2</v>
      </c>
      <c r="E2" s="46" t="n">
        <f aca="false">SUMIF('Armor 3.0'!$A:$A,$A2,'Armor 3.0'!$C:$C)+SUMIF('Armor 3.0'!$A:$A,$B2,'Armor 3.0'!$C:$C)+SUMIF('Armor 3.0'!$A:$A,$C2,'Armor 3.0'!$C:$C)</f>
        <v>5</v>
      </c>
      <c r="F2" s="46" t="n">
        <f aca="false">SUMIF('Armor 3.0'!$A:$A,$A2,'Armor 3.0'!$D:$D)+SUMIF('Armor 3.0'!$A:$A,$B2,'Armor 3.0'!$D:$D)+SUMIF('Armor 3.0'!$A:$A,$C2,'Armor 3.0'!$D:$D)</f>
        <v>4</v>
      </c>
      <c r="G2" s="46" t="n">
        <f aca="false">IF(F2&lt;3, "-",IF(F2&gt;5,0,15))</f>
        <v>15</v>
      </c>
      <c r="H2" s="46" t="n">
        <f aca="false">IF((COUNTIFS('Armor 3.0'!$A:$A,A2,'Armor 3.0'!$E:$E,"Disadvantage"))&lt;3, 0,IF(F2&gt;5,25,10))</f>
        <v>0</v>
      </c>
      <c r="I2" s="46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96</v>
      </c>
      <c r="B3" s="0" t="s">
        <v>104</v>
      </c>
      <c r="C3" s="0" t="s">
        <v>99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96</v>
      </c>
      <c r="B4" s="0" t="s">
        <v>104</v>
      </c>
      <c r="C4" s="0" t="s">
        <v>133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96</v>
      </c>
      <c r="B5" s="0" t="s">
        <v>104</v>
      </c>
      <c r="C5" s="0" t="s">
        <v>106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96</v>
      </c>
      <c r="B6" s="0" t="s">
        <v>104</v>
      </c>
      <c r="C6" s="0" t="s">
        <v>107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96</v>
      </c>
      <c r="B7" s="0" t="s">
        <v>104</v>
      </c>
      <c r="C7" s="0" t="s">
        <v>135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96</v>
      </c>
      <c r="B8" s="0" t="s">
        <v>104</v>
      </c>
      <c r="C8" s="0" t="s">
        <v>137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46" t="s">
        <v>96</v>
      </c>
      <c r="B9" s="0" t="s">
        <v>135</v>
      </c>
      <c r="C9" s="0" t="s">
        <v>102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96</v>
      </c>
      <c r="B10" s="0" t="s">
        <v>135</v>
      </c>
      <c r="C10" s="0" t="s">
        <v>99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96</v>
      </c>
      <c r="B11" s="0" t="s">
        <v>135</v>
      </c>
      <c r="C11" s="0" t="s">
        <v>133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96</v>
      </c>
      <c r="B12" s="0" t="s">
        <v>135</v>
      </c>
      <c r="C12" s="0" t="s">
        <v>106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96</v>
      </c>
      <c r="B13" s="0" t="s">
        <v>135</v>
      </c>
      <c r="C13" s="0" t="s">
        <v>107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96</v>
      </c>
      <c r="B14" s="0" t="s">
        <v>135</v>
      </c>
      <c r="C14" s="0" t="s">
        <v>137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46" t="s">
        <v>95</v>
      </c>
      <c r="B15" s="0" t="s">
        <v>104</v>
      </c>
      <c r="C15" s="0" t="s">
        <v>102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46" t="s">
        <v>95</v>
      </c>
      <c r="B16" s="0" t="s">
        <v>104</v>
      </c>
      <c r="C16" s="0" t="s">
        <v>99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46" t="s">
        <v>95</v>
      </c>
      <c r="B17" s="0" t="s">
        <v>104</v>
      </c>
      <c r="C17" s="0" t="s">
        <v>133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46" t="s">
        <v>95</v>
      </c>
      <c r="B18" s="0" t="s">
        <v>104</v>
      </c>
      <c r="C18" s="0" t="s">
        <v>106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46" t="s">
        <v>95</v>
      </c>
      <c r="B19" s="0" t="s">
        <v>104</v>
      </c>
      <c r="C19" s="0" t="s">
        <v>107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46" t="s">
        <v>95</v>
      </c>
      <c r="B20" s="0" t="s">
        <v>104</v>
      </c>
      <c r="C20" s="0" t="s">
        <v>135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46" t="s">
        <v>95</v>
      </c>
      <c r="B21" s="0" t="s">
        <v>104</v>
      </c>
      <c r="C21" s="0" t="s">
        <v>137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46" t="s">
        <v>95</v>
      </c>
      <c r="B22" s="0" t="s">
        <v>135</v>
      </c>
      <c r="C22" s="0" t="s">
        <v>102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46" t="s">
        <v>95</v>
      </c>
      <c r="B23" s="0" t="s">
        <v>135</v>
      </c>
      <c r="C23" s="0" t="s">
        <v>99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46" t="s">
        <v>95</v>
      </c>
      <c r="B24" s="0" t="s">
        <v>135</v>
      </c>
      <c r="C24" s="0" t="s">
        <v>133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46" t="s">
        <v>95</v>
      </c>
      <c r="B25" s="0" t="s">
        <v>135</v>
      </c>
      <c r="C25" s="0" t="s">
        <v>106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46" t="s">
        <v>95</v>
      </c>
      <c r="B26" s="0" t="s">
        <v>135</v>
      </c>
      <c r="C26" s="0" t="s">
        <v>107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46" t="s">
        <v>95</v>
      </c>
      <c r="B27" s="0" t="s">
        <v>135</v>
      </c>
      <c r="C27" s="0" t="s">
        <v>137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132</v>
      </c>
      <c r="B28" s="0" t="s">
        <v>104</v>
      </c>
      <c r="C28" s="0" t="s">
        <v>102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132</v>
      </c>
      <c r="B29" s="0" t="s">
        <v>104</v>
      </c>
      <c r="C29" s="0" t="s">
        <v>99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132</v>
      </c>
      <c r="B30" s="0" t="s">
        <v>104</v>
      </c>
      <c r="C30" s="0" t="s">
        <v>133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132</v>
      </c>
      <c r="B31" s="0" t="s">
        <v>104</v>
      </c>
      <c r="C31" s="0" t="s">
        <v>106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132</v>
      </c>
      <c r="B32" s="0" t="s">
        <v>104</v>
      </c>
      <c r="C32" s="0" t="s">
        <v>107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132</v>
      </c>
      <c r="B33" s="0" t="s">
        <v>104</v>
      </c>
      <c r="C33" s="0" t="s">
        <v>135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132</v>
      </c>
      <c r="B34" s="0" t="s">
        <v>104</v>
      </c>
      <c r="C34" s="0" t="s">
        <v>137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132</v>
      </c>
      <c r="B35" s="0" t="s">
        <v>135</v>
      </c>
      <c r="C35" s="0" t="s">
        <v>102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132</v>
      </c>
      <c r="B36" s="0" t="s">
        <v>135</v>
      </c>
      <c r="C36" s="0" t="s">
        <v>99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132</v>
      </c>
      <c r="B37" s="0" t="s">
        <v>135</v>
      </c>
      <c r="C37" s="0" t="s">
        <v>133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132</v>
      </c>
      <c r="B38" s="0" t="s">
        <v>135</v>
      </c>
      <c r="C38" s="0" t="s">
        <v>106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132</v>
      </c>
      <c r="B39" s="0" t="s">
        <v>135</v>
      </c>
      <c r="C39" s="0" t="s">
        <v>107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132</v>
      </c>
      <c r="B40" s="0" t="s">
        <v>135</v>
      </c>
      <c r="C40" s="0" t="s">
        <v>137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46" t="s">
        <v>95</v>
      </c>
      <c r="B41" s="0" t="s">
        <v>96</v>
      </c>
      <c r="C41" s="0" t="s">
        <v>102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46" t="s">
        <v>95</v>
      </c>
      <c r="B42" s="0" t="s">
        <v>96</v>
      </c>
      <c r="C42" s="0" t="s">
        <v>99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46" t="s">
        <v>95</v>
      </c>
      <c r="B43" s="0" t="s">
        <v>96</v>
      </c>
      <c r="C43" s="0" t="s">
        <v>133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46" t="s">
        <v>95</v>
      </c>
      <c r="B44" s="0" t="s">
        <v>96</v>
      </c>
      <c r="C44" s="0" t="s">
        <v>106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46" t="s">
        <v>95</v>
      </c>
      <c r="B45" s="0" t="s">
        <v>96</v>
      </c>
      <c r="C45" s="0" t="s">
        <v>107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46" t="s">
        <v>95</v>
      </c>
      <c r="B46" s="0" t="s">
        <v>96</v>
      </c>
      <c r="C46" s="0" t="s">
        <v>135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46" t="s">
        <v>95</v>
      </c>
      <c r="B47" s="0" t="s">
        <v>96</v>
      </c>
      <c r="C47" s="0" t="s">
        <v>137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46" t="s">
        <v>95</v>
      </c>
      <c r="B48" s="0" t="s">
        <v>96</v>
      </c>
      <c r="C48" s="0" t="s">
        <v>102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46" t="s">
        <v>95</v>
      </c>
      <c r="B49" s="0" t="s">
        <v>96</v>
      </c>
      <c r="C49" s="0" t="s">
        <v>99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46" t="s">
        <v>95</v>
      </c>
      <c r="B50" s="0" t="s">
        <v>96</v>
      </c>
      <c r="C50" s="0" t="s">
        <v>133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46" t="s">
        <v>95</v>
      </c>
      <c r="B51" s="0" t="s">
        <v>96</v>
      </c>
      <c r="C51" s="0" t="s">
        <v>106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46" t="s">
        <v>95</v>
      </c>
      <c r="B52" s="0" t="s">
        <v>96</v>
      </c>
      <c r="C52" s="0" t="s">
        <v>107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46" t="s">
        <v>95</v>
      </c>
      <c r="B53" s="0" t="s">
        <v>96</v>
      </c>
      <c r="C53" s="0" t="s">
        <v>137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132</v>
      </c>
      <c r="B54" s="0" t="s">
        <v>96</v>
      </c>
      <c r="C54" s="0" t="s">
        <v>102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132</v>
      </c>
      <c r="B55" s="0" t="s">
        <v>96</v>
      </c>
      <c r="C55" s="0" t="s">
        <v>99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132</v>
      </c>
      <c r="B56" s="0" t="s">
        <v>96</v>
      </c>
      <c r="C56" s="0" t="s">
        <v>133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132</v>
      </c>
      <c r="B57" s="0" t="s">
        <v>96</v>
      </c>
      <c r="C57" s="0" t="s">
        <v>106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132</v>
      </c>
      <c r="B58" s="0" t="s">
        <v>96</v>
      </c>
      <c r="C58" s="0" t="s">
        <v>107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132</v>
      </c>
      <c r="B59" s="0" t="s">
        <v>96</v>
      </c>
      <c r="C59" s="0" t="s">
        <v>135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132</v>
      </c>
      <c r="B60" s="0" t="s">
        <v>96</v>
      </c>
      <c r="C60" s="0" t="s">
        <v>137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132</v>
      </c>
      <c r="B61" s="0" t="s">
        <v>96</v>
      </c>
      <c r="C61" s="0" t="s">
        <v>102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132</v>
      </c>
      <c r="B62" s="0" t="s">
        <v>96</v>
      </c>
      <c r="C62" s="0" t="s">
        <v>99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132</v>
      </c>
      <c r="B63" s="0" t="s">
        <v>96</v>
      </c>
      <c r="C63" s="0" t="s">
        <v>133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132</v>
      </c>
      <c r="B64" s="0" t="s">
        <v>96</v>
      </c>
      <c r="C64" s="0" t="s">
        <v>106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132</v>
      </c>
      <c r="B65" s="0" t="s">
        <v>96</v>
      </c>
      <c r="C65" s="0" t="s">
        <v>107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132</v>
      </c>
      <c r="B66" s="0" t="s">
        <v>96</v>
      </c>
      <c r="C66" s="0" t="s">
        <v>137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46" t="s">
        <v>95</v>
      </c>
      <c r="B67" s="0" t="s">
        <v>104</v>
      </c>
      <c r="C67" s="0" t="s">
        <v>96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46" t="s">
        <v>95</v>
      </c>
      <c r="B68" s="0" t="s">
        <v>135</v>
      </c>
      <c r="C68" s="0" t="s">
        <v>96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132</v>
      </c>
      <c r="B69" s="0" t="s">
        <v>104</v>
      </c>
      <c r="C69" s="0" t="s">
        <v>96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132</v>
      </c>
      <c r="B70" s="0" t="s">
        <v>135</v>
      </c>
      <c r="C70" s="0" t="s">
        <v>96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9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5.05" hidden="false" customHeight="false" outlineLevel="0" collapsed="false">
      <c r="A1" s="64" t="s">
        <v>25</v>
      </c>
      <c r="B1" s="64" t="s">
        <v>27</v>
      </c>
      <c r="C1" s="64" t="s">
        <v>113</v>
      </c>
      <c r="D1" s="65" t="s">
        <v>28</v>
      </c>
      <c r="E1" s="65" t="s">
        <v>114</v>
      </c>
      <c r="F1" s="64" t="s">
        <v>115</v>
      </c>
      <c r="G1" s="64" t="s">
        <v>116</v>
      </c>
      <c r="H1" s="64" t="s">
        <v>30</v>
      </c>
      <c r="I1" s="64" t="s">
        <v>31</v>
      </c>
      <c r="J1" s="64" t="s">
        <v>117</v>
      </c>
      <c r="K1" s="64" t="s">
        <v>32</v>
      </c>
      <c r="L1" s="64" t="s">
        <v>33</v>
      </c>
      <c r="M1" s="64" t="s">
        <v>34</v>
      </c>
      <c r="N1" s="64" t="s">
        <v>36</v>
      </c>
      <c r="O1" s="64" t="s">
        <v>118</v>
      </c>
      <c r="P1" s="64" t="s">
        <v>118</v>
      </c>
      <c r="Q1" s="64" t="s">
        <v>38</v>
      </c>
      <c r="R1" s="64" t="s">
        <v>39</v>
      </c>
      <c r="S1" s="11" t="s">
        <v>40</v>
      </c>
      <c r="W1" s="2" t="s">
        <v>119</v>
      </c>
    </row>
    <row r="2" customFormat="false" ht="15" hidden="false" customHeight="true" outlineLevel="0" collapsed="false">
      <c r="A2" s="66" t="s">
        <v>41</v>
      </c>
      <c r="B2" s="67" t="n">
        <v>0</v>
      </c>
      <c r="C2" s="66" t="s">
        <v>97</v>
      </c>
      <c r="D2" s="68" t="n">
        <v>0</v>
      </c>
      <c r="E2" s="68" t="n">
        <v>0</v>
      </c>
      <c r="F2" s="68" t="n">
        <f aca="false">IF(C2="Light",E2,E2+$W$2)</f>
        <v>0</v>
      </c>
      <c r="G2" s="68" t="n">
        <v>0</v>
      </c>
      <c r="H2" s="51" t="n">
        <v>1</v>
      </c>
      <c r="I2" s="51" t="n">
        <v>5</v>
      </c>
      <c r="J2" s="51" t="n">
        <f aca="false">H2+F2</f>
        <v>1</v>
      </c>
      <c r="K2" s="51" t="n">
        <f aca="false">H2*(I2/2)+F2</f>
        <v>2.5</v>
      </c>
      <c r="L2" s="51" t="n">
        <f aca="false">H2*I2+F2</f>
        <v>5</v>
      </c>
      <c r="M2" s="51" t="n">
        <f aca="false">ROUNDUP(50/K2,0)</f>
        <v>20</v>
      </c>
      <c r="N2" s="51" t="n">
        <f aca="false">ROUNDUP(100/K2,0)</f>
        <v>40</v>
      </c>
      <c r="O2" s="51"/>
      <c r="P2" s="51"/>
      <c r="Q2" s="69" t="s">
        <v>45</v>
      </c>
      <c r="R2" s="69" t="s">
        <v>46</v>
      </c>
      <c r="S2" s="25" t="s">
        <v>47</v>
      </c>
      <c r="W2" s="0" t="n">
        <v>3</v>
      </c>
    </row>
    <row r="3" customFormat="false" ht="15" hidden="false" customHeight="true" outlineLevel="0" collapsed="false">
      <c r="A3" s="70" t="s">
        <v>120</v>
      </c>
      <c r="B3" s="71" t="n">
        <v>5</v>
      </c>
      <c r="C3" s="70" t="s">
        <v>97</v>
      </c>
      <c r="D3" s="72" t="n">
        <v>0</v>
      </c>
      <c r="E3" s="72" t="n">
        <v>0</v>
      </c>
      <c r="F3" s="72" t="n">
        <f aca="false">IF(C3="Light",E3,E3+$W$2)</f>
        <v>0</v>
      </c>
      <c r="G3" s="72" t="n">
        <v>0</v>
      </c>
      <c r="H3" s="73" t="n">
        <v>1</v>
      </c>
      <c r="I3" s="73" t="n">
        <v>10</v>
      </c>
      <c r="J3" s="73" t="n">
        <f aca="false">H3+F3</f>
        <v>1</v>
      </c>
      <c r="K3" s="73" t="n">
        <f aca="false">H3*(I3/2)+F3</f>
        <v>5</v>
      </c>
      <c r="L3" s="73" t="n">
        <f aca="false">H3*I3+F3</f>
        <v>10</v>
      </c>
      <c r="M3" s="73" t="n">
        <f aca="false">ROUNDUP(50/K3,0)</f>
        <v>10</v>
      </c>
      <c r="N3" s="73" t="n">
        <f aca="false">ROUNDUP(100/K3,0)</f>
        <v>20</v>
      </c>
      <c r="O3" s="73"/>
      <c r="P3" s="73"/>
      <c r="Q3" s="74" t="s">
        <v>45</v>
      </c>
      <c r="R3" s="74" t="s">
        <v>42</v>
      </c>
      <c r="S3" s="17" t="s">
        <v>50</v>
      </c>
    </row>
    <row r="4" customFormat="false" ht="15" hidden="false" customHeight="true" outlineLevel="0" collapsed="false">
      <c r="A4" s="66" t="s">
        <v>44</v>
      </c>
      <c r="B4" s="67" t="n">
        <v>5</v>
      </c>
      <c r="C4" s="66" t="s">
        <v>97</v>
      </c>
      <c r="D4" s="68" t="n">
        <v>0</v>
      </c>
      <c r="E4" s="68" t="n">
        <v>1</v>
      </c>
      <c r="F4" s="68" t="n">
        <f aca="false">IF(C4="Light",E4,E4+$W$2)</f>
        <v>1</v>
      </c>
      <c r="G4" s="68" t="n">
        <v>0</v>
      </c>
      <c r="H4" s="51" t="n">
        <v>1</v>
      </c>
      <c r="I4" s="51" t="n">
        <v>10</v>
      </c>
      <c r="J4" s="51" t="n">
        <f aca="false">H4+F4</f>
        <v>2</v>
      </c>
      <c r="K4" s="51" t="n">
        <f aca="false">H4*(I4/2)+F4</f>
        <v>6</v>
      </c>
      <c r="L4" s="51" t="n">
        <f aca="false">H4*I4+F4</f>
        <v>11</v>
      </c>
      <c r="M4" s="51" t="n">
        <f aca="false">ROUNDUP(50/K4,0)</f>
        <v>9</v>
      </c>
      <c r="N4" s="51" t="n">
        <f aca="false">ROUNDUP(100/K4,0)</f>
        <v>17</v>
      </c>
      <c r="O4" s="51"/>
      <c r="P4" s="51"/>
      <c r="Q4" s="69" t="s">
        <v>45</v>
      </c>
      <c r="R4" s="69" t="s">
        <v>46</v>
      </c>
      <c r="S4" s="25" t="s">
        <v>47</v>
      </c>
    </row>
    <row r="5" customFormat="false" ht="15" hidden="false" customHeight="true" outlineLevel="0" collapsed="false">
      <c r="A5" s="70" t="s">
        <v>48</v>
      </c>
      <c r="B5" s="71" t="n">
        <v>10</v>
      </c>
      <c r="C5" s="70" t="s">
        <v>97</v>
      </c>
      <c r="D5" s="72" t="n">
        <v>5</v>
      </c>
      <c r="E5" s="72" t="n">
        <v>1</v>
      </c>
      <c r="F5" s="72" t="n">
        <f aca="false">IF(C5="Light",E5,E5+$W$2)</f>
        <v>1</v>
      </c>
      <c r="G5" s="72" t="n">
        <v>0</v>
      </c>
      <c r="H5" s="73" t="n">
        <v>1</v>
      </c>
      <c r="I5" s="73" t="n">
        <v>10</v>
      </c>
      <c r="J5" s="73" t="n">
        <f aca="false">H5+F5</f>
        <v>2</v>
      </c>
      <c r="K5" s="73" t="n">
        <f aca="false">H5*(I5/2)+F5</f>
        <v>6</v>
      </c>
      <c r="L5" s="73" t="n">
        <f aca="false">H5*I5+F5</f>
        <v>11</v>
      </c>
      <c r="M5" s="73" t="n">
        <f aca="false">ROUNDUP(50/K5,0)</f>
        <v>9</v>
      </c>
      <c r="N5" s="73" t="n">
        <f aca="false">ROUNDUP(100/K5,0)</f>
        <v>17</v>
      </c>
      <c r="O5" s="73"/>
      <c r="P5" s="73"/>
      <c r="Q5" s="74" t="s">
        <v>49</v>
      </c>
      <c r="R5" s="74" t="s">
        <v>42</v>
      </c>
      <c r="S5" s="17" t="s">
        <v>50</v>
      </c>
    </row>
    <row r="6" customFormat="false" ht="15" hidden="false" customHeight="true" outlineLevel="0" collapsed="false">
      <c r="A6" s="66" t="s">
        <v>51</v>
      </c>
      <c r="B6" s="67" t="n">
        <v>5</v>
      </c>
      <c r="C6" s="66" t="s">
        <v>97</v>
      </c>
      <c r="D6" s="68" t="n">
        <v>0</v>
      </c>
      <c r="E6" s="68" t="n">
        <v>1</v>
      </c>
      <c r="F6" s="68" t="n">
        <f aca="false">IF(C6="Light",E6,E6+$W$2)</f>
        <v>1</v>
      </c>
      <c r="G6" s="68" t="n">
        <v>1</v>
      </c>
      <c r="H6" s="51" t="n">
        <v>1</v>
      </c>
      <c r="I6" s="51" t="n">
        <v>10</v>
      </c>
      <c r="J6" s="51" t="n">
        <f aca="false">H6+F6</f>
        <v>2</v>
      </c>
      <c r="K6" s="51" t="n">
        <f aca="false">H6*(I6/2)+F6</f>
        <v>6</v>
      </c>
      <c r="L6" s="51" t="n">
        <f aca="false">H6*I6+F6</f>
        <v>11</v>
      </c>
      <c r="M6" s="51" t="n">
        <f aca="false">ROUNDUP(50/K6,0)</f>
        <v>9</v>
      </c>
      <c r="N6" s="51" t="n">
        <f aca="false">ROUNDUP(100/K6,0)</f>
        <v>17</v>
      </c>
      <c r="O6" s="51"/>
      <c r="P6" s="51"/>
      <c r="Q6" s="69" t="s">
        <v>49</v>
      </c>
      <c r="R6" s="69" t="s">
        <v>46</v>
      </c>
      <c r="S6" s="25" t="s">
        <v>52</v>
      </c>
    </row>
    <row r="7" customFormat="false" ht="15" hidden="false" customHeight="true" outlineLevel="0" collapsed="false">
      <c r="A7" s="70" t="s">
        <v>53</v>
      </c>
      <c r="B7" s="71" t="n">
        <v>5</v>
      </c>
      <c r="C7" s="70" t="s">
        <v>97</v>
      </c>
      <c r="D7" s="72" t="n">
        <v>0</v>
      </c>
      <c r="E7" s="72" t="n">
        <v>2</v>
      </c>
      <c r="F7" s="72" t="n">
        <f aca="false">IF(C7="Light",E7,E7+$W$2)</f>
        <v>2</v>
      </c>
      <c r="G7" s="72" t="n">
        <v>0</v>
      </c>
      <c r="H7" s="73" t="n">
        <v>1</v>
      </c>
      <c r="I7" s="73" t="n">
        <v>10</v>
      </c>
      <c r="J7" s="73" t="n">
        <f aca="false">H7+F7</f>
        <v>3</v>
      </c>
      <c r="K7" s="73" t="n">
        <f aca="false">H7*(I7/2)+F7</f>
        <v>7</v>
      </c>
      <c r="L7" s="73" t="n">
        <f aca="false">H7*I7+F7</f>
        <v>12</v>
      </c>
      <c r="M7" s="73" t="n">
        <f aca="false">ROUNDUP(50/K7,0)</f>
        <v>8</v>
      </c>
      <c r="N7" s="73" t="n">
        <f aca="false">ROUNDUP(100/K7,0)</f>
        <v>15</v>
      </c>
      <c r="O7" s="73"/>
      <c r="P7" s="73"/>
      <c r="Q7" s="74" t="s">
        <v>49</v>
      </c>
      <c r="R7" s="74" t="s">
        <v>46</v>
      </c>
      <c r="S7" s="17" t="s">
        <v>54</v>
      </c>
    </row>
    <row r="8" customFormat="false" ht="15" hidden="false" customHeight="true" outlineLevel="0" collapsed="false">
      <c r="A8" s="66" t="s">
        <v>55</v>
      </c>
      <c r="B8" s="67" t="n">
        <v>10</v>
      </c>
      <c r="C8" s="66" t="s">
        <v>97</v>
      </c>
      <c r="D8" s="68" t="n">
        <v>5</v>
      </c>
      <c r="E8" s="68" t="n">
        <v>1</v>
      </c>
      <c r="F8" s="68" t="n">
        <f aca="false">IF(C8="Light",E8,E8+$W$2)</f>
        <v>1</v>
      </c>
      <c r="G8" s="68" t="n">
        <v>0</v>
      </c>
      <c r="H8" s="51" t="n">
        <v>1</v>
      </c>
      <c r="I8" s="51" t="n">
        <v>10</v>
      </c>
      <c r="J8" s="51" t="n">
        <f aca="false">H8+F8</f>
        <v>2</v>
      </c>
      <c r="K8" s="51" t="n">
        <f aca="false">H8*(I8/2)+F8</f>
        <v>6</v>
      </c>
      <c r="L8" s="51" t="n">
        <f aca="false">H8*I8+F8</f>
        <v>11</v>
      </c>
      <c r="M8" s="51" t="n">
        <f aca="false">ROUNDUP(50/K8,0)</f>
        <v>9</v>
      </c>
      <c r="N8" s="51" t="n">
        <f aca="false">ROUNDUP(100/K8,0)</f>
        <v>17</v>
      </c>
      <c r="O8" s="51"/>
      <c r="P8" s="51"/>
      <c r="Q8" s="69" t="s">
        <v>56</v>
      </c>
      <c r="R8" s="69" t="s">
        <v>57</v>
      </c>
      <c r="S8" s="25" t="s">
        <v>58</v>
      </c>
    </row>
    <row r="9" customFormat="false" ht="15" hidden="false" customHeight="true" outlineLevel="0" collapsed="false">
      <c r="A9" s="66" t="s">
        <v>59</v>
      </c>
      <c r="B9" s="67" t="n">
        <v>20</v>
      </c>
      <c r="C9" s="66" t="s">
        <v>97</v>
      </c>
      <c r="D9" s="68" t="n">
        <v>5</v>
      </c>
      <c r="E9" s="68" t="n">
        <v>3</v>
      </c>
      <c r="F9" s="68" t="n">
        <f aca="false">IF(C9="Light",E9,E9+$W$2)</f>
        <v>3</v>
      </c>
      <c r="G9" s="68" t="n">
        <v>0</v>
      </c>
      <c r="H9" s="51" t="n">
        <v>1</v>
      </c>
      <c r="I9" s="51" t="n">
        <v>10</v>
      </c>
      <c r="J9" s="51" t="n">
        <f aca="false">H9+F9</f>
        <v>4</v>
      </c>
      <c r="K9" s="51" t="n">
        <f aca="false">H9*(I9/2)+F9</f>
        <v>8</v>
      </c>
      <c r="L9" s="51" t="n">
        <f aca="false">H9*I9+F9</f>
        <v>13</v>
      </c>
      <c r="M9" s="51" t="n">
        <f aca="false">ROUNDUP(50/K9,0)</f>
        <v>7</v>
      </c>
      <c r="N9" s="51" t="n">
        <f aca="false">ROUNDUP(100/K9,0)</f>
        <v>13</v>
      </c>
      <c r="O9" s="51"/>
      <c r="P9" s="51"/>
      <c r="Q9" s="69"/>
      <c r="R9" s="69"/>
      <c r="S9" s="25"/>
    </row>
    <row r="10" customFormat="false" ht="15" hidden="false" customHeight="true" outlineLevel="0" collapsed="false">
      <c r="A10" s="70" t="s">
        <v>60</v>
      </c>
      <c r="B10" s="71" t="n">
        <v>5</v>
      </c>
      <c r="C10" s="70" t="s">
        <v>97</v>
      </c>
      <c r="D10" s="72" t="n">
        <v>0</v>
      </c>
      <c r="E10" s="72" t="n">
        <v>1</v>
      </c>
      <c r="F10" s="72" t="n">
        <f aca="false">IF(C10="Light",E10,E10+$W$2)</f>
        <v>1</v>
      </c>
      <c r="G10" s="72" t="n">
        <v>1</v>
      </c>
      <c r="H10" s="73" t="n">
        <v>1</v>
      </c>
      <c r="I10" s="73" t="n">
        <v>10</v>
      </c>
      <c r="J10" s="73" t="n">
        <f aca="false">H10+F10</f>
        <v>2</v>
      </c>
      <c r="K10" s="73" t="n">
        <f aca="false">H10*(I10/2)+F10</f>
        <v>6</v>
      </c>
      <c r="L10" s="73" t="n">
        <f aca="false">H10*I10+F10</f>
        <v>11</v>
      </c>
      <c r="M10" s="73" t="n">
        <f aca="false">ROUNDUP(50/K10,0)</f>
        <v>9</v>
      </c>
      <c r="N10" s="73" t="n">
        <f aca="false">ROUNDUP(100/K10,0)</f>
        <v>17</v>
      </c>
      <c r="O10" s="73"/>
      <c r="P10" s="73"/>
      <c r="Q10" s="74" t="s">
        <v>56</v>
      </c>
      <c r="R10" s="74" t="s">
        <v>57</v>
      </c>
      <c r="S10" s="17" t="s">
        <v>61</v>
      </c>
    </row>
    <row r="11" customFormat="false" ht="15" hidden="false" customHeight="true" outlineLevel="0" collapsed="false">
      <c r="A11" s="70" t="s">
        <v>62</v>
      </c>
      <c r="B11" s="71" t="n">
        <v>10</v>
      </c>
      <c r="C11" s="70" t="s">
        <v>97</v>
      </c>
      <c r="D11" s="72" t="n">
        <v>0</v>
      </c>
      <c r="E11" s="72" t="n">
        <v>3</v>
      </c>
      <c r="F11" s="72" t="n">
        <f aca="false">IF(C11="Light",E11,E11+$W$2)</f>
        <v>3</v>
      </c>
      <c r="G11" s="72" t="n">
        <v>2</v>
      </c>
      <c r="H11" s="73" t="n">
        <v>1</v>
      </c>
      <c r="I11" s="73" t="n">
        <v>10</v>
      </c>
      <c r="J11" s="73" t="n">
        <f aca="false">H11+F11</f>
        <v>4</v>
      </c>
      <c r="K11" s="73" t="n">
        <f aca="false">H11*(I11/2)+F11</f>
        <v>8</v>
      </c>
      <c r="L11" s="73" t="n">
        <f aca="false">H11*I11+F11</f>
        <v>13</v>
      </c>
      <c r="M11" s="73" t="n">
        <f aca="false">ROUNDUP(50/K11,0)</f>
        <v>7</v>
      </c>
      <c r="N11" s="73" t="n">
        <f aca="false">ROUNDUP(100/K11,0)</f>
        <v>13</v>
      </c>
      <c r="O11" s="73"/>
      <c r="P11" s="73"/>
      <c r="Q11" s="74"/>
      <c r="R11" s="74"/>
      <c r="S11" s="17"/>
    </row>
    <row r="12" customFormat="false" ht="15" hidden="false" customHeight="true" outlineLevel="0" collapsed="false">
      <c r="A12" s="66" t="s">
        <v>63</v>
      </c>
      <c r="B12" s="67" t="n">
        <v>5</v>
      </c>
      <c r="C12" s="66" t="s">
        <v>97</v>
      </c>
      <c r="D12" s="68" t="n">
        <v>0</v>
      </c>
      <c r="E12" s="68" t="n">
        <v>2</v>
      </c>
      <c r="F12" s="68" t="n">
        <f aca="false">IF(C12="Light",E12,E12+$W$2)</f>
        <v>2</v>
      </c>
      <c r="G12" s="68" t="n">
        <v>0</v>
      </c>
      <c r="H12" s="51" t="n">
        <v>1</v>
      </c>
      <c r="I12" s="51" t="n">
        <v>10</v>
      </c>
      <c r="J12" s="51" t="n">
        <f aca="false">H12+F12</f>
        <v>3</v>
      </c>
      <c r="K12" s="51" t="n">
        <f aca="false">H12*(I12/2)+F12</f>
        <v>7</v>
      </c>
      <c r="L12" s="51" t="n">
        <f aca="false">H12*I12+F12</f>
        <v>12</v>
      </c>
      <c r="M12" s="51" t="n">
        <f aca="false">ROUNDUP(50/K12,0)</f>
        <v>8</v>
      </c>
      <c r="N12" s="51" t="n">
        <f aca="false">ROUNDUP(100/K12,0)</f>
        <v>15</v>
      </c>
      <c r="O12" s="51"/>
      <c r="P12" s="51"/>
      <c r="Q12" s="69" t="s">
        <v>56</v>
      </c>
      <c r="R12" s="69" t="s">
        <v>57</v>
      </c>
      <c r="S12" s="25" t="s">
        <v>64</v>
      </c>
    </row>
    <row r="13" customFormat="false" ht="15" hidden="false" customHeight="true" outlineLevel="0" collapsed="false">
      <c r="A13" s="66" t="s">
        <v>65</v>
      </c>
      <c r="B13" s="67" t="n">
        <v>10</v>
      </c>
      <c r="C13" s="66" t="s">
        <v>97</v>
      </c>
      <c r="D13" s="68" t="n">
        <v>0</v>
      </c>
      <c r="E13" s="68" t="n">
        <v>4</v>
      </c>
      <c r="F13" s="68" t="n">
        <f aca="false">IF(C13="Light",E13,E13+$W$2)</f>
        <v>4</v>
      </c>
      <c r="G13" s="68" t="n">
        <v>0</v>
      </c>
      <c r="H13" s="51" t="n">
        <v>1</v>
      </c>
      <c r="I13" s="51" t="n">
        <v>10</v>
      </c>
      <c r="J13" s="51" t="n">
        <f aca="false">H13+F13</f>
        <v>5</v>
      </c>
      <c r="K13" s="51" t="n">
        <f aca="false">H13*(I13/2)+F13</f>
        <v>9</v>
      </c>
      <c r="L13" s="51" t="n">
        <f aca="false">H13*I13+F13</f>
        <v>14</v>
      </c>
      <c r="M13" s="51" t="n">
        <f aca="false">ROUNDUP(50/K13,0)</f>
        <v>6</v>
      </c>
      <c r="N13" s="51" t="n">
        <f aca="false">ROUNDUP(100/K13,0)</f>
        <v>12</v>
      </c>
      <c r="O13" s="51"/>
      <c r="P13" s="51"/>
      <c r="Q13" s="69"/>
      <c r="R13" s="69"/>
      <c r="S13" s="25"/>
    </row>
    <row r="14" customFormat="false" ht="15" hidden="false" customHeight="true" outlineLevel="0" collapsed="false">
      <c r="A14" s="70" t="s">
        <v>66</v>
      </c>
      <c r="B14" s="71" t="n">
        <v>15</v>
      </c>
      <c r="C14" s="70" t="s">
        <v>97</v>
      </c>
      <c r="D14" s="72" t="n">
        <v>5</v>
      </c>
      <c r="E14" s="72" t="n">
        <v>3</v>
      </c>
      <c r="F14" s="72" t="n">
        <f aca="false">IF(C14="Light",E14,E14+$W$2)</f>
        <v>3</v>
      </c>
      <c r="G14" s="72" t="n">
        <v>0</v>
      </c>
      <c r="H14" s="73" t="n">
        <v>1</v>
      </c>
      <c r="I14" s="73" t="n">
        <v>10</v>
      </c>
      <c r="J14" s="73" t="n">
        <f aca="false">H14+F14</f>
        <v>4</v>
      </c>
      <c r="K14" s="73" t="n">
        <f aca="false">H14*(I14/2)+F14</f>
        <v>8</v>
      </c>
      <c r="L14" s="73" t="n">
        <f aca="false">H14*I14+F14</f>
        <v>13</v>
      </c>
      <c r="M14" s="73" t="n">
        <f aca="false">ROUNDUP(50/K14,0)</f>
        <v>7</v>
      </c>
      <c r="N14" s="73" t="n">
        <f aca="false">ROUNDUP(100/K14,0)</f>
        <v>13</v>
      </c>
      <c r="O14" s="73"/>
      <c r="P14" s="73"/>
      <c r="Q14" s="74" t="s">
        <v>67</v>
      </c>
      <c r="R14" s="74" t="s">
        <v>68</v>
      </c>
      <c r="S14" s="17" t="s">
        <v>69</v>
      </c>
    </row>
    <row r="15" customFormat="false" ht="15" hidden="false" customHeight="true" outlineLevel="0" collapsed="false">
      <c r="A15" s="66" t="s">
        <v>70</v>
      </c>
      <c r="B15" s="67" t="n">
        <v>5</v>
      </c>
      <c r="C15" s="66" t="s">
        <v>97</v>
      </c>
      <c r="D15" s="68" t="n">
        <v>0</v>
      </c>
      <c r="E15" s="68" t="n">
        <v>3</v>
      </c>
      <c r="F15" s="68" t="n">
        <f aca="false">IF(C15="Light",E15,E15+$W$2)</f>
        <v>3</v>
      </c>
      <c r="G15" s="68" t="n">
        <v>2</v>
      </c>
      <c r="H15" s="51" t="n">
        <v>1</v>
      </c>
      <c r="I15" s="51" t="n">
        <v>10</v>
      </c>
      <c r="J15" s="51" t="n">
        <f aca="false">H15+F15</f>
        <v>4</v>
      </c>
      <c r="K15" s="51" t="n">
        <f aca="false">H15*(I15/2)+F15</f>
        <v>8</v>
      </c>
      <c r="L15" s="51" t="n">
        <f aca="false">H15*I15+F15</f>
        <v>13</v>
      </c>
      <c r="M15" s="51" t="n">
        <f aca="false">ROUNDUP(50/K15,0)</f>
        <v>7</v>
      </c>
      <c r="N15" s="51" t="n">
        <f aca="false">ROUNDUP(100/K15,0)</f>
        <v>13</v>
      </c>
      <c r="O15" s="51"/>
      <c r="P15" s="51"/>
      <c r="Q15" s="69" t="s">
        <v>67</v>
      </c>
      <c r="R15" s="75" t="s">
        <v>71</v>
      </c>
      <c r="S15" s="25" t="s">
        <v>69</v>
      </c>
    </row>
    <row r="16" customFormat="false" ht="15" hidden="false" customHeight="true" outlineLevel="0" collapsed="false">
      <c r="A16" s="70" t="s">
        <v>72</v>
      </c>
      <c r="B16" s="71" t="n">
        <v>5</v>
      </c>
      <c r="C16" s="70" t="s">
        <v>97</v>
      </c>
      <c r="D16" s="72" t="n">
        <v>0</v>
      </c>
      <c r="E16" s="72" t="n">
        <v>4</v>
      </c>
      <c r="F16" s="72" t="n">
        <f aca="false">IF(C16="Light",E16,E16+$W$2)</f>
        <v>4</v>
      </c>
      <c r="G16" s="72" t="n">
        <v>0</v>
      </c>
      <c r="H16" s="73" t="n">
        <v>1</v>
      </c>
      <c r="I16" s="73" t="n">
        <v>10</v>
      </c>
      <c r="J16" s="73" t="n">
        <f aca="false">H16+F16</f>
        <v>5</v>
      </c>
      <c r="K16" s="73" t="n">
        <f aca="false">H16*(I16/2)+F16</f>
        <v>9</v>
      </c>
      <c r="L16" s="73" t="n">
        <f aca="false">H16*I16+F16</f>
        <v>14</v>
      </c>
      <c r="M16" s="73" t="n">
        <f aca="false">ROUNDUP(50/K16,0)</f>
        <v>6</v>
      </c>
      <c r="N16" s="73" t="n">
        <f aca="false">ROUNDUP(100/K16,0)</f>
        <v>12</v>
      </c>
      <c r="O16" s="73"/>
      <c r="P16" s="73"/>
      <c r="Q16" s="74" t="s">
        <v>67</v>
      </c>
      <c r="R16" s="74" t="s">
        <v>71</v>
      </c>
      <c r="S16" s="17" t="s">
        <v>69</v>
      </c>
    </row>
    <row r="17" customFormat="false" ht="15" hidden="false" customHeight="true" outlineLevel="0" collapsed="false">
      <c r="A17" s="66" t="s">
        <v>73</v>
      </c>
      <c r="B17" s="67" t="n">
        <v>5</v>
      </c>
      <c r="C17" s="66" t="s">
        <v>97</v>
      </c>
      <c r="D17" s="68" t="n">
        <v>0</v>
      </c>
      <c r="E17" s="68" t="n">
        <v>1</v>
      </c>
      <c r="F17" s="68" t="n">
        <f aca="false">IF(C17="Light",E17,E17+$W$2)</f>
        <v>1</v>
      </c>
      <c r="G17" s="68" t="n">
        <v>0</v>
      </c>
      <c r="H17" s="51" t="n">
        <v>1</v>
      </c>
      <c r="I17" s="51" t="n">
        <v>10</v>
      </c>
      <c r="J17" s="51" t="n">
        <f aca="false">H17+F17</f>
        <v>2</v>
      </c>
      <c r="K17" s="51" t="n">
        <f aca="false">H17*(I17/2)+F17</f>
        <v>6</v>
      </c>
      <c r="L17" s="51" t="n">
        <f aca="false">H17*I17+F17</f>
        <v>11</v>
      </c>
      <c r="M17" s="51" t="n">
        <f aca="false">ROUNDUP(50/K17,0)</f>
        <v>9</v>
      </c>
      <c r="N17" s="51" t="n">
        <f aca="false">ROUNDUP(100/K17,0)</f>
        <v>17</v>
      </c>
      <c r="O17" s="51"/>
      <c r="P17" s="51"/>
      <c r="Q17" s="69" t="s">
        <v>56</v>
      </c>
      <c r="R17" s="69" t="s">
        <v>121</v>
      </c>
      <c r="S17" s="25" t="s">
        <v>75</v>
      </c>
    </row>
    <row r="18" customFormat="false" ht="15" hidden="false" customHeight="true" outlineLevel="0" collapsed="false">
      <c r="A18" s="66" t="s">
        <v>76</v>
      </c>
      <c r="B18" s="67" t="n">
        <v>20</v>
      </c>
      <c r="C18" s="66" t="s">
        <v>97</v>
      </c>
      <c r="D18" s="68" t="n">
        <v>0</v>
      </c>
      <c r="E18" s="68" t="n">
        <v>3</v>
      </c>
      <c r="F18" s="68" t="n">
        <f aca="false">IF(C18="Light",E18,E18+$W$2)</f>
        <v>3</v>
      </c>
      <c r="G18" s="68" t="n">
        <v>0</v>
      </c>
      <c r="H18" s="51" t="n">
        <v>1</v>
      </c>
      <c r="I18" s="51" t="n">
        <v>10</v>
      </c>
      <c r="J18" s="51" t="n">
        <f aca="false">H18+F18</f>
        <v>4</v>
      </c>
      <c r="K18" s="51" t="n">
        <f aca="false">H18*(I18/2)+F18</f>
        <v>8</v>
      </c>
      <c r="L18" s="51" t="n">
        <f aca="false">H18*I18+F18</f>
        <v>13</v>
      </c>
      <c r="M18" s="51" t="n">
        <f aca="false">ROUNDUP(50/K18,0)</f>
        <v>7</v>
      </c>
      <c r="N18" s="51" t="n">
        <f aca="false">ROUNDUP(100/K18,0)</f>
        <v>13</v>
      </c>
      <c r="O18" s="51"/>
      <c r="P18" s="51"/>
      <c r="Q18" s="69"/>
      <c r="R18" s="69"/>
      <c r="S18" s="25"/>
    </row>
    <row r="19" customFormat="false" ht="15" hidden="false" customHeight="true" outlineLevel="0" collapsed="false">
      <c r="A19" s="70" t="s">
        <v>77</v>
      </c>
      <c r="B19" s="71" t="n">
        <v>15</v>
      </c>
      <c r="C19" s="70" t="s">
        <v>97</v>
      </c>
      <c r="D19" s="72" t="n">
        <v>0</v>
      </c>
      <c r="E19" s="72" t="n">
        <v>4</v>
      </c>
      <c r="F19" s="72" t="n">
        <f aca="false">IF(C19="Light",E19,E19+$W$2)</f>
        <v>4</v>
      </c>
      <c r="G19" s="72" t="n">
        <v>0</v>
      </c>
      <c r="H19" s="73" t="n">
        <v>1</v>
      </c>
      <c r="I19" s="73" t="n">
        <v>10</v>
      </c>
      <c r="J19" s="73" t="n">
        <f aca="false">H19+F19</f>
        <v>5</v>
      </c>
      <c r="K19" s="73" t="n">
        <f aca="false">H19*(I19/2)+F19</f>
        <v>9</v>
      </c>
      <c r="L19" s="73" t="n">
        <f aca="false">H19*I19+F19</f>
        <v>14</v>
      </c>
      <c r="M19" s="73" t="n">
        <f aca="false">ROUNDUP(50/K19,0)</f>
        <v>6</v>
      </c>
      <c r="N19" s="73" t="n">
        <f aca="false">ROUNDUP(100/K19,0)</f>
        <v>12</v>
      </c>
      <c r="O19" s="73"/>
      <c r="P19" s="73"/>
      <c r="Q19" s="74" t="s">
        <v>67</v>
      </c>
      <c r="R19" s="74" t="s">
        <v>78</v>
      </c>
      <c r="S19" s="17" t="s">
        <v>79</v>
      </c>
    </row>
    <row r="20" customFormat="false" ht="15" hidden="false" customHeight="true" outlineLevel="0" collapsed="false">
      <c r="A20" s="66" t="s">
        <v>80</v>
      </c>
      <c r="B20" s="67" t="n">
        <v>5</v>
      </c>
      <c r="C20" s="66" t="s">
        <v>97</v>
      </c>
      <c r="D20" s="68" t="n">
        <v>0</v>
      </c>
      <c r="E20" s="68" t="n">
        <v>0</v>
      </c>
      <c r="F20" s="68" t="n">
        <f aca="false">IF(C20="Light",E20,E20+$W$2)</f>
        <v>0</v>
      </c>
      <c r="G20" s="68" t="n">
        <v>0</v>
      </c>
      <c r="H20" s="51" t="n">
        <v>1</v>
      </c>
      <c r="I20" s="51" t="n">
        <v>10</v>
      </c>
      <c r="J20" s="51" t="n">
        <f aca="false">H20+F20</f>
        <v>1</v>
      </c>
      <c r="K20" s="51" t="n">
        <f aca="false">H20*(I20/2)+F20</f>
        <v>5</v>
      </c>
      <c r="L20" s="51" t="n">
        <f aca="false">H20*I20+F20</f>
        <v>10</v>
      </c>
      <c r="M20" s="51" t="n">
        <f aca="false">ROUNDUP(50/K20,0)</f>
        <v>10</v>
      </c>
      <c r="N20" s="51" t="n">
        <f aca="false">ROUNDUP(100/K20,0)</f>
        <v>20</v>
      </c>
      <c r="O20" s="51"/>
      <c r="P20" s="51"/>
      <c r="Q20" s="69" t="s">
        <v>49</v>
      </c>
      <c r="R20" s="69" t="s">
        <v>122</v>
      </c>
      <c r="S20" s="25" t="s">
        <v>81</v>
      </c>
    </row>
    <row r="21" customFormat="false" ht="15" hidden="false" customHeight="true" outlineLevel="0" collapsed="false">
      <c r="A21" s="66" t="s">
        <v>82</v>
      </c>
      <c r="B21" s="67" t="n">
        <v>20</v>
      </c>
      <c r="C21" s="66" t="s">
        <v>97</v>
      </c>
      <c r="D21" s="68" t="n">
        <v>0</v>
      </c>
      <c r="E21" s="68" t="n">
        <v>2</v>
      </c>
      <c r="F21" s="68" t="n">
        <f aca="false">IF(C21="Light",E21,E21+$W$2)</f>
        <v>2</v>
      </c>
      <c r="G21" s="68" t="n">
        <v>0</v>
      </c>
      <c r="H21" s="51" t="n">
        <v>1</v>
      </c>
      <c r="I21" s="51" t="n">
        <v>10</v>
      </c>
      <c r="J21" s="51" t="n">
        <f aca="false">H21+F21</f>
        <v>3</v>
      </c>
      <c r="K21" s="51" t="n">
        <f aca="false">H21*(I21/2)+F21</f>
        <v>7</v>
      </c>
      <c r="L21" s="51" t="n">
        <f aca="false">H21*I21+F21</f>
        <v>12</v>
      </c>
      <c r="M21" s="51" t="n">
        <f aca="false">ROUNDUP(50/K21,0)</f>
        <v>8</v>
      </c>
      <c r="N21" s="51" t="n">
        <f aca="false">ROUNDUP(100/K21,0)</f>
        <v>15</v>
      </c>
      <c r="O21" s="51"/>
      <c r="P21" s="51"/>
      <c r="Q21" s="69"/>
      <c r="R21" s="69"/>
      <c r="S21" s="25"/>
    </row>
    <row r="24" customFormat="false" ht="12.75" hidden="false" customHeight="false" outlineLevel="0" collapsed="false">
      <c r="A24" s="12" t="s">
        <v>83</v>
      </c>
      <c r="B24" s="13" t="n">
        <v>10</v>
      </c>
      <c r="C24" s="29" t="n">
        <v>0</v>
      </c>
      <c r="D24" s="29" t="n">
        <v>0</v>
      </c>
      <c r="E24" s="29" t="n">
        <v>0</v>
      </c>
      <c r="F24" s="29" t="n">
        <v>0</v>
      </c>
      <c r="G24" s="29"/>
      <c r="H24" s="30" t="n">
        <v>1</v>
      </c>
      <c r="I24" s="29" t="n">
        <v>10</v>
      </c>
      <c r="J24" s="29" t="n">
        <f aca="false">H24+F24</f>
        <v>1</v>
      </c>
      <c r="K24" s="29" t="n">
        <f aca="false">ROUNDUP(H24*(I24/2+0.5),0)</f>
        <v>6</v>
      </c>
      <c r="L24" s="29" t="n">
        <f aca="false">H24*I24</f>
        <v>10</v>
      </c>
      <c r="M24" s="29" t="n">
        <f aca="false">ROUNDUP(50/K24,0)</f>
        <v>9</v>
      </c>
      <c r="N24" s="29" t="n">
        <f aca="false">ROUNDUP(100/K24,0)</f>
        <v>17</v>
      </c>
      <c r="O24" s="29" t="n">
        <f aca="false">IF($F24=0, ROUNDUP(100/($K24/2),0), ROUNDUP((100-ROUNDUP(15/$F24,0)*$K24/2)/$K24,0)+ROUNDUP(15/$F24,0))</f>
        <v>34</v>
      </c>
      <c r="P24" s="31" t="n">
        <f aca="false">IF($F24=0, ROUNDUP(100/($K24/2),0), ROUNDUP((100-ROUNDUP(30/$F24,0)*$K24/2)/$K24,0)+ROUNDUP(30/$F24,0))</f>
        <v>34</v>
      </c>
      <c r="Q24" s="32" t="s">
        <v>45</v>
      </c>
      <c r="R24" s="32" t="s">
        <v>84</v>
      </c>
      <c r="S24" s="32" t="s">
        <v>52</v>
      </c>
    </row>
    <row r="25" customFormat="false" ht="12.75" hidden="false" customHeight="false" outlineLevel="0" collapsed="false">
      <c r="A25" s="20" t="s">
        <v>85</v>
      </c>
      <c r="B25" s="22" t="n">
        <v>15</v>
      </c>
      <c r="C25" s="33" t="n">
        <v>5</v>
      </c>
      <c r="D25" s="33" t="n">
        <v>0</v>
      </c>
      <c r="E25" s="33" t="n">
        <v>0</v>
      </c>
      <c r="F25" s="33" t="n">
        <v>0</v>
      </c>
      <c r="G25" s="33"/>
      <c r="H25" s="34" t="n">
        <v>0</v>
      </c>
      <c r="I25" s="34" t="n">
        <v>0</v>
      </c>
      <c r="J25" s="34" t="n">
        <f aca="false">H25+F25</f>
        <v>0</v>
      </c>
      <c r="K25" s="34" t="n">
        <f aca="false">ROUNDUP(H25*(I25/2+0.5),0)</f>
        <v>0</v>
      </c>
      <c r="L25" s="34" t="n">
        <f aca="false">H25*I25</f>
        <v>0</v>
      </c>
      <c r="M25" s="34" t="e">
        <f aca="false">ROUNDUP(50/K25,0)</f>
        <v>#DIV/0!</v>
      </c>
      <c r="N25" s="34" t="e">
        <f aca="false">ROUNDUP(100/K25,0)</f>
        <v>#DIV/0!</v>
      </c>
      <c r="O25" s="34" t="e">
        <f aca="false">IF($F25=0, ROUNDUP(100/($K25/2),0), ROUNDUP((100-ROUNDUP(15/$F25,0)*$K25/2)/$K25,0)+ROUNDUP(15/$F25,0))</f>
        <v>#DIV/0!</v>
      </c>
      <c r="P25" s="34" t="e">
        <f aca="false">IF($F25=0, ROUNDUP(100/($K25/2),0), ROUNDUP((100-ROUNDUP(30/$F25,0)*$K25/2)/$K25,0)+ROUNDUP(30/$F25,0))</f>
        <v>#DIV/0!</v>
      </c>
      <c r="Q25" s="35" t="s">
        <v>49</v>
      </c>
      <c r="R25" s="36" t="s">
        <v>84</v>
      </c>
      <c r="S25" s="35" t="s">
        <v>52</v>
      </c>
    </row>
    <row r="26" customFormat="false" ht="12.75" hidden="false" customHeight="false" outlineLevel="0" collapsed="false">
      <c r="A26" s="12" t="s">
        <v>86</v>
      </c>
      <c r="B26" s="13" t="n">
        <v>20</v>
      </c>
      <c r="C26" s="13" t="n">
        <v>10</v>
      </c>
      <c r="D26" s="13" t="n">
        <v>-10</v>
      </c>
      <c r="E26" s="13" t="n">
        <v>0</v>
      </c>
      <c r="F26" s="13" t="n">
        <v>0</v>
      </c>
      <c r="G26" s="13"/>
      <c r="H26" s="37" t="n">
        <v>0</v>
      </c>
      <c r="I26" s="37" t="n">
        <v>0</v>
      </c>
      <c r="J26" s="37" t="n">
        <f aca="false">H26+F26</f>
        <v>0</v>
      </c>
      <c r="K26" s="37" t="n">
        <f aca="false">ROUNDUP(H26*(I26/2+0.5),0)</f>
        <v>0</v>
      </c>
      <c r="L26" s="37" t="n">
        <f aca="false">H26*I26</f>
        <v>0</v>
      </c>
      <c r="M26" s="37" t="e">
        <f aca="false">ROUNDUP(50/K26,0)</f>
        <v>#DIV/0!</v>
      </c>
      <c r="N26" s="37" t="e">
        <f aca="false">ROUNDUP(100/K26,0)</f>
        <v>#DIV/0!</v>
      </c>
      <c r="O26" s="37" t="e">
        <f aca="false">IF($F26=0, ROUNDUP(100/($K26/2),0), ROUNDUP((100-ROUNDUP(15/$F26,0)*$K26/2)/$K26,0)+ROUNDUP(15/$F26,0))</f>
        <v>#DIV/0!</v>
      </c>
      <c r="P26" s="37" t="e">
        <f aca="false">IF($F26=0, ROUNDUP(100/($K26/2),0), ROUNDUP((100-ROUNDUP(30/$F26,0)*$K26/2)/$K26,0)+ROUNDUP(30/$F26,0))</f>
        <v>#DIV/0!</v>
      </c>
      <c r="Q26" s="17" t="s">
        <v>56</v>
      </c>
      <c r="R26" s="17" t="s">
        <v>84</v>
      </c>
      <c r="S26" s="17" t="s">
        <v>52</v>
      </c>
    </row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</cols>
  <sheetData>
    <row r="1" customFormat="false" ht="26.25" hidden="false" customHeight="true" outlineLevel="0" collapsed="false">
      <c r="A1" s="46" t="s">
        <v>87</v>
      </c>
      <c r="B1" s="46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46" t="s">
        <v>94</v>
      </c>
      <c r="J1" s="46"/>
      <c r="K1" s="46"/>
    </row>
    <row r="2" s="46" customFormat="true" ht="12.75" hidden="false" customHeight="false" outlineLevel="0" collapsed="false">
      <c r="A2" s="46" t="s">
        <v>95</v>
      </c>
      <c r="B2" s="46" t="n">
        <v>1</v>
      </c>
      <c r="C2" s="46" t="n">
        <v>10</v>
      </c>
      <c r="E2" s="46" t="s">
        <v>97</v>
      </c>
    </row>
    <row r="3" customFormat="false" ht="12.75" hidden="false" customHeight="false" outlineLevel="0" collapsed="false">
      <c r="A3" s="0" t="s">
        <v>142</v>
      </c>
      <c r="B3" s="0" t="n">
        <v>2</v>
      </c>
      <c r="C3" s="0" t="n">
        <v>20</v>
      </c>
      <c r="D3" s="0" t="s">
        <v>103</v>
      </c>
      <c r="E3" s="0" t="s">
        <v>97</v>
      </c>
    </row>
    <row r="4" customFormat="false" ht="12.75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</row>
    <row r="5" customFormat="false" ht="12.75" hidden="false" customHeight="false" outlineLevel="0" collapsed="false">
      <c r="A5" s="0" t="s">
        <v>132</v>
      </c>
      <c r="B5" s="0" t="n">
        <v>3</v>
      </c>
      <c r="C5" s="0" t="n">
        <v>10</v>
      </c>
      <c r="D5" s="0" t="s">
        <v>103</v>
      </c>
      <c r="E5" s="0" t="s">
        <v>97</v>
      </c>
    </row>
    <row r="6" customFormat="false" ht="12.75" hidden="false" customHeight="false" outlineLevel="0" collapsed="false">
      <c r="A6" s="0" t="s">
        <v>144</v>
      </c>
      <c r="B6" s="0" t="n">
        <v>3</v>
      </c>
      <c r="C6" s="0" t="n">
        <v>20</v>
      </c>
      <c r="E6" s="0" t="s">
        <v>97</v>
      </c>
    </row>
    <row r="7" customFormat="false" ht="12.75" hidden="false" customHeight="false" outlineLevel="0" collapsed="false">
      <c r="A7" s="0" t="s">
        <v>145</v>
      </c>
      <c r="B7" s="0" t="n">
        <v>4</v>
      </c>
      <c r="C7" s="0" t="n">
        <v>20</v>
      </c>
      <c r="D7" s="0" t="s">
        <v>103</v>
      </c>
      <c r="E7" s="0" t="s">
        <v>49</v>
      </c>
    </row>
    <row r="8" customFormat="false" ht="12.75" hidden="false" customHeight="false" outlineLevel="0" collapsed="false">
      <c r="A8" s="0" t="s">
        <v>146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104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107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147</v>
      </c>
      <c r="B11" s="0" t="n">
        <v>5</v>
      </c>
      <c r="C11" s="0" t="n">
        <v>20</v>
      </c>
      <c r="D11" s="0" t="s">
        <v>103</v>
      </c>
      <c r="E11" s="0" t="s">
        <v>49</v>
      </c>
    </row>
    <row r="12" customFormat="false" ht="12.75" hidden="false" customHeight="false" outlineLevel="0" collapsed="false">
      <c r="A12" s="0" t="s">
        <v>148</v>
      </c>
      <c r="B12" s="0" t="n">
        <v>6</v>
      </c>
      <c r="C12" s="0" t="n">
        <v>30</v>
      </c>
      <c r="D12" s="0" t="s">
        <v>103</v>
      </c>
      <c r="E12" s="0" t="s">
        <v>109</v>
      </c>
    </row>
    <row r="13" customFormat="false" ht="12.75" hidden="false" customHeight="false" outlineLevel="0" collapsed="false">
      <c r="A13" s="0" t="s">
        <v>149</v>
      </c>
      <c r="B13" s="0" t="n">
        <v>7</v>
      </c>
      <c r="C13" s="0" t="n">
        <v>30</v>
      </c>
      <c r="D13" s="0" t="s">
        <v>103</v>
      </c>
      <c r="E13" s="0" t="s">
        <v>109</v>
      </c>
    </row>
    <row r="14" customFormat="false" ht="12.75" hidden="false" customHeight="false" outlineLevel="0" collapsed="false">
      <c r="A14" s="0" t="s">
        <v>150</v>
      </c>
      <c r="B14" s="0" t="n">
        <v>6</v>
      </c>
      <c r="C14" s="0" t="n">
        <v>40</v>
      </c>
      <c r="D14" s="0" t="s">
        <v>103</v>
      </c>
      <c r="E14" s="0" t="s">
        <v>109</v>
      </c>
    </row>
    <row r="15" customFormat="false" ht="12.75" hidden="false" customHeight="false" outlineLevel="0" collapsed="false">
      <c r="A15" s="0" t="s">
        <v>151</v>
      </c>
      <c r="B15" s="0" t="n">
        <v>8</v>
      </c>
      <c r="C15" s="0" t="n">
        <v>40</v>
      </c>
      <c r="D15" s="0" t="s">
        <v>103</v>
      </c>
      <c r="E15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" activeCellId="0" sqref="T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6"/>
    <col collapsed="false" customWidth="true" hidden="false" outlineLevel="0" max="6" min="6" style="0" width="8.71"/>
    <col collapsed="false" customWidth="true" hidden="false" outlineLevel="0" max="16" min="7" style="5" width="8.14"/>
    <col collapsed="false" customWidth="true" hidden="false" outlineLevel="0" max="17" min="17" style="0" width="58.86"/>
    <col collapsed="false" customWidth="true" hidden="false" outlineLevel="0" max="18" min="18" style="0" width="10.29"/>
    <col collapsed="false" customWidth="true" hidden="false" outlineLevel="0" max="19" min="19" style="0" width="10.71"/>
    <col collapsed="false" customWidth="true" hidden="false" outlineLevel="0" max="20" min="20" style="0" width="7"/>
    <col collapsed="false" customWidth="true" hidden="false" outlineLevel="0" max="23" min="23" style="0" width="16.29"/>
    <col collapsed="false" customWidth="true" hidden="false" outlineLevel="0" max="24" min="24" style="0" width="16.14"/>
  </cols>
  <sheetData>
    <row r="1" s="76" customFormat="true" ht="23.85" hidden="false" customHeight="false" outlineLevel="0" collapsed="false">
      <c r="A1" s="76" t="s">
        <v>87</v>
      </c>
      <c r="B1" s="76" t="s">
        <v>152</v>
      </c>
      <c r="C1" s="76" t="s">
        <v>153</v>
      </c>
      <c r="D1" s="76" t="s">
        <v>31</v>
      </c>
      <c r="E1" s="76" t="s">
        <v>154</v>
      </c>
      <c r="F1" s="76" t="s">
        <v>155</v>
      </c>
      <c r="G1" s="77" t="s">
        <v>156</v>
      </c>
      <c r="H1" s="77" t="s">
        <v>157</v>
      </c>
      <c r="I1" s="77" t="s">
        <v>158</v>
      </c>
      <c r="J1" s="77" t="s">
        <v>159</v>
      </c>
      <c r="K1" s="77" t="s">
        <v>160</v>
      </c>
      <c r="L1" s="77" t="s">
        <v>161</v>
      </c>
      <c r="M1" s="77" t="s">
        <v>162</v>
      </c>
      <c r="N1" s="77" t="s">
        <v>163</v>
      </c>
      <c r="O1" s="77" t="s">
        <v>164</v>
      </c>
      <c r="P1" s="77" t="s">
        <v>165</v>
      </c>
      <c r="Q1" s="76" t="s">
        <v>166</v>
      </c>
      <c r="R1" s="76" t="s">
        <v>167</v>
      </c>
      <c r="S1" s="76" t="s">
        <v>168</v>
      </c>
      <c r="T1" s="76" t="s">
        <v>125</v>
      </c>
      <c r="W1" s="78"/>
      <c r="X1" s="78"/>
      <c r="Y1" s="78"/>
    </row>
    <row r="2" customFormat="false" ht="12.75" hidden="false" customHeight="false" outlineLevel="0" collapsed="false">
      <c r="A2" s="0" t="s">
        <v>169</v>
      </c>
      <c r="B2" s="0" t="n">
        <v>0</v>
      </c>
      <c r="C2" s="0" t="n">
        <v>0</v>
      </c>
      <c r="D2" s="0" t="s">
        <v>45</v>
      </c>
      <c r="E2" s="0" t="n">
        <v>1</v>
      </c>
      <c r="F2" s="0" t="n">
        <v>6</v>
      </c>
      <c r="G2" s="5" t="n">
        <f aca="false">IF(E2&gt;0,(1-_xlfn.BINOM.DIST(0,$E2,($F2-$R$2+1)/$F2,1)),0)</f>
        <v>0.666666666666667</v>
      </c>
      <c r="H2" s="5" t="n">
        <f aca="false">IF(E2&gt;0,(1-_xlfn.BINOM.DIST(0,$E2,($F2-$S$2+1)/$F2,1)),0)</f>
        <v>0.333333333333333</v>
      </c>
      <c r="I2" s="5" t="n">
        <f aca="false">IF(E2&gt;1,(1-_xlfn.BINOM.DIST(1,$E2,($F2-$R$2+1)/$F2,1)),0)</f>
        <v>0</v>
      </c>
      <c r="J2" s="5" t="n">
        <f aca="false">IF(E2&gt;1,(1-_xlfn.BINOM.DIST(1,$E2,($F2-$S$2+1)/$F2,1)),0)</f>
        <v>0</v>
      </c>
      <c r="K2" s="5" t="n">
        <f aca="false">IF(E2&gt;2,(1-_xlfn.BINOM.DIST(2,$E2,($F2-$R$2+1)/$F2,1)),0)</f>
        <v>0</v>
      </c>
      <c r="L2" s="5" t="n">
        <f aca="false">IF(E2&gt;2,(1-_xlfn.BINOM.DIST(2,$E2,($F2-$S$2+1)/$F2,1)),0)</f>
        <v>0</v>
      </c>
      <c r="M2" s="5" t="n">
        <f aca="false">IF(E2&gt;3,(1-_xlfn.BINOM.DIST(3,$E2,($F2-$R$2+1)/$F2,1)),0)</f>
        <v>0</v>
      </c>
      <c r="N2" s="5" t="n">
        <f aca="false">IF(E2&gt;3,(1-_xlfn.BINOM.DIST(3,$E2,($F2-$S$2+1)/$F2,1)),0)</f>
        <v>0</v>
      </c>
      <c r="O2" s="5" t="n">
        <f aca="false">IF(E2&gt;4,(1-_xlfn.BINOM.DIST(4,$E2,($F2-$R$2+1)/$F2,1)),)</f>
        <v>0</v>
      </c>
      <c r="P2" s="5" t="n">
        <f aca="false">IF(E2&gt;4,(1-_xlfn.BINOM.DIST(4,$E2,($F2-$S$2+1)/$F2,1)),0)</f>
        <v>0</v>
      </c>
      <c r="Q2" s="0" t="s">
        <v>170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75" hidden="false" customHeight="false" outlineLevel="0" collapsed="false">
      <c r="A3" s="0" t="s">
        <v>171</v>
      </c>
      <c r="B3" s="0" t="n">
        <v>0</v>
      </c>
      <c r="C3" s="0" t="n">
        <v>0</v>
      </c>
      <c r="D3" s="0" t="s">
        <v>49</v>
      </c>
      <c r="E3" s="0" t="n">
        <v>2</v>
      </c>
      <c r="F3" s="0" t="n">
        <v>6</v>
      </c>
      <c r="G3" s="5" t="n">
        <f aca="false">IF(E3&gt;0,(1-_xlfn.BINOM.DIST(0,$E3,($F3-$R$2+1)/$F3,1)),0)</f>
        <v>0.888888888888889</v>
      </c>
      <c r="H3" s="5" t="n">
        <f aca="false">IF(E3&gt;0,(1-_xlfn.BINOM.DIST(0,$E3,($F3-$S$2+1)/$F3,1)),0)</f>
        <v>0.555555555555555</v>
      </c>
      <c r="I3" s="5" t="n">
        <f aca="false">IF(E3&gt;1,(1-_xlfn.BINOM.DIST(1,$E3,($F3-$R$2+1)/$F3,1)),0)</f>
        <v>0.444444444444444</v>
      </c>
      <c r="J3" s="5" t="n">
        <f aca="false">IF(E3&gt;1,(1-_xlfn.BINOM.DIST(1,$E3,($F3-$S$2+1)/$F3,1)),0)</f>
        <v>0.111111111111111</v>
      </c>
      <c r="K3" s="5" t="n">
        <f aca="false">IF(E3&gt;2,(1-_xlfn.BINOM.DIST(2,$E3,($F3-$R$2+1)/$F3,1)),0)</f>
        <v>0</v>
      </c>
      <c r="L3" s="5" t="n">
        <f aca="false">IF(E3&gt;2,(1-_xlfn.BINOM.DIST(2,$E3,($F3-$S$2+1)/$F3,1)),0)</f>
        <v>0</v>
      </c>
      <c r="M3" s="5" t="n">
        <f aca="false">IF(E3&gt;3,(1-_xlfn.BINOM.DIST(3,$E3,($F3-$R$2+1)/$F3,1)),0)</f>
        <v>0</v>
      </c>
      <c r="N3" s="5" t="n">
        <f aca="false">IF(E3&gt;3,(1-_xlfn.BINOM.DIST(3,$E3,($F3-$S$2+1)/$F3,1)),0)</f>
        <v>0</v>
      </c>
      <c r="O3" s="5" t="n">
        <f aca="false">IF(E3&gt;4,(1-_xlfn.BINOM.DIST(4,$E3,($F3-$R$2+1)/$F3,1)),)</f>
        <v>0</v>
      </c>
      <c r="P3" s="5" t="n">
        <f aca="false">IF(E3&gt;4,(1-_xlfn.BINOM.DIST(4,$E3,($F3-$S$2+1)/$F3,1)),0)</f>
        <v>0</v>
      </c>
      <c r="Q3" s="0" t="s">
        <v>172</v>
      </c>
    </row>
    <row r="4" customFormat="false" ht="12.75" hidden="false" customHeight="false" outlineLevel="0" collapsed="false">
      <c r="A4" s="0" t="s">
        <v>44</v>
      </c>
      <c r="B4" s="0" t="n">
        <v>0</v>
      </c>
      <c r="C4" s="0" t="n">
        <v>0</v>
      </c>
      <c r="D4" s="0" t="s">
        <v>45</v>
      </c>
      <c r="E4" s="0" t="n">
        <v>3</v>
      </c>
      <c r="F4" s="0" t="n">
        <v>8</v>
      </c>
      <c r="G4" s="5" t="n">
        <f aca="false">IF(E4&gt;0,(1-_xlfn.BINOM.DIST(0,$E4,($F4-$R$2+1)/$F4,1)),0)</f>
        <v>0.984375</v>
      </c>
      <c r="H4" s="5" t="n">
        <f aca="false">IF(E4&gt;0,(1-_xlfn.BINOM.DIST(0,$E4,($F4-$S$2+1)/$F4,1)),0)</f>
        <v>0.875</v>
      </c>
      <c r="I4" s="5" t="n">
        <f aca="false">IF(E4&gt;1,(1-_xlfn.BINOM.DIST(1,$E4,($F4-$R$2+1)/$F4,1)),0)</f>
        <v>0.84375</v>
      </c>
      <c r="J4" s="5" t="n">
        <f aca="false">IF(E4&gt;1,(1-_xlfn.BINOM.DIST(1,$E4,($F4-$S$2+1)/$F4,1)),0)</f>
        <v>0.5</v>
      </c>
      <c r="K4" s="5" t="n">
        <f aca="false">IF(E4&gt;2,(1-_xlfn.BINOM.DIST(2,$E4,($F4-$R$2+1)/$F4,1)),0)</f>
        <v>0.421875</v>
      </c>
      <c r="L4" s="5" t="n">
        <f aca="false">IF(E4&gt;2,(1-_xlfn.BINOM.DIST(2,$E4,($F4-$S$2+1)/$F4,1)),0)</f>
        <v>0.125</v>
      </c>
      <c r="M4" s="5" t="n">
        <f aca="false">IF(E4&gt;3,(1-_xlfn.BINOM.DIST(3,$E4,($F4-$R$2+1)/$F4,1)),0)</f>
        <v>0</v>
      </c>
      <c r="N4" s="5" t="n">
        <f aca="false">IF(E4&gt;3,(1-_xlfn.BINOM.DIST(3,$E4,($F4-$S$2+1)/$F4,1)),0)</f>
        <v>0</v>
      </c>
      <c r="O4" s="5" t="n">
        <f aca="false">IF(E4&gt;4,(1-_xlfn.BINOM.DIST(4,$E4,($F4-$R$2+1)/$F4,1)),)</f>
        <v>0</v>
      </c>
      <c r="P4" s="5" t="n">
        <f aca="false">IF(E4&gt;4,(1-_xlfn.BINOM.DIST(4,$E4,($F4-$S$2+1)/$F4,1)),0)</f>
        <v>0</v>
      </c>
      <c r="Q4" s="0" t="s">
        <v>173</v>
      </c>
    </row>
    <row r="5" customFormat="false" ht="12.75" hidden="false" customHeight="false" outlineLevel="0" collapsed="false">
      <c r="A5" s="0" t="s">
        <v>174</v>
      </c>
      <c r="B5" s="0" t="n">
        <v>5</v>
      </c>
      <c r="C5" s="0" t="n">
        <v>0</v>
      </c>
      <c r="D5" s="0" t="s">
        <v>45</v>
      </c>
      <c r="E5" s="0" t="n">
        <v>3</v>
      </c>
      <c r="F5" s="0" t="n">
        <v>8</v>
      </c>
      <c r="G5" s="5" t="n">
        <f aca="false">IF(E5&gt;0,(1-_xlfn.BINOM.DIST(0,$E5,($F5-$R$2+1)/$F5,1)),0)</f>
        <v>0.984375</v>
      </c>
      <c r="H5" s="5" t="n">
        <f aca="false">IF(E5&gt;0,(1-_xlfn.BINOM.DIST(0,$E5,($F5-$S$2+1)/$F5,1)),0)</f>
        <v>0.875</v>
      </c>
      <c r="I5" s="5" t="n">
        <f aca="false">IF(E5&gt;1,(1-_xlfn.BINOM.DIST(1,$E5,($F5-$R$2+1)/$F5,1)),0)</f>
        <v>0.84375</v>
      </c>
      <c r="J5" s="5" t="n">
        <f aca="false">IF(E5&gt;1,(1-_xlfn.BINOM.DIST(1,$E5,($F5-$S$2+1)/$F5,1)),0)</f>
        <v>0.5</v>
      </c>
      <c r="K5" s="5" t="n">
        <f aca="false">IF(E5&gt;2,(1-_xlfn.BINOM.DIST(2,$E5,($F5-$R$2+1)/$F5,1)),0)</f>
        <v>0.421875</v>
      </c>
      <c r="L5" s="5" t="n">
        <f aca="false">IF(E5&gt;2,(1-_xlfn.BINOM.DIST(2,$E5,($F5-$S$2+1)/$F5,1)),0)</f>
        <v>0.125</v>
      </c>
      <c r="M5" s="5" t="n">
        <f aca="false">IF(E5&gt;3,(1-_xlfn.BINOM.DIST(3,$E5,($F5-$R$2+1)/$F5,1)),0)</f>
        <v>0</v>
      </c>
      <c r="N5" s="5" t="n">
        <f aca="false">IF(E5&gt;3,(1-_xlfn.BINOM.DIST(3,$E5,($F5-$S$2+1)/$F5,1)),0)</f>
        <v>0</v>
      </c>
      <c r="O5" s="5" t="n">
        <f aca="false">IF(E5&gt;4,(1-_xlfn.BINOM.DIST(4,$E5,($F5-$R$2+1)/$F5,1)),)</f>
        <v>0</v>
      </c>
      <c r="P5" s="5" t="n">
        <f aca="false">IF(E5&gt;4,(1-_xlfn.BINOM.DIST(4,$E5,($F5-$S$2+1)/$F5,1)),0)</f>
        <v>0</v>
      </c>
      <c r="Q5" s="0" t="s">
        <v>97</v>
      </c>
    </row>
    <row r="6" customFormat="false" ht="12.75" hidden="false" customHeight="false" outlineLevel="0" collapsed="false">
      <c r="A6" s="0" t="s">
        <v>175</v>
      </c>
      <c r="B6" s="0" t="n">
        <v>5</v>
      </c>
      <c r="C6" s="0" t="n">
        <v>10</v>
      </c>
      <c r="D6" s="0" t="s">
        <v>49</v>
      </c>
      <c r="E6" s="0" t="n">
        <v>3</v>
      </c>
      <c r="F6" s="0" t="n">
        <v>8</v>
      </c>
      <c r="G6" s="5" t="n">
        <f aca="false">IF(E6&gt;0,(1-_xlfn.BINOM.DIST(0,$E6,($F6-$R$2+1)/$F6,1)),0)</f>
        <v>0.984375</v>
      </c>
      <c r="H6" s="5" t="n">
        <f aca="false">IF(E6&gt;0,(1-_xlfn.BINOM.DIST(0,$E6,($F6-$S$2+1)/$F6,1)),0)</f>
        <v>0.875</v>
      </c>
      <c r="I6" s="5" t="n">
        <f aca="false">IF(E6&gt;1,(1-_xlfn.BINOM.DIST(1,$E6,($F6-$R$2+1)/$F6,1)),0)</f>
        <v>0.84375</v>
      </c>
      <c r="J6" s="5" t="n">
        <f aca="false">IF(E6&gt;1,(1-_xlfn.BINOM.DIST(1,$E6,($F6-$S$2+1)/$F6,1)),0)</f>
        <v>0.5</v>
      </c>
      <c r="K6" s="5" t="n">
        <f aca="false">IF(E6&gt;2,(1-_xlfn.BINOM.DIST(2,$E6,($F6-$R$2+1)/$F6,1)),0)</f>
        <v>0.421875</v>
      </c>
      <c r="L6" s="5" t="n">
        <f aca="false">IF(E6&gt;2,(1-_xlfn.BINOM.DIST(2,$E6,($F6-$S$2+1)/$F6,1)),0)</f>
        <v>0.125</v>
      </c>
      <c r="M6" s="5" t="n">
        <f aca="false">IF(E6&gt;3,(1-_xlfn.BINOM.DIST(3,$E6,($F6-$R$2+1)/$F6,1)),0)</f>
        <v>0</v>
      </c>
      <c r="N6" s="5" t="n">
        <f aca="false">IF(E6&gt;3,(1-_xlfn.BINOM.DIST(3,$E6,($F6-$S$2+1)/$F6,1)),0)</f>
        <v>0</v>
      </c>
      <c r="O6" s="5" t="n">
        <f aca="false">IF(E6&gt;4,(1-_xlfn.BINOM.DIST(4,$E6,($F6-$R$2+1)/$F6,1)),)</f>
        <v>0</v>
      </c>
      <c r="P6" s="5" t="n">
        <f aca="false">IF(E6&gt;4,(1-_xlfn.BINOM.DIST(4,$E6,($F6-$S$2+1)/$F6,1)),0)</f>
        <v>0</v>
      </c>
      <c r="Q6" s="0" t="s">
        <v>97</v>
      </c>
    </row>
    <row r="7" customFormat="false" ht="12.75" hidden="false" customHeight="false" outlineLevel="0" collapsed="false">
      <c r="A7" s="0" t="s">
        <v>51</v>
      </c>
      <c r="B7" s="0" t="n">
        <v>0</v>
      </c>
      <c r="C7" s="0" t="n">
        <v>0</v>
      </c>
      <c r="D7" s="0" t="s">
        <v>49</v>
      </c>
      <c r="E7" s="0" t="n">
        <v>2</v>
      </c>
      <c r="F7" s="0" t="n">
        <v>12</v>
      </c>
      <c r="G7" s="5" t="n">
        <f aca="false">IF(E7&gt;0,(1-_xlfn.BINOM.DIST(0,$E7,($F7-$R$2+1)/$F7,1)),0)</f>
        <v>0.972222222222222</v>
      </c>
      <c r="H7" s="5" t="n">
        <f aca="false">IF(E7&gt;0,(1-_xlfn.BINOM.DIST(0,$E7,($F7-$S$2+1)/$F7,1)),0)</f>
        <v>0.888888888888889</v>
      </c>
      <c r="I7" s="5" t="n">
        <f aca="false">IF(E7&gt;1,(1-_xlfn.BINOM.DIST(1,$E7,($F7-$R$2+1)/$F7,1)),0)</f>
        <v>0.694444444444444</v>
      </c>
      <c r="J7" s="5" t="n">
        <f aca="false">IF(E7&gt;1,(1-_xlfn.BINOM.DIST(1,$E7,($F7-$S$2+1)/$F7,1)),0)</f>
        <v>0.444444444444444</v>
      </c>
      <c r="K7" s="5" t="n">
        <f aca="false">IF(E7&gt;2,(1-_xlfn.BINOM.DIST(2,$E7,($F7-$R$2+1)/$F7,1)),0)</f>
        <v>0</v>
      </c>
      <c r="L7" s="5" t="n">
        <f aca="false">IF(E7&gt;2,(1-_xlfn.BINOM.DIST(2,$E7,($F7-$S$2+1)/$F7,1)),0)</f>
        <v>0</v>
      </c>
      <c r="M7" s="5" t="n">
        <f aca="false">IF(E7&gt;3,(1-_xlfn.BINOM.DIST(3,$E7,($F7-$R$2+1)/$F7,1)),0)</f>
        <v>0</v>
      </c>
      <c r="N7" s="5" t="n">
        <f aca="false">IF(E7&gt;3,(1-_xlfn.BINOM.DIST(3,$E7,($F7-$S$2+1)/$F7,1)),0)</f>
        <v>0</v>
      </c>
      <c r="O7" s="5" t="n">
        <f aca="false">IF(E7&gt;4,(1-_xlfn.BINOM.DIST(4,$E7,($F7-$R$2+1)/$F7,1)),)</f>
        <v>0</v>
      </c>
      <c r="P7" s="5" t="n">
        <f aca="false">IF(E7&gt;4,(1-_xlfn.BINOM.DIST(4,$E7,($F7-$S$2+1)/$F7,1)),0)</f>
        <v>0</v>
      </c>
      <c r="Q7" s="0" t="s">
        <v>176</v>
      </c>
    </row>
    <row r="8" customFormat="false" ht="12.75" hidden="false" customHeight="false" outlineLevel="0" collapsed="false">
      <c r="A8" s="0" t="s">
        <v>177</v>
      </c>
      <c r="B8" s="0" t="n">
        <v>0</v>
      </c>
      <c r="C8" s="0" t="n">
        <v>0</v>
      </c>
      <c r="D8" s="0" t="s">
        <v>49</v>
      </c>
      <c r="E8" s="0" t="n">
        <v>3</v>
      </c>
      <c r="F8" s="0" t="n">
        <v>10</v>
      </c>
      <c r="G8" s="5" t="n">
        <f aca="false">IF(E8&gt;0,(1-_xlfn.BINOM.DIST(0,$E8,($F8-$R$2+1)/$F8,1)),0)</f>
        <v>0.992</v>
      </c>
      <c r="H8" s="5" t="n">
        <f aca="false">IF(E8&gt;0,(1-_xlfn.BINOM.DIST(0,$E8,($F8-$S$2+1)/$F8,1)),0)</f>
        <v>0.936</v>
      </c>
      <c r="I8" s="5" t="n">
        <f aca="false">IF(E8&gt;1,(1-_xlfn.BINOM.DIST(1,$E8,($F8-$R$2+1)/$F8,1)),0)</f>
        <v>0.896</v>
      </c>
      <c r="J8" s="5" t="n">
        <f aca="false">IF(E8&gt;1,(1-_xlfn.BINOM.DIST(1,$E8,($F8-$S$2+1)/$F8,1)),0)</f>
        <v>0.648</v>
      </c>
      <c r="K8" s="5" t="n">
        <f aca="false">IF(E8&gt;2,(1-_xlfn.BINOM.DIST(2,$E8,($F8-$R$2+1)/$F8,1)),0)</f>
        <v>0.512</v>
      </c>
      <c r="L8" s="5" t="n">
        <f aca="false">IF(E8&gt;2,(1-_xlfn.BINOM.DIST(2,$E8,($F8-$S$2+1)/$F8,1)),0)</f>
        <v>0.216</v>
      </c>
      <c r="M8" s="5" t="n">
        <f aca="false">IF(E8&gt;3,(1-_xlfn.BINOM.DIST(3,$E8,($F8-$R$2+1)/$F8,1)),0)</f>
        <v>0</v>
      </c>
      <c r="N8" s="5" t="n">
        <f aca="false">IF(E8&gt;3,(1-_xlfn.BINOM.DIST(3,$E8,($F8-$S$2+1)/$F8,1)),0)</f>
        <v>0</v>
      </c>
      <c r="O8" s="5" t="n">
        <f aca="false">IF(E8&gt;4,(1-_xlfn.BINOM.DIST(4,$E8,($F8-$R$2+1)/$F8,1)),)</f>
        <v>0</v>
      </c>
      <c r="P8" s="5" t="n">
        <f aca="false">IF(E8&gt;4,(1-_xlfn.BINOM.DIST(4,$E8,($F8-$S$2+1)/$F8,1)),0)</f>
        <v>0</v>
      </c>
      <c r="Q8" s="0" t="s">
        <v>176</v>
      </c>
    </row>
    <row r="9" customFormat="false" ht="12.75" hidden="false" customHeight="false" outlineLevel="0" collapsed="false">
      <c r="A9" s="0" t="s">
        <v>178</v>
      </c>
      <c r="B9" s="0" t="n">
        <v>5</v>
      </c>
      <c r="C9" s="0" t="n">
        <v>10</v>
      </c>
      <c r="D9" s="0" t="s">
        <v>56</v>
      </c>
      <c r="E9" s="0" t="n">
        <v>3</v>
      </c>
      <c r="F9" s="0" t="n">
        <v>8</v>
      </c>
      <c r="G9" s="5" t="n">
        <f aca="false">IF(E9&gt;0,(1-_xlfn.BINOM.DIST(0,$E9,($F9-$R$2+1)/$F9,1)),0)</f>
        <v>0.984375</v>
      </c>
      <c r="H9" s="5" t="n">
        <f aca="false">IF(E9&gt;0,(1-_xlfn.BINOM.DIST(0,$E9,($F9-$S$2+1)/$F9,1)),0)</f>
        <v>0.875</v>
      </c>
      <c r="I9" s="5" t="n">
        <f aca="false">IF(E9&gt;1,(1-_xlfn.BINOM.DIST(1,$E9,($F9-$R$2+1)/$F9,1)),0)</f>
        <v>0.84375</v>
      </c>
      <c r="J9" s="5" t="n">
        <f aca="false">IF(E9&gt;1,(1-_xlfn.BINOM.DIST(1,$E9,($F9-$S$2+1)/$F9,1)),0)</f>
        <v>0.5</v>
      </c>
      <c r="K9" s="5" t="n">
        <f aca="false">IF(E9&gt;2,(1-_xlfn.BINOM.DIST(2,$E9,($F9-$R$2+1)/$F9,1)),0)</f>
        <v>0.421875</v>
      </c>
      <c r="L9" s="5" t="n">
        <f aca="false">IF(E9&gt;2,(1-_xlfn.BINOM.DIST(2,$E9,($F9-$S$2+1)/$F9,1)),0)</f>
        <v>0.125</v>
      </c>
      <c r="M9" s="5" t="n">
        <f aca="false">IF(E9&gt;3,(1-_xlfn.BINOM.DIST(3,$E9,($F9-$R$2+1)/$F9,1)),0)</f>
        <v>0</v>
      </c>
      <c r="N9" s="5" t="n">
        <f aca="false">IF(E9&gt;3,(1-_xlfn.BINOM.DIST(3,$E9,($F9-$S$2+1)/$F9,1)),0)</f>
        <v>0</v>
      </c>
      <c r="O9" s="5" t="n">
        <f aca="false">IF(E9&gt;4,(1-_xlfn.BINOM.DIST(4,$E9,($F9-$R$2+1)/$F9,1)),)</f>
        <v>0</v>
      </c>
      <c r="P9" s="5" t="n">
        <f aca="false">IF(E9&gt;4,(1-_xlfn.BINOM.DIST(4,$E9,($F9-$S$2+1)/$F9,1)),0)</f>
        <v>0</v>
      </c>
      <c r="Q9" s="46" t="s">
        <v>179</v>
      </c>
    </row>
    <row r="10" customFormat="false" ht="12.75" hidden="false" customHeight="false" outlineLevel="0" collapsed="false">
      <c r="A10" s="0" t="s">
        <v>180</v>
      </c>
      <c r="B10" s="0" t="n">
        <v>10</v>
      </c>
      <c r="C10" s="0" t="n">
        <v>10</v>
      </c>
      <c r="D10" s="0" t="s">
        <v>56</v>
      </c>
      <c r="E10" s="0" t="n">
        <v>4</v>
      </c>
      <c r="F10" s="0" t="n">
        <v>8</v>
      </c>
      <c r="G10" s="5" t="n">
        <f aca="false">IF(E10&gt;0,(1-_xlfn.BINOM.DIST(0,$E10,($F10-$R$2+1)/$F10,1)),0)</f>
        <v>0.99609375</v>
      </c>
      <c r="H10" s="5" t="n">
        <f aca="false">IF(E10&gt;0,(1-_xlfn.BINOM.DIST(0,$E10,($F10-$S$2+1)/$F10,1)),0)</f>
        <v>0.9375</v>
      </c>
      <c r="I10" s="5" t="n">
        <f aca="false">IF(E10&gt;1,(1-_xlfn.BINOM.DIST(1,$E10,($F10-$R$2+1)/$F10,1)),0)</f>
        <v>0.94921875</v>
      </c>
      <c r="J10" s="5" t="n">
        <f aca="false">IF(E10&gt;1,(1-_xlfn.BINOM.DIST(1,$E10,($F10-$S$2+1)/$F10,1)),0)</f>
        <v>0.6875</v>
      </c>
      <c r="K10" s="5" t="n">
        <f aca="false">IF(E10&gt;2,(1-_xlfn.BINOM.DIST(2,$E10,($F10-$R$2+1)/$F10,1)),0)</f>
        <v>0.73828125</v>
      </c>
      <c r="L10" s="5" t="n">
        <f aca="false">IF(E10&gt;2,(1-_xlfn.BINOM.DIST(2,$E10,($F10-$S$2+1)/$F10,1)),0)</f>
        <v>0.3125</v>
      </c>
      <c r="M10" s="5" t="n">
        <f aca="false">IF(E10&gt;3,(1-_xlfn.BINOM.DIST(3,$E10,($F10-$R$2+1)/$F10,1)),0)</f>
        <v>0.31640625</v>
      </c>
      <c r="N10" s="5" t="n">
        <f aca="false">IF(E10&gt;3,(1-_xlfn.BINOM.DIST(3,$E10,($F10-$S$2+1)/$F10,1)),0)</f>
        <v>0.0625</v>
      </c>
      <c r="O10" s="5" t="n">
        <f aca="false">IF(E10&gt;4,(1-_xlfn.BINOM.DIST(4,$E10,($F10-$R$2+1)/$F10,1)),)</f>
        <v>0</v>
      </c>
      <c r="P10" s="5" t="n">
        <f aca="false">IF(E10&gt;4,(1-_xlfn.BINOM.DIST(4,$E10,($F10-$S$2+1)/$F10,1)),0)</f>
        <v>0</v>
      </c>
      <c r="Q10" s="46" t="s">
        <v>179</v>
      </c>
    </row>
    <row r="11" customFormat="false" ht="12.75" hidden="false" customHeight="false" outlineLevel="0" collapsed="false">
      <c r="A11" s="0" t="s">
        <v>181</v>
      </c>
      <c r="B11" s="0" t="n">
        <v>0</v>
      </c>
      <c r="C11" s="0" t="n">
        <v>0</v>
      </c>
      <c r="D11" s="0" t="s">
        <v>56</v>
      </c>
      <c r="E11" s="0" t="n">
        <v>2</v>
      </c>
      <c r="F11" s="0" t="n">
        <v>12</v>
      </c>
      <c r="G11" s="5" t="n">
        <f aca="false">IF(E11&gt;0,(1-_xlfn.BINOM.DIST(0,$E11,($F11-$R$2+1)/$F11,1)),0)</f>
        <v>0.972222222222222</v>
      </c>
      <c r="H11" s="5" t="n">
        <f aca="false">IF(E11&gt;0,(1-_xlfn.BINOM.DIST(0,$E11,($F11-$S$2+1)/$F11,1)),0)</f>
        <v>0.888888888888889</v>
      </c>
      <c r="I11" s="5" t="n">
        <f aca="false">IF(E11&gt;1,(1-_xlfn.BINOM.DIST(1,$E11,($F11-$R$2+1)/$F11,1)),0)</f>
        <v>0.694444444444444</v>
      </c>
      <c r="J11" s="5" t="n">
        <f aca="false">IF(E11&gt;1,(1-_xlfn.BINOM.DIST(1,$E11,($F11-$S$2+1)/$F11,1)),0)</f>
        <v>0.444444444444444</v>
      </c>
      <c r="K11" s="5" t="n">
        <f aca="false">IF(E11&gt;2,(1-_xlfn.BINOM.DIST(2,$E11,($F11-$R$2+1)/$F11,1)),0)</f>
        <v>0</v>
      </c>
      <c r="L11" s="5" t="n">
        <f aca="false">IF(E11&gt;2,(1-_xlfn.BINOM.DIST(2,$E11,($F11-$S$2+1)/$F11,1)),0)</f>
        <v>0</v>
      </c>
      <c r="M11" s="5" t="n">
        <f aca="false">IF(E11&gt;3,(1-_xlfn.BINOM.DIST(3,$E11,($F11-$R$2+1)/$F11,1)),0)</f>
        <v>0</v>
      </c>
      <c r="N11" s="5" t="n">
        <f aca="false">IF(E11&gt;3,(1-_xlfn.BINOM.DIST(3,$E11,($F11-$S$2+1)/$F11,1)),0)</f>
        <v>0</v>
      </c>
      <c r="O11" s="5" t="n">
        <f aca="false">IF(E11&gt;4,(1-_xlfn.BINOM.DIST(4,$E11,($F11-$R$2+1)/$F11,1)),)</f>
        <v>0</v>
      </c>
      <c r="P11" s="5" t="n">
        <f aca="false">IF(E11&gt;4,(1-_xlfn.BINOM.DIST(4,$E11,($F11-$S$2+1)/$F11,1)),0)</f>
        <v>0</v>
      </c>
      <c r="Q11" s="46" t="s">
        <v>179</v>
      </c>
    </row>
    <row r="12" customFormat="false" ht="12.75" hidden="false" customHeight="false" outlineLevel="0" collapsed="false">
      <c r="A12" s="0" t="s">
        <v>182</v>
      </c>
      <c r="B12" s="0" t="n">
        <v>0</v>
      </c>
      <c r="C12" s="0" t="n">
        <v>0</v>
      </c>
      <c r="D12" s="0" t="s">
        <v>56</v>
      </c>
      <c r="E12" s="0" t="n">
        <v>3</v>
      </c>
      <c r="F12" s="0" t="n">
        <v>12</v>
      </c>
      <c r="G12" s="5" t="n">
        <f aca="false">IF(E12&gt;0,(1-_xlfn.BINOM.DIST(0,$E12,($F12-$R$2+1)/$F12,1)),0)</f>
        <v>0.99537037037037</v>
      </c>
      <c r="H12" s="5" t="n">
        <f aca="false">IF(E12&gt;0,(1-_xlfn.BINOM.DIST(0,$E12,($F12-$S$2+1)/$F12,1)),0)</f>
        <v>0.962962962962963</v>
      </c>
      <c r="I12" s="5" t="n">
        <f aca="false">IF(E12&gt;1,(1-_xlfn.BINOM.DIST(1,$E12,($F12-$R$2+1)/$F12,1)),0)</f>
        <v>0.925925925925926</v>
      </c>
      <c r="J12" s="5" t="n">
        <f aca="false">IF(E12&gt;1,(1-_xlfn.BINOM.DIST(1,$E12,($F12-$S$2+1)/$F12,1)),0)</f>
        <v>0.740740740740741</v>
      </c>
      <c r="K12" s="5" t="n">
        <f aca="false">IF(E12&gt;2,(1-_xlfn.BINOM.DIST(2,$E12,($F12-$R$2+1)/$F12,1)),0)</f>
        <v>0.578703703703704</v>
      </c>
      <c r="L12" s="5" t="n">
        <f aca="false">IF(E12&gt;2,(1-_xlfn.BINOM.DIST(2,$E12,($F12-$S$2+1)/$F12,1)),0)</f>
        <v>0.296296296296296</v>
      </c>
      <c r="M12" s="5" t="n">
        <f aca="false">IF(E12&gt;3,(1-_xlfn.BINOM.DIST(3,$E12,($F12-$R$2+1)/$F12,1)),0)</f>
        <v>0</v>
      </c>
      <c r="N12" s="5" t="n">
        <f aca="false">IF(E12&gt;3,(1-_xlfn.BINOM.DIST(3,$E12,($F12-$S$2+1)/$F12,1)),0)</f>
        <v>0</v>
      </c>
      <c r="O12" s="5" t="n">
        <f aca="false">IF(E12&gt;4,(1-_xlfn.BINOM.DIST(4,$E12,($F12-$R$2+1)/$F12,1)),)</f>
        <v>0</v>
      </c>
      <c r="P12" s="5" t="n">
        <f aca="false">IF(E12&gt;4,(1-_xlfn.BINOM.DIST(4,$E12,($F12-$S$2+1)/$F12,1)),0)</f>
        <v>0</v>
      </c>
      <c r="Q12" s="46" t="s">
        <v>179</v>
      </c>
    </row>
    <row r="13" customFormat="false" ht="12.75" hidden="false" customHeight="false" outlineLevel="0" collapsed="false">
      <c r="A13" s="0" t="s">
        <v>183</v>
      </c>
      <c r="B13" s="0" t="n">
        <v>0</v>
      </c>
      <c r="C13" s="0" t="n">
        <v>0</v>
      </c>
      <c r="D13" s="0" t="s">
        <v>56</v>
      </c>
      <c r="E13" s="0" t="n">
        <v>3</v>
      </c>
      <c r="F13" s="0" t="n">
        <v>10</v>
      </c>
      <c r="G13" s="5" t="n">
        <f aca="false">IF(E13&gt;0,(1-_xlfn.BINOM.DIST(0,$E13,($F13-$R$2+1)/$F13,1)),0)</f>
        <v>0.992</v>
      </c>
      <c r="H13" s="5" t="n">
        <f aca="false">IF(E13&gt;0,(1-_xlfn.BINOM.DIST(0,$E13,($F13-$S$2+1)/$F13,1)),0)</f>
        <v>0.936</v>
      </c>
      <c r="I13" s="5" t="n">
        <f aca="false">IF(E13&gt;1,(1-_xlfn.BINOM.DIST(1,$E13,($F13-$R$2+1)/$F13,1)),0)</f>
        <v>0.896</v>
      </c>
      <c r="J13" s="5" t="n">
        <f aca="false">IF(E13&gt;1,(1-_xlfn.BINOM.DIST(1,$E13,($F13-$S$2+1)/$F13,1)),0)</f>
        <v>0.648</v>
      </c>
      <c r="K13" s="5" t="n">
        <f aca="false">IF(E13&gt;2,(1-_xlfn.BINOM.DIST(2,$E13,($F13-$R$2+1)/$F13,1)),0)</f>
        <v>0.512</v>
      </c>
      <c r="L13" s="5" t="n">
        <f aca="false">IF(E13&gt;2,(1-_xlfn.BINOM.DIST(2,$E13,($F13-$S$2+1)/$F13,1)),0)</f>
        <v>0.216</v>
      </c>
      <c r="M13" s="5" t="n">
        <f aca="false">IF(E13&gt;3,(1-_xlfn.BINOM.DIST(3,$E13,($F13-$R$2+1)/$F13,1)),0)</f>
        <v>0</v>
      </c>
      <c r="N13" s="5" t="n">
        <f aca="false">IF(E13&gt;3,(1-_xlfn.BINOM.DIST(3,$E13,($F13-$S$2+1)/$F13,1)),0)</f>
        <v>0</v>
      </c>
      <c r="O13" s="5" t="n">
        <f aca="false">IF(E13&gt;4,(1-_xlfn.BINOM.DIST(4,$E13,($F13-$R$2+1)/$F13,1)),)</f>
        <v>0</v>
      </c>
      <c r="P13" s="5" t="n">
        <f aca="false">IF(E13&gt;4,(1-_xlfn.BINOM.DIST(4,$E13,($F13-$S$2+1)/$F13,1)),0)</f>
        <v>0</v>
      </c>
      <c r="Q13" s="46" t="s">
        <v>179</v>
      </c>
    </row>
    <row r="14" customFormat="false" ht="12.75" hidden="false" customHeight="false" outlineLevel="0" collapsed="false">
      <c r="A14" s="0" t="s">
        <v>184</v>
      </c>
      <c r="B14" s="0" t="n">
        <v>0</v>
      </c>
      <c r="C14" s="0" t="n">
        <v>0</v>
      </c>
      <c r="D14" s="0" t="s">
        <v>56</v>
      </c>
      <c r="E14" s="0" t="n">
        <v>4</v>
      </c>
      <c r="F14" s="0" t="n">
        <v>10</v>
      </c>
      <c r="G14" s="5" t="n">
        <f aca="false">IF(E14&gt;0,(1-_xlfn.BINOM.DIST(0,$E14,($F14-$R$2+1)/$F14,1)),0)</f>
        <v>0.9984</v>
      </c>
      <c r="H14" s="5" t="n">
        <f aca="false">IF(E14&gt;0,(1-_xlfn.BINOM.DIST(0,$E14,($F14-$S$2+1)/$F14,1)),0)</f>
        <v>0.9744</v>
      </c>
      <c r="I14" s="5" t="n">
        <f aca="false">IF(E14&gt;1,(1-_xlfn.BINOM.DIST(1,$E14,($F14-$R$2+1)/$F14,1)),0)</f>
        <v>0.9728</v>
      </c>
      <c r="J14" s="5" t="n">
        <f aca="false">IF(E14&gt;1,(1-_xlfn.BINOM.DIST(1,$E14,($F14-$S$2+1)/$F14,1)),0)</f>
        <v>0.8208</v>
      </c>
      <c r="K14" s="5" t="n">
        <f aca="false">IF(E14&gt;2,(1-_xlfn.BINOM.DIST(2,$E14,($F14-$R$2+1)/$F14,1)),0)</f>
        <v>0.8192</v>
      </c>
      <c r="L14" s="5" t="n">
        <f aca="false">IF(E14&gt;2,(1-_xlfn.BINOM.DIST(2,$E14,($F14-$S$2+1)/$F14,1)),0)</f>
        <v>0.4752</v>
      </c>
      <c r="M14" s="5" t="n">
        <f aca="false">IF(E14&gt;3,(1-_xlfn.BINOM.DIST(3,$E14,($F14-$R$2+1)/$F14,1)),0)</f>
        <v>0.4096</v>
      </c>
      <c r="N14" s="5" t="n">
        <f aca="false">IF(E14&gt;3,(1-_xlfn.BINOM.DIST(3,$E14,($F14-$S$2+1)/$F14,1)),0)</f>
        <v>0.1296</v>
      </c>
      <c r="O14" s="5" t="n">
        <f aca="false">IF(E14&gt;4,(1-_xlfn.BINOM.DIST(4,$E14,($F14-$R$2+1)/$F14,1)),)</f>
        <v>0</v>
      </c>
      <c r="P14" s="5" t="n">
        <f aca="false">IF(E14&gt;4,(1-_xlfn.BINOM.DIST(4,$E14,($F14-$S$2+1)/$F14,1)),0)</f>
        <v>0</v>
      </c>
      <c r="Q14" s="46" t="s">
        <v>179</v>
      </c>
    </row>
    <row r="15" customFormat="false" ht="12.75" hidden="false" customHeight="false" outlineLevel="0" collapsed="false">
      <c r="A15" s="0" t="s">
        <v>185</v>
      </c>
      <c r="B15" s="0" t="n">
        <v>5</v>
      </c>
      <c r="C15" s="0" t="n">
        <v>10</v>
      </c>
      <c r="D15" s="0" t="s">
        <v>67</v>
      </c>
      <c r="E15" s="0" t="n">
        <v>5</v>
      </c>
      <c r="F15" s="0" t="n">
        <v>8</v>
      </c>
      <c r="G15" s="5" t="n">
        <f aca="false">IF(E15&gt;0,(1-_xlfn.BINOM.DIST(0,$E15,($F15-$R$2+1)/$F15,1)),0)</f>
        <v>0.9990234375</v>
      </c>
      <c r="H15" s="5" t="n">
        <f aca="false">IF(E15&gt;0,(1-_xlfn.BINOM.DIST(0,$E15,($F15-$S$2+1)/$F15,1)),0)</f>
        <v>0.96875</v>
      </c>
      <c r="I15" s="5" t="n">
        <f aca="false">IF(E15&gt;1,(1-_xlfn.BINOM.DIST(1,$E15,($F15-$R$2+1)/$F15,1)),0)</f>
        <v>0.984375</v>
      </c>
      <c r="J15" s="5" t="n">
        <f aca="false">IF(E15&gt;1,(1-_xlfn.BINOM.DIST(1,$E15,($F15-$S$2+1)/$F15,1)),0)</f>
        <v>0.8125</v>
      </c>
      <c r="K15" s="5" t="n">
        <f aca="false">IF(E15&gt;2,(1-_xlfn.BINOM.DIST(2,$E15,($F15-$R$2+1)/$F15,1)),0)</f>
        <v>0.896484375</v>
      </c>
      <c r="L15" s="5" t="n">
        <f aca="false">IF(E15&gt;2,(1-_xlfn.BINOM.DIST(2,$E15,($F15-$S$2+1)/$F15,1)),0)</f>
        <v>0.5</v>
      </c>
      <c r="M15" s="5" t="n">
        <f aca="false">IF(E15&gt;3,(1-_xlfn.BINOM.DIST(3,$E15,($F15-$R$2+1)/$F15,1)),0)</f>
        <v>0.6328125</v>
      </c>
      <c r="N15" s="5" t="n">
        <f aca="false">IF(E15&gt;3,(1-_xlfn.BINOM.DIST(3,$E15,($F15-$S$2+1)/$F15,1)),0)</f>
        <v>0.1875</v>
      </c>
      <c r="O15" s="5" t="n">
        <f aca="false">IF(E15&gt;4,(1-_xlfn.BINOM.DIST(4,$E15,($F15-$R$2+1)/$F15,1)),)</f>
        <v>0.2373046875</v>
      </c>
      <c r="P15" s="5" t="n">
        <f aca="false">IF(E15&gt;4,(1-_xlfn.BINOM.DIST(4,$E15,($F15-$S$2+1)/$F15,1)),0)</f>
        <v>0.03125</v>
      </c>
      <c r="Q15" s="0" t="s">
        <v>186</v>
      </c>
    </row>
    <row r="16" customFormat="false" ht="12.75" hidden="false" customHeight="false" outlineLevel="0" collapsed="false">
      <c r="A16" s="0" t="s">
        <v>187</v>
      </c>
      <c r="B16" s="0" t="n">
        <v>0</v>
      </c>
      <c r="C16" s="0" t="n">
        <v>0</v>
      </c>
      <c r="D16" s="0" t="s">
        <v>67</v>
      </c>
      <c r="E16" s="0" t="n">
        <v>4</v>
      </c>
      <c r="F16" s="0" t="n">
        <v>12</v>
      </c>
      <c r="G16" s="5" t="n">
        <f aca="false">IF(E16&gt;0,(1-_xlfn.BINOM.DIST(0,$E16,($F16-$R$2+1)/$F16,1)),0)</f>
        <v>0.999228395061728</v>
      </c>
      <c r="H16" s="5" t="n">
        <f aca="false">IF(E16&gt;0,(1-_xlfn.BINOM.DIST(0,$E16,($F16-$S$2+1)/$F16,1)),0)</f>
        <v>0.987654320987654</v>
      </c>
      <c r="I16" s="5" t="n">
        <f aca="false">IF(E16&gt;1,(1-_xlfn.BINOM.DIST(1,$E16,($F16-$R$2+1)/$F16,1)),0)</f>
        <v>0.983796296296296</v>
      </c>
      <c r="J16" s="5" t="n">
        <f aca="false">IF(E16&gt;1,(1-_xlfn.BINOM.DIST(1,$E16,($F16-$S$2+1)/$F16,1)),0)</f>
        <v>0.888888888888889</v>
      </c>
      <c r="K16" s="5" t="n">
        <f aca="false">IF(E16&gt;2,(1-_xlfn.BINOM.DIST(2,$E16,($F16-$R$2+1)/$F16,1)),0)</f>
        <v>0.868055555555556</v>
      </c>
      <c r="L16" s="5" t="n">
        <f aca="false">IF(E16&gt;2,(1-_xlfn.BINOM.DIST(2,$E16,($F16-$S$2+1)/$F16,1)),0)</f>
        <v>0.592592592592593</v>
      </c>
      <c r="M16" s="5" t="n">
        <f aca="false">IF(E16&gt;3,(1-_xlfn.BINOM.DIST(3,$E16,($F16-$R$2+1)/$F16,1)),0)</f>
        <v>0.482253086419753</v>
      </c>
      <c r="N16" s="5" t="n">
        <f aca="false">IF(E16&gt;3,(1-_xlfn.BINOM.DIST(3,$E16,($F16-$S$2+1)/$F16,1)),0)</f>
        <v>0.197530864197531</v>
      </c>
      <c r="O16" s="5" t="n">
        <f aca="false">IF(E16&gt;4,(1-_xlfn.BINOM.DIST(4,$E16,($F16-$R$2+1)/$F16,1)),)</f>
        <v>0</v>
      </c>
      <c r="P16" s="5" t="n">
        <f aca="false">IF(E16&gt;4,(1-_xlfn.BINOM.DIST(4,$E16,($F16-$S$2+1)/$F16,1)),0)</f>
        <v>0</v>
      </c>
      <c r="Q16" s="46" t="s">
        <v>186</v>
      </c>
    </row>
    <row r="17" customFormat="false" ht="12.75" hidden="false" customHeight="false" outlineLevel="0" collapsed="false">
      <c r="A17" s="0" t="s">
        <v>72</v>
      </c>
      <c r="B17" s="0" t="n">
        <v>0</v>
      </c>
      <c r="C17" s="0" t="n">
        <v>0</v>
      </c>
      <c r="D17" s="0" t="s">
        <v>67</v>
      </c>
      <c r="E17" s="0" t="n">
        <v>5</v>
      </c>
      <c r="F17" s="0" t="n">
        <v>10</v>
      </c>
      <c r="G17" s="5" t="n">
        <f aca="false">IF(E17&gt;0,(1-_xlfn.BINOM.DIST(0,$E17,($F17-$R$2+1)/$F17,1)),0)</f>
        <v>0.99968</v>
      </c>
      <c r="H17" s="5" t="n">
        <f aca="false">IF(E17&gt;0,(1-_xlfn.BINOM.DIST(0,$E17,($F17-$S$2+1)/$F17,1)),0)</f>
        <v>0.98976</v>
      </c>
      <c r="I17" s="5" t="n">
        <f aca="false">IF(E17&gt;1,(1-_xlfn.BINOM.DIST(1,$E17,($F17-$R$2+1)/$F17,1)),0)</f>
        <v>0.99328</v>
      </c>
      <c r="J17" s="5" t="n">
        <f aca="false">IF(E17&gt;1,(1-_xlfn.BINOM.DIST(1,$E17,($F17-$S$2+1)/$F17,1)),0)</f>
        <v>0.91296</v>
      </c>
      <c r="K17" s="5" t="n">
        <f aca="false">IF(E17&gt;2,(1-_xlfn.BINOM.DIST(2,$E17,($F17-$R$2+1)/$F17,1)),0)</f>
        <v>0.94208</v>
      </c>
      <c r="L17" s="5" t="n">
        <f aca="false">IF(E17&gt;2,(1-_xlfn.BINOM.DIST(2,$E17,($F17-$S$2+1)/$F17,1)),0)</f>
        <v>0.68256</v>
      </c>
      <c r="M17" s="5" t="n">
        <f aca="false">IF(E17&gt;3,(1-_xlfn.BINOM.DIST(3,$E17,($F17-$R$2+1)/$F17,1)),0)</f>
        <v>0.73728</v>
      </c>
      <c r="N17" s="5" t="n">
        <f aca="false">IF(E17&gt;3,(1-_xlfn.BINOM.DIST(3,$E17,($F17-$S$2+1)/$F17,1)),0)</f>
        <v>0.33696</v>
      </c>
      <c r="O17" s="5" t="n">
        <f aca="false">IF(E17&gt;4,(1-_xlfn.BINOM.DIST(4,$E17,($F17-$R$2+1)/$F17,1)),)</f>
        <v>0.32768</v>
      </c>
      <c r="P17" s="5" t="n">
        <f aca="false">IF(E17&gt;4,(1-_xlfn.BINOM.DIST(4,$E17,($F17-$S$2+1)/$F17,1)),0)</f>
        <v>0.0777600000000001</v>
      </c>
      <c r="Q17" s="46" t="s">
        <v>186</v>
      </c>
    </row>
    <row r="18" customFormat="false" ht="12.75" hidden="false" customHeight="false" outlineLevel="0" collapsed="false">
      <c r="A18" s="0" t="s">
        <v>188</v>
      </c>
      <c r="B18" s="0" t="n">
        <v>0</v>
      </c>
      <c r="C18" s="0" t="n">
        <v>5</v>
      </c>
      <c r="D18" s="0" t="s">
        <v>56</v>
      </c>
      <c r="E18" s="0" t="n">
        <v>3</v>
      </c>
      <c r="F18" s="0" t="n">
        <v>8</v>
      </c>
      <c r="G18" s="5" t="n">
        <f aca="false">IF(E18&gt;0,(1-_xlfn.BINOM.DIST(0,$E18,($F18-$R$2+1)/$F18,1)),0)</f>
        <v>0.984375</v>
      </c>
      <c r="H18" s="5" t="n">
        <f aca="false">IF(E18&gt;0,(1-_xlfn.BINOM.DIST(0,$E18,($F18-$S$2+1)/$F18,1)),0)</f>
        <v>0.875</v>
      </c>
      <c r="I18" s="5" t="n">
        <f aca="false">IF(E18&gt;1,(1-_xlfn.BINOM.DIST(1,$E18,($F18-$R$2+1)/$F18,1)),0)</f>
        <v>0.84375</v>
      </c>
      <c r="J18" s="5" t="n">
        <f aca="false">IF(E18&gt;1,(1-_xlfn.BINOM.DIST(1,$E18,($F18-$S$2+1)/$F18,1)),0)</f>
        <v>0.5</v>
      </c>
      <c r="K18" s="5" t="n">
        <f aca="false">IF(E18&gt;2,(1-_xlfn.BINOM.DIST(2,$E18,($F18-$R$2+1)/$F18,1)),0)</f>
        <v>0.421875</v>
      </c>
      <c r="L18" s="5" t="n">
        <f aca="false">IF(E18&gt;2,(1-_xlfn.BINOM.DIST(2,$E18,($F18-$S$2+1)/$F18,1)),0)</f>
        <v>0.125</v>
      </c>
      <c r="M18" s="5" t="n">
        <f aca="false">IF(E18&gt;3,(1-_xlfn.BINOM.DIST(3,$E18,($F18-$R$2+1)/$F18,1)),0)</f>
        <v>0</v>
      </c>
      <c r="N18" s="5" t="n">
        <f aca="false">IF(E18&gt;3,(1-_xlfn.BINOM.DIST(3,$E18,($F18-$S$2+1)/$F18,1)),0)</f>
        <v>0</v>
      </c>
      <c r="O18" s="5" t="n">
        <f aca="false">IF(E18&gt;4,(1-_xlfn.BINOM.DIST(4,$E18,($F18-$R$2+1)/$F18,1)),)</f>
        <v>0</v>
      </c>
      <c r="P18" s="5" t="n">
        <f aca="false">IF(E18&gt;4,(1-_xlfn.BINOM.DIST(4,$E18,($F18-$S$2+1)/$F18,1)),0)</f>
        <v>0</v>
      </c>
      <c r="Q18" s="0" t="s">
        <v>189</v>
      </c>
    </row>
    <row r="19" customFormat="false" ht="12.75" hidden="false" customHeight="false" outlineLevel="0" collapsed="false">
      <c r="A19" s="0" t="s">
        <v>190</v>
      </c>
      <c r="B19" s="0" t="n">
        <v>5</v>
      </c>
      <c r="C19" s="0" t="n">
        <v>5</v>
      </c>
      <c r="D19" s="0" t="s">
        <v>56</v>
      </c>
      <c r="E19" s="0" t="n">
        <v>4</v>
      </c>
      <c r="F19" s="0" t="n">
        <v>8</v>
      </c>
      <c r="G19" s="5" t="n">
        <f aca="false">IF(E19&gt;0,(1-_xlfn.BINOM.DIST(0,$E19,($F19-$R$2+1)/$F19,1)),0)</f>
        <v>0.99609375</v>
      </c>
      <c r="H19" s="5" t="n">
        <f aca="false">IF(E19&gt;0,(1-_xlfn.BINOM.DIST(0,$E19,($F19-$S$2+1)/$F19,1)),0)</f>
        <v>0.9375</v>
      </c>
      <c r="I19" s="5" t="n">
        <f aca="false">IF(E19&gt;1,(1-_xlfn.BINOM.DIST(1,$E19,($F19-$R$2+1)/$F19,1)),0)</f>
        <v>0.94921875</v>
      </c>
      <c r="J19" s="5" t="n">
        <f aca="false">IF(E19&gt;1,(1-_xlfn.BINOM.DIST(1,$E19,($F19-$S$2+1)/$F19,1)),0)</f>
        <v>0.6875</v>
      </c>
      <c r="K19" s="5" t="n">
        <f aca="false">IF(E19&gt;2,(1-_xlfn.BINOM.DIST(2,$E19,($F19-$R$2+1)/$F19,1)),0)</f>
        <v>0.73828125</v>
      </c>
      <c r="L19" s="5" t="n">
        <f aca="false">IF(E19&gt;2,(1-_xlfn.BINOM.DIST(2,$E19,($F19-$S$2+1)/$F19,1)),0)</f>
        <v>0.3125</v>
      </c>
      <c r="M19" s="5" t="n">
        <f aca="false">IF(E19&gt;3,(1-_xlfn.BINOM.DIST(3,$E19,($F19-$R$2+1)/$F19,1)),0)</f>
        <v>0.31640625</v>
      </c>
      <c r="N19" s="5" t="n">
        <f aca="false">IF(E19&gt;3,(1-_xlfn.BINOM.DIST(3,$E19,($F19-$S$2+1)/$F19,1)),0)</f>
        <v>0.0625</v>
      </c>
      <c r="O19" s="5" t="n">
        <f aca="false">IF(E19&gt;4,(1-_xlfn.BINOM.DIST(4,$E19,($F19-$R$2+1)/$F19,1)),)</f>
        <v>0</v>
      </c>
      <c r="P19" s="5" t="n">
        <f aca="false">IF(E19&gt;4,(1-_xlfn.BINOM.DIST(4,$E19,($F19-$S$2+1)/$F19,1)),0)</f>
        <v>0</v>
      </c>
      <c r="Q19" s="46" t="s">
        <v>189</v>
      </c>
    </row>
    <row r="20" customFormat="false" ht="12.75" hidden="false" customHeight="false" outlineLevel="0" collapsed="false">
      <c r="A20" s="0" t="s">
        <v>191</v>
      </c>
      <c r="B20" s="0" t="n">
        <v>5</v>
      </c>
      <c r="C20" s="0" t="n">
        <v>5</v>
      </c>
      <c r="D20" s="0" t="s">
        <v>67</v>
      </c>
      <c r="E20" s="0" t="n">
        <v>4</v>
      </c>
      <c r="F20" s="0" t="n">
        <v>12</v>
      </c>
      <c r="G20" s="5" t="n">
        <f aca="false">IF(E20&gt;0,(1-_xlfn.BINOM.DIST(0,$E20,($F20-$R$2+1)/$F20,1)),0)</f>
        <v>0.999228395061728</v>
      </c>
      <c r="H20" s="5" t="n">
        <f aca="false">IF(E20&gt;0,(1-_xlfn.BINOM.DIST(0,$E20,($F20-$S$2+1)/$F20,1)),0)</f>
        <v>0.987654320987654</v>
      </c>
      <c r="I20" s="5" t="n">
        <f aca="false">IF(E20&gt;1,(1-_xlfn.BINOM.DIST(1,$E20,($F20-$R$2+1)/$F20,1)),0)</f>
        <v>0.983796296296296</v>
      </c>
      <c r="J20" s="5" t="n">
        <f aca="false">IF(E20&gt;1,(1-_xlfn.BINOM.DIST(1,$E20,($F20-$S$2+1)/$F20,1)),0)</f>
        <v>0.888888888888889</v>
      </c>
      <c r="K20" s="5" t="n">
        <f aca="false">IF(E20&gt;2,(1-_xlfn.BINOM.DIST(2,$E20,($F20-$R$2+1)/$F20,1)),0)</f>
        <v>0.868055555555556</v>
      </c>
      <c r="L20" s="5" t="n">
        <f aca="false">IF(E20&gt;2,(1-_xlfn.BINOM.DIST(2,$E20,($F20-$S$2+1)/$F20,1)),0)</f>
        <v>0.592592592592593</v>
      </c>
      <c r="M20" s="5" t="n">
        <f aca="false">IF(E20&gt;3,(1-_xlfn.BINOM.DIST(3,$E20,($F20-$R$2+1)/$F20,1)),0)</f>
        <v>0.482253086419753</v>
      </c>
      <c r="N20" s="5" t="n">
        <f aca="false">IF(E20&gt;3,(1-_xlfn.BINOM.DIST(3,$E20,($F20-$S$2+1)/$F20,1)),0)</f>
        <v>0.197530864197531</v>
      </c>
      <c r="O20" s="5" t="n">
        <f aca="false">IF(E20&gt;4,(1-_xlfn.BINOM.DIST(4,$E20,($F20-$R$2+1)/$F20,1)),)</f>
        <v>0</v>
      </c>
      <c r="P20" s="5" t="n">
        <f aca="false">IF(E20&gt;4,(1-_xlfn.BINOM.DIST(4,$E20,($F20-$S$2+1)/$F20,1)),0)</f>
        <v>0</v>
      </c>
      <c r="Q20" s="46" t="s">
        <v>192</v>
      </c>
    </row>
    <row r="21" customFormat="false" ht="12.75" hidden="false" customHeight="false" outlineLevel="0" collapsed="false">
      <c r="A21" s="0" t="s">
        <v>193</v>
      </c>
      <c r="B21" s="0" t="n">
        <v>0</v>
      </c>
      <c r="C21" s="0" t="n">
        <v>5</v>
      </c>
      <c r="D21" s="0" t="s">
        <v>56</v>
      </c>
      <c r="E21" s="0" t="n">
        <v>2</v>
      </c>
      <c r="F21" s="0" t="n">
        <v>8</v>
      </c>
      <c r="G21" s="5" t="n">
        <f aca="false">IF(E21&gt;0,(1-_xlfn.BINOM.DIST(0,$E21,($F21-$R$2+1)/$F21,1)),0)</f>
        <v>0.9375</v>
      </c>
      <c r="H21" s="5" t="n">
        <f aca="false">IF(E21&gt;0,(1-_xlfn.BINOM.DIST(0,$E21,($F21-$S$2+1)/$F21,1)),0)</f>
        <v>0.75</v>
      </c>
      <c r="I21" s="5" t="n">
        <f aca="false">IF(E21&gt;1,(1-_xlfn.BINOM.DIST(1,$E21,($F21-$R$2+1)/$F21,1)),0)</f>
        <v>0.5625</v>
      </c>
      <c r="J21" s="5" t="n">
        <f aca="false">IF(E21&gt;1,(1-_xlfn.BINOM.DIST(1,$E21,($F21-$S$2+1)/$F21,1)),0)</f>
        <v>0.25</v>
      </c>
      <c r="K21" s="5" t="n">
        <f aca="false">IF(E21&gt;2,(1-_xlfn.BINOM.DIST(2,$E21,($F21-$R$2+1)/$F21,1)),0)</f>
        <v>0</v>
      </c>
      <c r="L21" s="5" t="n">
        <f aca="false">IF(E21&gt;2,(1-_xlfn.BINOM.DIST(2,$E21,($F21-$S$2+1)/$F21,1)),0)</f>
        <v>0</v>
      </c>
      <c r="M21" s="5" t="n">
        <f aca="false">IF(E21&gt;3,(1-_xlfn.BINOM.DIST(3,$E21,($F21-$R$2+1)/$F21,1)),0)</f>
        <v>0</v>
      </c>
      <c r="N21" s="5" t="n">
        <f aca="false">IF(E21&gt;3,(1-_xlfn.BINOM.DIST(3,$E21,($F21-$S$2+1)/$F21,1)),0)</f>
        <v>0</v>
      </c>
      <c r="O21" s="5" t="n">
        <f aca="false">IF(E21&gt;4,(1-_xlfn.BINOM.DIST(4,$E21,($F21-$R$2+1)/$F21,1)),)</f>
        <v>0</v>
      </c>
      <c r="P21" s="5" t="n">
        <f aca="false">IF(E21&gt;4,(1-_xlfn.BINOM.DIST(4,$E21,($F21-$S$2+1)/$F21,1)),0)</f>
        <v>0</v>
      </c>
      <c r="Q21" s="46" t="s">
        <v>194</v>
      </c>
    </row>
    <row r="22" customFormat="false" ht="12.75" hidden="false" customHeight="false" outlineLevel="0" collapsed="false">
      <c r="A22" s="0" t="s">
        <v>195</v>
      </c>
      <c r="B22" s="0" t="n">
        <v>5</v>
      </c>
      <c r="C22" s="0" t="n">
        <v>5</v>
      </c>
      <c r="D22" s="0" t="s">
        <v>56</v>
      </c>
      <c r="E22" s="0" t="n">
        <v>3</v>
      </c>
      <c r="F22" s="0" t="n">
        <v>8</v>
      </c>
      <c r="G22" s="5" t="n">
        <f aca="false">IF(E22&gt;0,(1-_xlfn.BINOM.DIST(0,$E22,($F22-$R$2+1)/$F22,1)),0)</f>
        <v>0.984375</v>
      </c>
      <c r="H22" s="5" t="n">
        <f aca="false">IF(E22&gt;0,(1-_xlfn.BINOM.DIST(0,$E22,($F22-$S$2+1)/$F22,1)),0)</f>
        <v>0.875</v>
      </c>
      <c r="I22" s="5" t="n">
        <f aca="false">IF(E22&gt;1,(1-_xlfn.BINOM.DIST(1,$E22,($F22-$R$2+1)/$F22,1)),0)</f>
        <v>0.84375</v>
      </c>
      <c r="J22" s="5" t="n">
        <f aca="false">IF(E22&gt;1,(1-_xlfn.BINOM.DIST(1,$E22,($F22-$S$2+1)/$F22,1)),0)</f>
        <v>0.5</v>
      </c>
      <c r="K22" s="5" t="n">
        <f aca="false">IF(E22&gt;2,(1-_xlfn.BINOM.DIST(2,$E22,($F22-$R$2+1)/$F22,1)),0)</f>
        <v>0.421875</v>
      </c>
      <c r="L22" s="5" t="n">
        <f aca="false">IF(E22&gt;2,(1-_xlfn.BINOM.DIST(2,$E22,($F22-$S$2+1)/$F22,1)),0)</f>
        <v>0.125</v>
      </c>
      <c r="M22" s="5" t="n">
        <f aca="false">IF(E22&gt;3,(1-_xlfn.BINOM.DIST(3,$E22,($F22-$R$2+1)/$F22,1)),0)</f>
        <v>0</v>
      </c>
      <c r="N22" s="5" t="n">
        <f aca="false">IF(E22&gt;3,(1-_xlfn.BINOM.DIST(3,$E22,($F22-$S$2+1)/$F22,1)),0)</f>
        <v>0</v>
      </c>
      <c r="O22" s="5" t="n">
        <f aca="false">IF(E22&gt;4,(1-_xlfn.BINOM.DIST(4,$E22,($F22-$R$2+1)/$F22,1)),)</f>
        <v>0</v>
      </c>
      <c r="P22" s="5" t="n">
        <f aca="false">IF(E22&gt;4,(1-_xlfn.BINOM.DIST(4,$E22,($F22-$S$2+1)/$F22,1)),0)</f>
        <v>0</v>
      </c>
      <c r="Q22" s="46" t="s">
        <v>194</v>
      </c>
    </row>
    <row r="23" customFormat="false" ht="12.75" hidden="false" customHeight="false" outlineLevel="0" collapsed="false">
      <c r="A23" s="0" t="s">
        <v>196</v>
      </c>
      <c r="B23" s="0" t="s">
        <v>96</v>
      </c>
      <c r="C23" s="0" t="s">
        <v>96</v>
      </c>
      <c r="D23" s="0" t="s">
        <v>96</v>
      </c>
      <c r="E23" s="0" t="n">
        <v>1</v>
      </c>
      <c r="F23" s="0" t="n">
        <v>12</v>
      </c>
      <c r="G23" s="5" t="n">
        <f aca="false">IF(E23&gt;0,(1-_xlfn.BINOM.DIST(0,$E23,($F23-$R$2+1)/$F23,1)),0)</f>
        <v>0.833333333333333</v>
      </c>
      <c r="H23" s="5" t="n">
        <f aca="false">IF(E23&gt;0,(1-_xlfn.BINOM.DIST(0,$E23,($F23-$S$2+1)/$F23,1)),0)</f>
        <v>0.666666666666667</v>
      </c>
      <c r="I23" s="5" t="n">
        <f aca="false">IF(E23&gt;1,(1-_xlfn.BINOM.DIST(1,$E23,($F23-$R$2+1)/$F23,1)),0)</f>
        <v>0</v>
      </c>
      <c r="J23" s="5" t="n">
        <f aca="false">IF(E23&gt;1,(1-_xlfn.BINOM.DIST(1,$E23,($F23-$S$2+1)/$F23,1)),0)</f>
        <v>0</v>
      </c>
      <c r="K23" s="5" t="n">
        <f aca="false">IF(E23&gt;2,(1-_xlfn.BINOM.DIST(2,$E23,($F23-$R$2+1)/$F23,1)),0)</f>
        <v>0</v>
      </c>
      <c r="L23" s="5" t="n">
        <f aca="false">IF(E23&gt;2,(1-_xlfn.BINOM.DIST(2,$E23,($F23-$S$2+1)/$F23,1)),0)</f>
        <v>0</v>
      </c>
      <c r="M23" s="5" t="n">
        <f aca="false">IF(E23&gt;3,(1-_xlfn.BINOM.DIST(3,$E23,($F23-$R$2+1)/$F23,1)),0)</f>
        <v>0</v>
      </c>
      <c r="N23" s="5" t="n">
        <f aca="false">IF(E23&gt;3,(1-_xlfn.BINOM.DIST(3,$E23,($F23-$S$2+1)/$F23,1)),0)</f>
        <v>0</v>
      </c>
      <c r="O23" s="5" t="n">
        <f aca="false">IF(E23&gt;4,(1-_xlfn.BINOM.DIST(4,$E23,($F23-$R$2+1)/$F23,1)),)</f>
        <v>0</v>
      </c>
      <c r="P23" s="5" t="n">
        <f aca="false">IF(E23&gt;4,(1-_xlfn.BINOM.DIST(4,$E23,($F23-$S$2+1)/$F23,1)),0)</f>
        <v>0</v>
      </c>
      <c r="Q23" s="0" t="s">
        <v>96</v>
      </c>
    </row>
    <row r="25" customFormat="false" ht="12.75" hidden="false" customHeight="false" outlineLevel="0" collapsed="false">
      <c r="A25" s="0" t="s">
        <v>197</v>
      </c>
      <c r="B25" s="0" t="n">
        <v>5</v>
      </c>
      <c r="C25" s="0" t="n">
        <v>0</v>
      </c>
      <c r="D25" s="0" t="s">
        <v>45</v>
      </c>
      <c r="E25" s="0" t="n">
        <v>2</v>
      </c>
      <c r="F25" s="0" t="n">
        <v>6</v>
      </c>
      <c r="G25" s="5" t="n">
        <f aca="false">IF(E25&gt;0,(1-_xlfn.BINOM.DIST(0,$E25,($F25-$R$2+1)/$F25,1)),0)</f>
        <v>0.888888888888889</v>
      </c>
      <c r="H25" s="5" t="n">
        <f aca="false">IF(E25&gt;0,(1-_xlfn.BINOM.DIST(0,$E25,($F25-$S$2+1)/$F25,1)),0)</f>
        <v>0.555555555555556</v>
      </c>
      <c r="I25" s="5" t="n">
        <f aca="false">IF(E25&gt;1,(1-_xlfn.BINOM.DIST(1,$E25,($F25-$R$2+1)/$F25,1)),0)</f>
        <v>0.444444444444444</v>
      </c>
      <c r="J25" s="5" t="n">
        <f aca="false">IF(E25&gt;1,(1-_xlfn.BINOM.DIST(1,$E25,($F25-$S$2+1)/$F25,1)),0)</f>
        <v>0.111111111111111</v>
      </c>
      <c r="K25" s="5" t="n">
        <f aca="false">IF(E25&gt;2,(1-_xlfn.BINOM.DIST(2,$E25,($F25-$R$2+1)/$F25,1)),0)</f>
        <v>0</v>
      </c>
      <c r="L25" s="5" t="n">
        <f aca="false">IF(E25&gt;2,(1-_xlfn.BINOM.DIST(2,$E25,($F25-$S$2+1)/$F25,1)),0)</f>
        <v>0</v>
      </c>
      <c r="M25" s="5" t="n">
        <f aca="false">IF(E25&gt;3,(1-_xlfn.BINOM.DIST(3,$E25,($F25-$R$2+1)/$F25,1)),0)</f>
        <v>0</v>
      </c>
      <c r="N25" s="5" t="n">
        <f aca="false">IF(E25&gt;3,(1-_xlfn.BINOM.DIST(3,$E25,($F25-$S$2+1)/$F25,1)),0)</f>
        <v>0</v>
      </c>
      <c r="O25" s="5" t="n">
        <f aca="false">IF(E25&gt;4,(1-_xlfn.BINOM.DIST(4,$E25,($F25-$R$2+1)/$F25,1)),)</f>
        <v>0</v>
      </c>
      <c r="P25" s="5" t="n">
        <f aca="false">IF(E25&gt;4,(1-_xlfn.BINOM.DIST(4,$E25,($F25-$S$2+1)/$F25,1)),0)</f>
        <v>0</v>
      </c>
      <c r="Q25" s="46" t="s">
        <v>198</v>
      </c>
    </row>
    <row r="26" customFormat="false" ht="12.75" hidden="false" customHeight="false" outlineLevel="0" collapsed="false">
      <c r="A26" s="0" t="s">
        <v>199</v>
      </c>
      <c r="B26" s="0" t="n">
        <v>10</v>
      </c>
      <c r="C26" s="0" t="n">
        <v>10</v>
      </c>
      <c r="D26" s="0" t="s">
        <v>49</v>
      </c>
      <c r="E26" s="0" t="n">
        <v>0</v>
      </c>
      <c r="F26" s="0" t="n">
        <v>0</v>
      </c>
      <c r="G26" s="5" t="n">
        <f aca="false">IF(E26&gt;0,(1-_xlfn.BINOM.DIST(0,$E26,($F26-$R$2+1)/$F26,1)),0)</f>
        <v>0</v>
      </c>
      <c r="H26" s="5" t="n">
        <f aca="false">IF(E26&gt;0,(1-_xlfn.BINOM.DIST(0,$E26,($F26-$S$2+1)/$F26,1)),0)</f>
        <v>0</v>
      </c>
      <c r="I26" s="5" t="n">
        <f aca="false">IF(E26&gt;1,(1-_xlfn.BINOM.DIST(1,$E26,($F26-$R$2+1)/$F26,1)),0)</f>
        <v>0</v>
      </c>
      <c r="J26" s="5" t="n">
        <f aca="false">IF(E26&gt;1,(1-_xlfn.BINOM.DIST(1,$E26,($F26-$S$2+1)/$F26,1)),0)</f>
        <v>0</v>
      </c>
      <c r="K26" s="5" t="n">
        <f aca="false">IF(E26&gt;2,(1-_xlfn.BINOM.DIST(2,$E26,($F26-$R$2+1)/$F26,1)),0)</f>
        <v>0</v>
      </c>
      <c r="L26" s="5" t="n">
        <f aca="false">IF(E26&gt;2,(1-_xlfn.BINOM.DIST(2,$E26,($F26-$S$2+1)/$F26,1)),0)</f>
        <v>0</v>
      </c>
      <c r="M26" s="5" t="n">
        <f aca="false">IF(E26&gt;3,(1-_xlfn.BINOM.DIST(3,$E26,($F26-$R$2+1)/$F26,1)),0)</f>
        <v>0</v>
      </c>
      <c r="N26" s="5" t="n">
        <f aca="false">IF(E26&gt;3,(1-_xlfn.BINOM.DIST(3,$E26,($F26-$S$2+1)/$F26,1)),0)</f>
        <v>0</v>
      </c>
      <c r="O26" s="5" t="n">
        <f aca="false">IF(E26&gt;4,(1-_xlfn.BINOM.DIST(4,$E26,($F26-$R$2+1)/$F26,1)),)</f>
        <v>0</v>
      </c>
      <c r="P26" s="5" t="n">
        <f aca="false">IF(E26&gt;4,(1-_xlfn.BINOM.DIST(4,$E26,($F26-$S$2+1)/$F26,1)),0)</f>
        <v>0</v>
      </c>
      <c r="Q26" s="46" t="s">
        <v>200</v>
      </c>
    </row>
    <row r="27" customFormat="false" ht="12.75" hidden="false" customHeight="false" outlineLevel="0" collapsed="false">
      <c r="A27" s="0" t="s">
        <v>201</v>
      </c>
      <c r="B27" s="0" t="n">
        <v>15</v>
      </c>
      <c r="C27" s="0" t="s">
        <v>202</v>
      </c>
      <c r="D27" s="0" t="s">
        <v>56</v>
      </c>
      <c r="E27" s="0" t="n">
        <v>0</v>
      </c>
      <c r="F27" s="0" t="n">
        <v>0</v>
      </c>
      <c r="G27" s="5" t="n">
        <f aca="false">IF(E27&gt;0,(1-_xlfn.BINOM.DIST(0,$E27,($F27-$R$2+1)/$F27,1)),0)</f>
        <v>0</v>
      </c>
      <c r="H27" s="5" t="n">
        <f aca="false">IF(E27&gt;0,(1-_xlfn.BINOM.DIST(0,$E27,($F27-$S$2+1)/$F27,1)),0)</f>
        <v>0</v>
      </c>
      <c r="I27" s="5" t="n">
        <f aca="false">IF(E27&gt;1,(1-_xlfn.BINOM.DIST(1,$E27,($F27-$R$2+1)/$F27,1)),0)</f>
        <v>0</v>
      </c>
      <c r="J27" s="5" t="n">
        <f aca="false">IF(E27&gt;1,(1-_xlfn.BINOM.DIST(1,$E27,($F27-$S$2+1)/$F27,1)),0)</f>
        <v>0</v>
      </c>
      <c r="K27" s="5" t="n">
        <f aca="false">IF(E27&gt;2,(1-_xlfn.BINOM.DIST(2,$E27,($F27-$R$2+1)/$F27,1)),0)</f>
        <v>0</v>
      </c>
      <c r="L27" s="5" t="n">
        <f aca="false">IF(E27&gt;2,(1-_xlfn.BINOM.DIST(2,$E27,($F27-$S$2+1)/$F27,1)),0)</f>
        <v>0</v>
      </c>
      <c r="M27" s="5" t="n">
        <f aca="false">IF(E27&gt;3,(1-_xlfn.BINOM.DIST(3,$E27,($F27-$R$2+1)/$F27,1)),0)</f>
        <v>0</v>
      </c>
      <c r="N27" s="5" t="n">
        <f aca="false">IF(E27&gt;3,(1-_xlfn.BINOM.DIST(3,$E27,($F27-$S$2+1)/$F27,1)),0)</f>
        <v>0</v>
      </c>
      <c r="O27" s="5" t="n">
        <f aca="false">IF(E27&gt;4,(1-_xlfn.BINOM.DIST(4,$E27,($F27-$R$2+1)/$F27,1)),)</f>
        <v>0</v>
      </c>
      <c r="P27" s="5" t="n">
        <f aca="false">IF(E27&gt;4,(1-_xlfn.BINOM.DIST(4,$E27,($F27-$S$2+1)/$F27,1)),0)</f>
        <v>0</v>
      </c>
      <c r="Q27" s="46" t="s">
        <v>200</v>
      </c>
    </row>
    <row r="29" customFormat="false" ht="12.75" hidden="false" customHeight="false" outlineLevel="0" collapsed="false">
      <c r="A29" s="0" t="s">
        <v>203</v>
      </c>
      <c r="E29" s="0" t="n">
        <v>1</v>
      </c>
      <c r="F29" s="0" t="n">
        <v>4</v>
      </c>
      <c r="G29" s="5" t="n">
        <f aca="false">IF(E29&gt;0,(1-_xlfn.BINOM.DIST(0,$E29,0.75,1)),0)</f>
        <v>0.75</v>
      </c>
      <c r="H29" s="5" t="n">
        <f aca="false">IF(E29&gt;0,(1-_xlfn.BINOM.DIST(0,$E29,0.25,1)),0)</f>
        <v>0.25</v>
      </c>
      <c r="I29" s="5" t="n">
        <f aca="false">IF(E29&gt;1,(1-_xlfn.BINOM.DIST(1,$E29,0.75,1)),0)</f>
        <v>0</v>
      </c>
      <c r="J29" s="5" t="n">
        <f aca="false">IF(E29&gt;1,(1-_xlfn.BINOM.DIST(1,$E29,0.25,1)),0)</f>
        <v>0</v>
      </c>
      <c r="K29" s="5" t="n">
        <f aca="false">IF(E29&gt;2,(1-_xlfn.BINOM.DIST(2,$E29,0.75,1)),0)</f>
        <v>0</v>
      </c>
      <c r="L29" s="5" t="n">
        <f aca="false">IF(E29&gt;2,(1-_xlfn.BINOM.DIST(2,$E29,0.25,1)),0)</f>
        <v>0</v>
      </c>
      <c r="M29" s="5" t="n">
        <f aca="false">IF(E29&gt;3,(1-_xlfn.BINOM.DIST(3,$E29,0.75,1)),0)</f>
        <v>0</v>
      </c>
      <c r="N29" s="5" t="n">
        <f aca="false">IF(E29&gt;3,(1-_xlfn.BINOM.DIST(3,$E29,0.25,1)),0)</f>
        <v>0</v>
      </c>
      <c r="O29" s="5" t="n">
        <f aca="false">IF(E29&gt;4,(1-_xlfn.BINOM.DIST(4,$E29,0.75,1)),0)</f>
        <v>0</v>
      </c>
      <c r="P29" s="5" t="n">
        <f aca="false">IF(E29&gt;4,(1-_xlfn.BINOM.DIST(4,$E29,0.25,1)),0)</f>
        <v>0</v>
      </c>
    </row>
    <row r="30" customFormat="false" ht="12.75" hidden="false" customHeight="false" outlineLevel="0" collapsed="false">
      <c r="A30" s="0" t="s">
        <v>204</v>
      </c>
      <c r="E30" s="0" t="n">
        <v>2</v>
      </c>
      <c r="F30" s="0" t="n">
        <v>4</v>
      </c>
      <c r="G30" s="5" t="n">
        <f aca="false">IF(E30&gt;0,(1-_xlfn.BINOM.DIST(0,$E30,0.75,1)),0)</f>
        <v>0.9375</v>
      </c>
      <c r="H30" s="5" t="n">
        <f aca="false">IF(E30&gt;0,(1-_xlfn.BINOM.DIST(0,$E30,0.25,1)),0)</f>
        <v>0.4375</v>
      </c>
      <c r="I30" s="5" t="n">
        <f aca="false">IF(E30&gt;1,(1-_xlfn.BINOM.DIST(1,$E30,0.75,1)),0)</f>
        <v>0.5625</v>
      </c>
      <c r="J30" s="5" t="n">
        <f aca="false">IF(E30&gt;1,(1-_xlfn.BINOM.DIST(1,$E30,0.25,1)),0)</f>
        <v>0.0625</v>
      </c>
      <c r="K30" s="5" t="n">
        <f aca="false">IF(E30&gt;2,(1-_xlfn.BINOM.DIST(2,$E30,0.75,1)),0)</f>
        <v>0</v>
      </c>
      <c r="L30" s="5" t="n">
        <f aca="false">IF(E30&gt;2,(1-_xlfn.BINOM.DIST(2,$E30,0.25,1)),0)</f>
        <v>0</v>
      </c>
      <c r="M30" s="5" t="n">
        <f aca="false">IF(E30&gt;3,(1-_xlfn.BINOM.DIST(3,$E30,0.75,1)),0)</f>
        <v>0</v>
      </c>
      <c r="N30" s="5" t="n">
        <f aca="false">IF(E30&gt;3,(1-_xlfn.BINOM.DIST(3,$E30,0.25,1)),0)</f>
        <v>0</v>
      </c>
      <c r="O30" s="5" t="n">
        <f aca="false">IF(E30&gt;4,(1-_xlfn.BINOM.DIST(4,$E30,0.75,1)),0)</f>
        <v>0</v>
      </c>
      <c r="P30" s="5" t="n">
        <f aca="false">IF(E30&gt;4,(1-_xlfn.BINOM.DIST(4,$E30,0.25,1)),0)</f>
        <v>0</v>
      </c>
    </row>
    <row r="31" customFormat="false" ht="12.75" hidden="false" customHeight="false" outlineLevel="0" collapsed="false">
      <c r="A31" s="0" t="s">
        <v>205</v>
      </c>
      <c r="E31" s="0" t="n">
        <v>3</v>
      </c>
      <c r="F31" s="0" t="n">
        <v>4</v>
      </c>
      <c r="G31" s="5" t="n">
        <f aca="false">IF(E31&gt;0,(1-_xlfn.BINOM.DIST(0,$E31,0.75,1)),0)</f>
        <v>0.984375</v>
      </c>
      <c r="H31" s="5" t="n">
        <f aca="false">IF(E31&gt;0,(1-_xlfn.BINOM.DIST(0,$E31,0.25,1)),0)</f>
        <v>0.578125</v>
      </c>
      <c r="I31" s="5" t="n">
        <f aca="false">IF(E31&gt;1,(1-_xlfn.BINOM.DIST(1,$E31,0.75,1)),0)</f>
        <v>0.84375</v>
      </c>
      <c r="J31" s="5" t="n">
        <f aca="false">IF(E31&gt;1,(1-_xlfn.BINOM.DIST(1,$E31,0.25,1)),0)</f>
        <v>0.15625</v>
      </c>
      <c r="K31" s="5" t="n">
        <f aca="false">IF(E31&gt;2,(1-_xlfn.BINOM.DIST(2,$E31,0.75,1)),0)</f>
        <v>0.421875</v>
      </c>
      <c r="L31" s="5" t="n">
        <f aca="false">IF(E31&gt;2,(1-_xlfn.BINOM.DIST(2,$E31,0.25,1)),0)</f>
        <v>0.015625</v>
      </c>
      <c r="M31" s="5" t="n">
        <f aca="false">IF(E31&gt;3,(1-_xlfn.BINOM.DIST(3,$E31,0.75,1)),0)</f>
        <v>0</v>
      </c>
      <c r="N31" s="5" t="n">
        <f aca="false">IF(E31&gt;3,(1-_xlfn.BINOM.DIST(3,$E31,0.25,1)),0)</f>
        <v>0</v>
      </c>
      <c r="O31" s="5" t="n">
        <f aca="false">IF(E31&gt;4,(1-_xlfn.BINOM.DIST(4,$E31,0.75,1)),0)</f>
        <v>0</v>
      </c>
      <c r="P31" s="5" t="n">
        <f aca="false">IF(E31&gt;4,(1-_xlfn.BINOM.DIST(4,$E31,0.25,1)),0)</f>
        <v>0</v>
      </c>
    </row>
    <row r="32" customFormat="false" ht="12.75" hidden="false" customHeight="false" outlineLevel="0" collapsed="false">
      <c r="A32" s="0" t="s">
        <v>206</v>
      </c>
      <c r="E32" s="0" t="n">
        <v>4</v>
      </c>
      <c r="F32" s="0" t="n">
        <v>4</v>
      </c>
      <c r="G32" s="5" t="n">
        <f aca="false">IF(E32&gt;0,(1-_xlfn.BINOM.DIST(0,$E32,0.75,1)),0)</f>
        <v>0.99609375</v>
      </c>
      <c r="H32" s="5" t="n">
        <f aca="false">IF(E32&gt;0,(1-_xlfn.BINOM.DIST(0,$E32,0.25,1)),0)</f>
        <v>0.68359375</v>
      </c>
      <c r="I32" s="5" t="n">
        <f aca="false">IF(E32&gt;1,(1-_xlfn.BINOM.DIST(1,$E32,0.75,1)),0)</f>
        <v>0.94921875</v>
      </c>
      <c r="J32" s="5" t="n">
        <f aca="false">IF(E32&gt;1,(1-_xlfn.BINOM.DIST(1,$E32,0.25,1)),0)</f>
        <v>0.26171875</v>
      </c>
      <c r="K32" s="5" t="n">
        <f aca="false">IF(E32&gt;2,(1-_xlfn.BINOM.DIST(2,$E32,0.75,1)),0)</f>
        <v>0.73828125</v>
      </c>
      <c r="L32" s="5" t="n">
        <f aca="false">IF(E32&gt;2,(1-_xlfn.BINOM.DIST(2,$E32,0.25,1)),0)</f>
        <v>0.05078125</v>
      </c>
      <c r="M32" s="5" t="n">
        <f aca="false">IF(E32&gt;3,(1-_xlfn.BINOM.DIST(3,$E32,0.75,1)),0)</f>
        <v>0.31640625</v>
      </c>
      <c r="N32" s="5" t="n">
        <f aca="false">IF(E32&gt;3,(1-_xlfn.BINOM.DIST(3,$E32,0.25,1)),0)</f>
        <v>0.00390625</v>
      </c>
      <c r="O32" s="5" t="n">
        <f aca="false">IF(E32&gt;4,(1-_xlfn.BINOM.DIST(4,$E32,0.75,1)),0)</f>
        <v>0</v>
      </c>
      <c r="P32" s="5" t="n">
        <f aca="false">IF(E32&gt;4,(1-_xlfn.BINOM.DIST(4,$E32,0.25,1)),0)</f>
        <v>0</v>
      </c>
    </row>
    <row r="33" customFormat="false" ht="12.75" hidden="false" customHeight="false" outlineLevel="0" collapsed="false">
      <c r="A33" s="0" t="s">
        <v>207</v>
      </c>
      <c r="E33" s="0" t="n">
        <v>5</v>
      </c>
      <c r="F33" s="0" t="n">
        <v>4</v>
      </c>
      <c r="G33" s="5" t="n">
        <f aca="false">IF(E33&gt;0,(1-_xlfn.BINOM.DIST(0,$E33,0.75,1)),0)</f>
        <v>0.9990234375</v>
      </c>
      <c r="H33" s="5" t="n">
        <f aca="false">IF(E33&gt;0,(1-_xlfn.BINOM.DIST(0,$E33,0.25,1)),0)</f>
        <v>0.7626953125</v>
      </c>
      <c r="I33" s="5" t="n">
        <f aca="false">IF(E33&gt;1,(1-_xlfn.BINOM.DIST(1,$E33,0.75,1)),0)</f>
        <v>0.984375</v>
      </c>
      <c r="J33" s="5" t="n">
        <f aca="false">IF(E33&gt;1,(1-_xlfn.BINOM.DIST(1,$E33,0.25,1)),0)</f>
        <v>0.3671875</v>
      </c>
      <c r="K33" s="5" t="n">
        <f aca="false">IF(E33&gt;2,(1-_xlfn.BINOM.DIST(2,$E33,0.75,1)),0)</f>
        <v>0.896484375</v>
      </c>
      <c r="L33" s="5" t="n">
        <f aca="false">IF(E33&gt;2,(1-_xlfn.BINOM.DIST(2,$E33,0.25,1)),0)</f>
        <v>0.103515625</v>
      </c>
      <c r="M33" s="5" t="n">
        <f aca="false">IF(E33&gt;3,(1-_xlfn.BINOM.DIST(3,$E33,0.75,1)),0)</f>
        <v>0.6328125</v>
      </c>
      <c r="N33" s="5" t="n">
        <f aca="false">IF(E33&gt;3,(1-_xlfn.BINOM.DIST(3,$E33,0.25,1)),0)</f>
        <v>0.015625</v>
      </c>
      <c r="O33" s="5" t="n">
        <f aca="false">IF(E33&gt;4,(1-_xlfn.BINOM.DIST(4,$E33,0.75,1)),0)</f>
        <v>0.2373046875</v>
      </c>
      <c r="P33" s="5" t="n">
        <f aca="false">IF(E33&gt;4,(1-_xlfn.BINOM.DIST(4,$E33,0.25,1)),0)</f>
        <v>0.0009765625</v>
      </c>
    </row>
    <row r="34" customFormat="false" ht="12.75" hidden="false" customHeight="false" outlineLevel="0" collapsed="false">
      <c r="A34" s="0" t="s">
        <v>208</v>
      </c>
      <c r="E34" s="0" t="n">
        <v>6</v>
      </c>
      <c r="F34" s="0" t="n">
        <v>4</v>
      </c>
      <c r="G34" s="5" t="n">
        <f aca="false">IF(E34&gt;0,(1-_xlfn.BINOM.DIST(0,$E34,0.75,1)),0)</f>
        <v>0.999755859375</v>
      </c>
      <c r="H34" s="5" t="n">
        <f aca="false">IF(E34&gt;0,(1-_xlfn.BINOM.DIST(0,$E34,0.25,1)),0)</f>
        <v>0.822021484375</v>
      </c>
      <c r="I34" s="5" t="n">
        <f aca="false">IF(E34&gt;1,(1-_xlfn.BINOM.DIST(1,$E34,0.75,1)),0)</f>
        <v>0.995361328125</v>
      </c>
      <c r="J34" s="5" t="n">
        <f aca="false">IF(E34&gt;1,(1-_xlfn.BINOM.DIST(1,$E34,0.25,1)),0)</f>
        <v>0.466064453125</v>
      </c>
      <c r="K34" s="5" t="n">
        <f aca="false">IF(E34&gt;2,(1-_xlfn.BINOM.DIST(2,$E34,0.75,1)),0)</f>
        <v>0.96240234375</v>
      </c>
      <c r="L34" s="5" t="n">
        <f aca="false">IF(E34&gt;2,(1-_xlfn.BINOM.DIST(2,$E34,0.25,1)),0)</f>
        <v>0.16943359375</v>
      </c>
      <c r="M34" s="5" t="n">
        <f aca="false">IF(E34&gt;3,(1-_xlfn.BINOM.DIST(3,$E34,0.75,1)),0)</f>
        <v>0.83056640625</v>
      </c>
      <c r="N34" s="5" t="n">
        <f aca="false">IF(E34&gt;3,(1-_xlfn.BINOM.DIST(3,$E34,0.25,1)),0)</f>
        <v>0.03759765625</v>
      </c>
      <c r="O34" s="5" t="n">
        <f aca="false">IF(E34&gt;4,(1-_xlfn.BINOM.DIST(4,$E34,0.75,1)),0)</f>
        <v>0.533935546875</v>
      </c>
      <c r="P34" s="5" t="n">
        <f aca="false">IF(E34&gt;4,(1-_xlfn.BINOM.DIST(4,$E34,0.25,1)),0)</f>
        <v>0.004638671875</v>
      </c>
    </row>
    <row r="35" customFormat="false" ht="12.75" hidden="false" customHeight="false" outlineLevel="0" collapsed="false">
      <c r="A35" s="0" t="s">
        <v>209</v>
      </c>
      <c r="E35" s="0" t="n">
        <v>7</v>
      </c>
      <c r="F35" s="0" t="n">
        <v>4</v>
      </c>
      <c r="G35" s="5" t="n">
        <f aca="false">IF(E35&gt;0,(1-_xlfn.BINOM.DIST(0,$E35,0.75,1)),0)</f>
        <v>0.99993896484375</v>
      </c>
      <c r="H35" s="5" t="n">
        <f aca="false">IF(E35&gt;0,(1-_xlfn.BINOM.DIST(0,$E35,0.25,1)),0)</f>
        <v>0.86651611328125</v>
      </c>
      <c r="I35" s="5" t="n">
        <f aca="false">IF(E35&gt;1,(1-_xlfn.BINOM.DIST(1,$E35,0.75,1)),0)</f>
        <v>0.9986572265625</v>
      </c>
      <c r="J35" s="5" t="n">
        <f aca="false">IF(E35&gt;1,(1-_xlfn.BINOM.DIST(1,$E35,0.25,1)),0)</f>
        <v>0.5550537109375</v>
      </c>
      <c r="K35" s="5" t="n">
        <f aca="false">IF(E35&gt;2,(1-_xlfn.BINOM.DIST(2,$E35,0.75,1)),0)</f>
        <v>0.98712158203125</v>
      </c>
      <c r="L35" s="5" t="n">
        <f aca="false">IF(E35&gt;2,(1-_xlfn.BINOM.DIST(2,$E35,0.25,1)),0)</f>
        <v>0.24359130859375</v>
      </c>
      <c r="M35" s="5" t="n">
        <f aca="false">IF(E35&gt;3,(1-_xlfn.BINOM.DIST(3,$E35,0.75,1)),0)</f>
        <v>0.929443359375</v>
      </c>
      <c r="N35" s="5" t="n">
        <f aca="false">IF(E35&gt;3,(1-_xlfn.BINOM.DIST(3,$E35,0.25,1)),0)</f>
        <v>0.070556640625</v>
      </c>
      <c r="O35" s="5" t="n">
        <f aca="false">IF(E35&gt;4,(1-_xlfn.BINOM.DIST(4,$E35,0.75,1)),0)</f>
        <v>0.75640869140625</v>
      </c>
      <c r="P35" s="5" t="n">
        <f aca="false">IF(E35&gt;4,(1-_xlfn.BINOM.DIST(4,$E35,0.25,1)),0)</f>
        <v>0.01287841796875</v>
      </c>
    </row>
    <row r="36" customFormat="false" ht="12.75" hidden="false" customHeight="false" outlineLevel="0" collapsed="false">
      <c r="A36" s="0" t="s">
        <v>210</v>
      </c>
      <c r="E36" s="0" t="n">
        <v>8</v>
      </c>
      <c r="F36" s="0" t="n">
        <v>4</v>
      </c>
      <c r="G36" s="5" t="n">
        <f aca="false">IF(E36&gt;0,(1-_xlfn.BINOM.DIST(0,$E36,0.75,1)),0)</f>
        <v>0.999984741210938</v>
      </c>
      <c r="H36" s="5" t="n">
        <f aca="false">IF(E36&gt;0,(1-_xlfn.BINOM.DIST(0,$E36,0.25,1)),0)</f>
        <v>0.899887084960938</v>
      </c>
      <c r="I36" s="5" t="n">
        <f aca="false">IF(E36&gt;1,(1-_xlfn.BINOM.DIST(1,$E36,0.75,1)),0)</f>
        <v>0.999618530273438</v>
      </c>
      <c r="J36" s="5" t="n">
        <f aca="false">IF(E36&gt;1,(1-_xlfn.BINOM.DIST(1,$E36,0.25,1)),0)</f>
        <v>0.632919311523438</v>
      </c>
      <c r="K36" s="5" t="n">
        <f aca="false">IF(E36&gt;2,(1-_xlfn.BINOM.DIST(2,$E36,0.75,1)),0)</f>
        <v>0.995773315429688</v>
      </c>
      <c r="L36" s="5" t="n">
        <f aca="false">IF(E36&gt;2,(1-_xlfn.BINOM.DIST(2,$E36,0.25,1)),0)</f>
        <v>0.321456909179687</v>
      </c>
      <c r="M36" s="5" t="n">
        <f aca="false">IF(E36&gt;3,(1-_xlfn.BINOM.DIST(3,$E36,0.75,1)),0)</f>
        <v>0.972702026367188</v>
      </c>
      <c r="N36" s="5" t="n">
        <f aca="false">IF(E36&gt;3,(1-_xlfn.BINOM.DIST(3,$E36,0.25,1)),0)</f>
        <v>0.113815307617188</v>
      </c>
      <c r="O36" s="5" t="n">
        <f aca="false">IF(E36&gt;4,(1-_xlfn.BINOM.DIST(4,$E36,0.75,1)),0)</f>
        <v>0.886184692382813</v>
      </c>
      <c r="P36" s="5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:P23">
    <cfRule type="expression" priority="18" aboveAverage="0" equalAverage="0" bottom="0" percent="0" rank="0" text="" dxfId="4">
      <formula>ISERROR(G2)</formula>
    </cfRule>
  </conditionalFormatting>
  <conditionalFormatting sqref="G25">
    <cfRule type="colorScale" priority="1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expression" priority="20" aboveAverage="0" equalAverage="0" bottom="0" percent="0" rank="0" text="" dxfId="5">
      <formula>ISERROR(G25)</formula>
    </cfRule>
  </conditionalFormatting>
  <conditionalFormatting sqref="H25:J25">
    <cfRule type="colorScale" priority="2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H25:J25">
    <cfRule type="expression" priority="22" aboveAverage="0" equalAverage="0" bottom="0" percent="0" rank="0" text="" dxfId="6">
      <formula>ISERROR(H25)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8" min="8" style="0" width="16.71"/>
    <col collapsed="false" customWidth="true" hidden="false" outlineLevel="0" max="9" min="9" style="0" width="11.99"/>
    <col collapsed="false" customWidth="true" hidden="false" outlineLevel="0" max="10" min="10" style="0" width="42.57"/>
  </cols>
  <sheetData>
    <row r="1" customFormat="false" ht="26.25" hidden="false" customHeight="true" outlineLevel="0" collapsed="false">
      <c r="A1" s="46" t="s">
        <v>87</v>
      </c>
      <c r="B1" s="46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0" t="s">
        <v>211</v>
      </c>
      <c r="I1" s="46" t="s">
        <v>94</v>
      </c>
      <c r="J1" s="0" t="s">
        <v>212</v>
      </c>
      <c r="K1" s="46"/>
      <c r="L1" s="46"/>
    </row>
    <row r="2" s="46" customFormat="true" ht="12.75" hidden="false" customHeight="false" outlineLevel="0" collapsed="false">
      <c r="A2" s="46" t="s">
        <v>95</v>
      </c>
      <c r="B2" s="46" t="n">
        <v>1</v>
      </c>
      <c r="C2" s="46" t="n">
        <v>10</v>
      </c>
      <c r="E2" s="46" t="s">
        <v>97</v>
      </c>
      <c r="F2" s="46" t="s">
        <v>213</v>
      </c>
      <c r="G2" s="46" t="n">
        <v>0</v>
      </c>
      <c r="H2" s="46" t="s">
        <v>213</v>
      </c>
      <c r="I2" s="46" t="s">
        <v>98</v>
      </c>
      <c r="J2" s="46" t="s">
        <v>214</v>
      </c>
    </row>
    <row r="3" customFormat="false" ht="12.75" hidden="false" customHeight="false" outlineLevel="0" collapsed="false">
      <c r="A3" s="0" t="s">
        <v>215</v>
      </c>
      <c r="B3" s="0" t="n">
        <v>2</v>
      </c>
      <c r="C3" s="0" t="n">
        <v>20</v>
      </c>
      <c r="D3" s="0" t="s">
        <v>103</v>
      </c>
      <c r="E3" s="0" t="s">
        <v>97</v>
      </c>
      <c r="F3" s="0" t="s">
        <v>213</v>
      </c>
      <c r="G3" s="0" t="n">
        <v>0</v>
      </c>
      <c r="H3" s="0" t="s">
        <v>213</v>
      </c>
      <c r="I3" s="0" t="s">
        <v>98</v>
      </c>
    </row>
    <row r="4" customFormat="false" ht="12.75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  <c r="F4" s="0" t="s">
        <v>213</v>
      </c>
      <c r="G4" s="0" t="n">
        <v>0</v>
      </c>
      <c r="H4" s="0" t="s">
        <v>213</v>
      </c>
      <c r="I4" s="0" t="s">
        <v>98</v>
      </c>
    </row>
    <row r="5" customFormat="false" ht="12.75" hidden="false" customHeight="false" outlineLevel="0" collapsed="false">
      <c r="A5" s="0" t="s">
        <v>132</v>
      </c>
      <c r="B5" s="0" t="n">
        <v>2</v>
      </c>
      <c r="C5" s="0" t="n">
        <v>10</v>
      </c>
      <c r="D5" s="0" t="s">
        <v>103</v>
      </c>
      <c r="E5" s="0" t="s">
        <v>97</v>
      </c>
      <c r="F5" s="0" t="s">
        <v>213</v>
      </c>
      <c r="G5" s="0" t="n">
        <v>0</v>
      </c>
      <c r="H5" s="0" t="s">
        <v>213</v>
      </c>
      <c r="I5" s="0" t="s">
        <v>101</v>
      </c>
      <c r="J5" s="0" t="s">
        <v>214</v>
      </c>
    </row>
    <row r="6" customFormat="false" ht="12.75" hidden="false" customHeight="false" outlineLevel="0" collapsed="false">
      <c r="A6" s="0" t="s">
        <v>144</v>
      </c>
      <c r="B6" s="0" t="n">
        <v>2</v>
      </c>
      <c r="C6" s="0" t="n">
        <v>20</v>
      </c>
      <c r="E6" s="0" t="s">
        <v>97</v>
      </c>
      <c r="F6" s="0" t="s">
        <v>213</v>
      </c>
      <c r="G6" s="0" t="n">
        <v>0</v>
      </c>
      <c r="H6" s="0" t="s">
        <v>213</v>
      </c>
      <c r="I6" s="0" t="s">
        <v>101</v>
      </c>
    </row>
    <row r="7" customFormat="false" ht="12.75" hidden="false" customHeight="false" outlineLevel="0" collapsed="false">
      <c r="A7" s="0" t="s">
        <v>145</v>
      </c>
      <c r="B7" s="0" t="n">
        <v>3</v>
      </c>
      <c r="C7" s="0" t="n">
        <v>20</v>
      </c>
      <c r="D7" s="0" t="s">
        <v>103</v>
      </c>
      <c r="E7" s="0" t="s">
        <v>49</v>
      </c>
      <c r="F7" s="0" t="n">
        <v>15</v>
      </c>
      <c r="G7" s="0" t="n">
        <v>10</v>
      </c>
      <c r="I7" s="0" t="s">
        <v>98</v>
      </c>
    </row>
    <row r="8" customFormat="false" ht="12.75" hidden="false" customHeight="false" outlineLevel="0" collapsed="false">
      <c r="A8" s="0" t="s">
        <v>146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98</v>
      </c>
    </row>
    <row r="9" customFormat="false" ht="12.75" hidden="false" customHeight="false" outlineLevel="0" collapsed="false">
      <c r="A9" s="0" t="s">
        <v>104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98</v>
      </c>
    </row>
    <row r="10" customFormat="false" ht="12.75" hidden="false" customHeight="false" outlineLevel="0" collapsed="false">
      <c r="A10" s="0" t="s">
        <v>107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101</v>
      </c>
    </row>
    <row r="11" customFormat="false" ht="12.75" hidden="false" customHeight="false" outlineLevel="0" collapsed="false">
      <c r="A11" s="0" t="s">
        <v>216</v>
      </c>
      <c r="B11" s="0" t="n">
        <v>3</v>
      </c>
      <c r="C11" s="0" t="n">
        <v>30</v>
      </c>
      <c r="D11" s="0" t="s">
        <v>103</v>
      </c>
      <c r="E11" s="0" t="s">
        <v>49</v>
      </c>
      <c r="F11" s="0" t="n">
        <v>15</v>
      </c>
      <c r="G11" s="0" t="n">
        <v>10</v>
      </c>
      <c r="I11" s="0" t="s">
        <v>217</v>
      </c>
      <c r="J11" s="0" t="s">
        <v>218</v>
      </c>
    </row>
    <row r="12" customFormat="false" ht="12.75" hidden="false" customHeight="false" outlineLevel="0" collapsed="false">
      <c r="A12" s="0" t="s">
        <v>148</v>
      </c>
      <c r="B12" s="0" t="n">
        <v>4</v>
      </c>
      <c r="C12" s="0" t="n">
        <v>30</v>
      </c>
      <c r="D12" s="0" t="s">
        <v>103</v>
      </c>
      <c r="E12" s="0" t="s">
        <v>109</v>
      </c>
      <c r="F12" s="0" t="n">
        <v>0</v>
      </c>
      <c r="G12" s="0" t="n">
        <v>25</v>
      </c>
      <c r="I12" s="0" t="s">
        <v>101</v>
      </c>
    </row>
    <row r="13" customFormat="false" ht="12.75" hidden="false" customHeight="false" outlineLevel="0" collapsed="false">
      <c r="A13" s="0" t="s">
        <v>149</v>
      </c>
      <c r="B13" s="0" t="n">
        <v>4</v>
      </c>
      <c r="C13" s="0" t="n">
        <v>30</v>
      </c>
      <c r="D13" s="0" t="s">
        <v>103</v>
      </c>
      <c r="E13" s="0" t="s">
        <v>109</v>
      </c>
      <c r="F13" s="0" t="n">
        <v>0</v>
      </c>
      <c r="G13" s="0" t="n">
        <v>25</v>
      </c>
      <c r="I13" s="0" t="s">
        <v>101</v>
      </c>
    </row>
    <row r="14" customFormat="false" ht="12.75" hidden="false" customHeight="false" outlineLevel="0" collapsed="false">
      <c r="A14" s="0" t="s">
        <v>150</v>
      </c>
      <c r="B14" s="0" t="n">
        <v>4</v>
      </c>
      <c r="C14" s="0" t="n">
        <v>40</v>
      </c>
      <c r="D14" s="0" t="s">
        <v>103</v>
      </c>
      <c r="E14" s="0" t="s">
        <v>109</v>
      </c>
      <c r="F14" s="0" t="n">
        <v>0</v>
      </c>
      <c r="G14" s="0" t="n">
        <v>25</v>
      </c>
      <c r="I14" s="0" t="s">
        <v>101</v>
      </c>
    </row>
    <row r="15" customFormat="false" ht="12.75" hidden="false" customHeight="false" outlineLevel="0" collapsed="false">
      <c r="A15" s="0" t="s">
        <v>151</v>
      </c>
      <c r="B15" s="0" t="n">
        <v>5</v>
      </c>
      <c r="C15" s="0" t="n">
        <v>40</v>
      </c>
      <c r="D15" s="0" t="s">
        <v>103</v>
      </c>
      <c r="E15" s="0" t="s">
        <v>109</v>
      </c>
      <c r="F15" s="0" t="n">
        <v>0</v>
      </c>
      <c r="G15" s="0" t="n">
        <v>25</v>
      </c>
      <c r="I15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3.71484375" defaultRowHeight="12.75" zeroHeight="false" outlineLevelRow="0" outlineLevelCol="0"/>
  <cols>
    <col collapsed="false" customWidth="false" hidden="false" outlineLevel="0" max="1" min="1" style="4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72265625" defaultRowHeight="12.75" zeroHeight="false" outlineLevelRow="0" outlineLevelCol="0"/>
  <cols>
    <col collapsed="false" customWidth="true" hidden="false" outlineLevel="0" max="13" min="1" style="0" width="2.99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4.003906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7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4.0039062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8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4.578125"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8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72265625" defaultRowHeight="12.75" zeroHeight="false" outlineLevelRow="0" outlineLevelCol="0"/>
  <cols>
    <col collapsed="false" customWidth="tru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5" activeCellId="0" sqref="F3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4" min="4" style="9" width="11.5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</cols>
  <sheetData>
    <row r="1" s="2" customFormat="true" ht="35.05" hidden="false" customHeight="false" outlineLevel="0" collapsed="false">
      <c r="A1" s="2" t="s">
        <v>25</v>
      </c>
      <c r="B1" s="2" t="s">
        <v>26</v>
      </c>
      <c r="C1" s="2" t="s">
        <v>27</v>
      </c>
      <c r="D1" s="10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11" t="s">
        <v>38</v>
      </c>
      <c r="P1" s="11" t="s">
        <v>39</v>
      </c>
      <c r="Q1" s="11" t="s">
        <v>40</v>
      </c>
    </row>
    <row r="2" customFormat="false" ht="12.75" hidden="false" customHeight="true" outlineLevel="0" collapsed="false">
      <c r="A2" s="12" t="s">
        <v>41</v>
      </c>
      <c r="B2" s="13" t="n">
        <f aca="false">2*C2+ROUND(2.5*E2,0)+ROUND(0.75*E3,0)+3*F2+2*F3+((G2-2)+(G3-2))+D2+D3</f>
        <v>16</v>
      </c>
      <c r="C2" s="13" t="n">
        <v>0</v>
      </c>
      <c r="D2" s="14" t="n">
        <v>0</v>
      </c>
      <c r="E2" s="14" t="n">
        <v>0</v>
      </c>
      <c r="F2" s="15" t="n">
        <v>1</v>
      </c>
      <c r="G2" s="15" t="n">
        <v>4</v>
      </c>
      <c r="H2" s="15" t="n">
        <f aca="false">F2*(G2/2+0.5)</f>
        <v>2.5</v>
      </c>
      <c r="I2" s="15" t="n">
        <f aca="false">F2*G2</f>
        <v>4</v>
      </c>
      <c r="J2" s="15" t="n">
        <f aca="false">ROUNDUP(50/H2,0)</f>
        <v>20</v>
      </c>
      <c r="K2" s="16" t="n">
        <f aca="false">IF(E2=0, ROUNDUP(50/(H2/2),0), ROUNDUP((50-ROUNDUP(15/E2,0)*H2/2)/H2,0)+ROUNDUP(15/E2,0))</f>
        <v>40</v>
      </c>
      <c r="L2" s="15" t="n">
        <f aca="false">ROUNDUP(100/H2,0)</f>
        <v>40</v>
      </c>
      <c r="M2" s="15" t="n">
        <f aca="false">IF($E2=0, ROUNDUP(100/($H2/2),0), ROUNDUP((100-ROUNDUP(15/$E2,0)*$H2/2)/$H2,0)+ROUNDUP(15/$E2,0))</f>
        <v>80</v>
      </c>
      <c r="N2" s="15" t="n">
        <f aca="false">IF($E2=0, ROUNDUP(100/($H2/2),0), ROUNDUP((100-ROUNDUP(30/$E2,0)*$H2/2)/$H2,0)+ROUNDUP(30/$E2,0))</f>
        <v>80</v>
      </c>
      <c r="O2" s="17" t="s">
        <v>41</v>
      </c>
      <c r="P2" s="17" t="s">
        <v>42</v>
      </c>
      <c r="Q2" s="17" t="s">
        <v>43</v>
      </c>
    </row>
    <row r="3" customFormat="false" ht="12.75" hidden="false" customHeight="false" outlineLevel="0" collapsed="false">
      <c r="A3" s="12"/>
      <c r="B3" s="13"/>
      <c r="C3" s="13"/>
      <c r="D3" s="18" t="n">
        <v>2</v>
      </c>
      <c r="E3" s="18" t="n">
        <v>1</v>
      </c>
      <c r="F3" s="19" t="n">
        <v>3</v>
      </c>
      <c r="G3" s="19" t="n">
        <v>4</v>
      </c>
      <c r="H3" s="19" t="n">
        <f aca="false">F3*(G3/2+0.5)</f>
        <v>7.5</v>
      </c>
      <c r="I3" s="19" t="n">
        <f aca="false">F3*G3</f>
        <v>12</v>
      </c>
      <c r="J3" s="19" t="n">
        <f aca="false">ROUNDUP(50/H3,0)</f>
        <v>7</v>
      </c>
      <c r="K3" s="19" t="n">
        <f aca="false">IF(E3=0, ROUNDUP(50/(H3/2),0), ROUNDUP((50-ROUNDUP(15/E3,0)*H3/2)/H3,0)+ROUNDUP(15/E3,0))</f>
        <v>14</v>
      </c>
      <c r="L3" s="19" t="n">
        <f aca="false">ROUNDUP(100/H3,0)</f>
        <v>14</v>
      </c>
      <c r="M3" s="19" t="n">
        <f aca="false">IF($E3=0, ROUNDUP(100/($H3/2),0), ROUNDUP((100-ROUNDUP(15/$E3,0)*$H3/2)/$H3,0)+ROUNDUP(15/$E3,0))</f>
        <v>21</v>
      </c>
      <c r="N3" s="19" t="n">
        <f aca="false">IF($E3=0, ROUNDUP(100/($H3/2),0), ROUNDUP((100-ROUNDUP(30/$E3,0)*$H3/2)/$H3,0)+ROUNDUP(30/$E3,0))</f>
        <v>28</v>
      </c>
      <c r="O3" s="17"/>
      <c r="P3" s="17"/>
      <c r="Q3" s="17"/>
    </row>
    <row r="4" customFormat="false" ht="12.75" hidden="false" customHeight="true" outlineLevel="0" collapsed="false">
      <c r="A4" s="20" t="s">
        <v>44</v>
      </c>
      <c r="B4" s="21" t="n">
        <f aca="false">2*C4+ROUND(2.5*E4,0)+ROUND(0.75*E5,0)+3*F4+2*F5+((G4-2)+(G5-2))+D4+D5</f>
        <v>25</v>
      </c>
      <c r="C4" s="22" t="n">
        <v>1</v>
      </c>
      <c r="D4" s="23" t="n">
        <v>0</v>
      </c>
      <c r="E4" s="23" t="n">
        <v>0</v>
      </c>
      <c r="F4" s="24" t="n">
        <v>1</v>
      </c>
      <c r="G4" s="24" t="n">
        <v>6</v>
      </c>
      <c r="H4" s="24" t="n">
        <f aca="false">F4*(G4/2+0.5)</f>
        <v>3.5</v>
      </c>
      <c r="I4" s="24" t="n">
        <f aca="false">F4*G4</f>
        <v>6</v>
      </c>
      <c r="J4" s="24" t="n">
        <f aca="false">ROUNDUP(50/H4,0)</f>
        <v>15</v>
      </c>
      <c r="K4" s="24" t="n">
        <f aca="false">IF(E4=0, ROUNDUP(50/(H4/2),0), ROUNDUP((50-ROUNDUP(15/E4,0)*H4/2)/H4,0)+ROUNDUP(15/E4,0))</f>
        <v>29</v>
      </c>
      <c r="L4" s="24" t="n">
        <f aca="false">ROUNDUP(100/H4,0)</f>
        <v>29</v>
      </c>
      <c r="M4" s="24" t="n">
        <f aca="false">IF($E4=0, ROUNDUP(100/($H4/2),0), ROUNDUP((100-ROUNDUP(15/$E4,0)*$H4/2)/$H4,0)+ROUNDUP(15/$E4,0))</f>
        <v>58</v>
      </c>
      <c r="N4" s="24" t="n">
        <f aca="false">IF($E4=0, ROUNDUP(100/($H4/2),0), ROUNDUP((100-ROUNDUP(30/$E4,0)*$H4/2)/$H4,0)+ROUNDUP(30/$E4,0))</f>
        <v>58</v>
      </c>
      <c r="O4" s="25" t="s">
        <v>45</v>
      </c>
      <c r="P4" s="25" t="s">
        <v>46</v>
      </c>
      <c r="Q4" s="25" t="s">
        <v>47</v>
      </c>
    </row>
    <row r="5" customFormat="false" ht="12.75" hidden="false" customHeight="false" outlineLevel="0" collapsed="false">
      <c r="A5" s="20"/>
      <c r="B5" s="21"/>
      <c r="C5" s="22"/>
      <c r="D5" s="26" t="n">
        <v>2</v>
      </c>
      <c r="E5" s="26" t="n">
        <v>3</v>
      </c>
      <c r="F5" s="27" t="n">
        <v>4</v>
      </c>
      <c r="G5" s="27" t="n">
        <v>6</v>
      </c>
      <c r="H5" s="27" t="n">
        <f aca="false">F5*(G5/2+0.5)</f>
        <v>14</v>
      </c>
      <c r="I5" s="27" t="n">
        <f aca="false">F5*G5</f>
        <v>24</v>
      </c>
      <c r="J5" s="27" t="n">
        <f aca="false">ROUNDUP(50/H5,0)</f>
        <v>4</v>
      </c>
      <c r="K5" s="27" t="n">
        <f aca="false">IF(E5=0, ROUNDUP(50/(H5/2),0), ROUNDUP((50-ROUNDUP(15/E5,0)*H5/2)/H5,0)+ROUNDUP(15/E5,0))</f>
        <v>7</v>
      </c>
      <c r="L5" s="27" t="n">
        <f aca="false">ROUNDUP(100/H5,0)</f>
        <v>8</v>
      </c>
      <c r="M5" s="27" t="n">
        <f aca="false">IF($E5=0, ROUNDUP(100/($H5/2),0), ROUNDUP((100-ROUNDUP(15/$E5,0)*$H5/2)/$H5,0)+ROUNDUP(15/$E5,0))</f>
        <v>10</v>
      </c>
      <c r="N5" s="27" t="n">
        <f aca="false">IF($E5=0, ROUNDUP(100/($H5/2),0), ROUNDUP((100-ROUNDUP(30/$E5,0)*$H5/2)/$H5,0)+ROUNDUP(30/$E5,0))</f>
        <v>13</v>
      </c>
      <c r="O5" s="25"/>
      <c r="P5" s="25"/>
      <c r="Q5" s="25"/>
    </row>
    <row r="6" customFormat="false" ht="13.5" hidden="false" customHeight="true" outlineLevel="0" collapsed="false">
      <c r="A6" s="12" t="s">
        <v>48</v>
      </c>
      <c r="B6" s="13" t="n">
        <f aca="false">2*C6+ROUND(2.5*E6,0)+ROUND(0.75*E7,0)+3*F6+2*F7+((G6-2)+(G7-2))+D6+D7</f>
        <v>33</v>
      </c>
      <c r="C6" s="13" t="n">
        <v>3</v>
      </c>
      <c r="D6" s="14" t="n">
        <v>1</v>
      </c>
      <c r="E6" s="14" t="n">
        <v>0</v>
      </c>
      <c r="F6" s="15" t="n">
        <v>1</v>
      </c>
      <c r="G6" s="15" t="n">
        <v>8</v>
      </c>
      <c r="H6" s="15" t="n">
        <f aca="false">F6*(G6/2+0.5)</f>
        <v>4.5</v>
      </c>
      <c r="I6" s="15" t="n">
        <f aca="false">F6*G6</f>
        <v>8</v>
      </c>
      <c r="J6" s="15" t="n">
        <f aca="false">ROUNDUP(50/H6,0)</f>
        <v>12</v>
      </c>
      <c r="K6" s="15" t="n">
        <f aca="false">IF(E6=0, ROUNDUP(50/(H6/2),0), ROUNDUP((50-ROUNDUP(15/E6,0)*H6/2)/H6,0)+ROUNDUP(15/E6,0))</f>
        <v>23</v>
      </c>
      <c r="L6" s="15" t="n">
        <f aca="false">ROUNDUP(100/H6,0)</f>
        <v>23</v>
      </c>
      <c r="M6" s="15" t="n">
        <f aca="false">IF($E6=0, ROUNDUP(100/($H6/2),0), ROUNDUP((100-ROUNDUP(15/$E6,0)*$H6/2)/$H6,0)+ROUNDUP(15/$E6,0))</f>
        <v>45</v>
      </c>
      <c r="N6" s="15" t="n">
        <f aca="false">IF($E6=0, ROUNDUP(100/($H6/2),0), ROUNDUP((100-ROUNDUP(30/$E6,0)*$H6/2)/$H6,0)+ROUNDUP(30/$E6,0))</f>
        <v>45</v>
      </c>
      <c r="O6" s="17" t="s">
        <v>49</v>
      </c>
      <c r="P6" s="17" t="s">
        <v>42</v>
      </c>
      <c r="Q6" s="17" t="s">
        <v>50</v>
      </c>
    </row>
    <row r="7" customFormat="false" ht="12.75" hidden="false" customHeight="false" outlineLevel="0" collapsed="false">
      <c r="A7" s="12"/>
      <c r="B7" s="13"/>
      <c r="C7" s="13"/>
      <c r="D7" s="18" t="n">
        <v>3</v>
      </c>
      <c r="E7" s="18" t="n">
        <v>2</v>
      </c>
      <c r="F7" s="19" t="n">
        <v>3</v>
      </c>
      <c r="G7" s="19" t="n">
        <v>8</v>
      </c>
      <c r="H7" s="19" t="n">
        <f aca="false">F7*(G7/2+0.5)</f>
        <v>13.5</v>
      </c>
      <c r="I7" s="19" t="n">
        <f aca="false">F7*G7</f>
        <v>24</v>
      </c>
      <c r="J7" s="19" t="n">
        <f aca="false">ROUNDUP(50/H7,0)</f>
        <v>4</v>
      </c>
      <c r="K7" s="19" t="n">
        <f aca="false">IF(E7=0, ROUNDUP(50/(H7/2),0), ROUNDUP((50-ROUNDUP(15/E7,0)*H7/2)/H7,0)+ROUNDUP(15/E7,0))</f>
        <v>7</v>
      </c>
      <c r="L7" s="19" t="n">
        <f aca="false">ROUNDUP(100/H7,0)</f>
        <v>8</v>
      </c>
      <c r="M7" s="19" t="n">
        <f aca="false">IF($E7=0, ROUNDUP(100/($H7/2),0), ROUNDUP((100-ROUNDUP(15/$E7,0)*$H7/2)/$H7,0)+ROUNDUP(15/$E7,0))</f>
        <v>12</v>
      </c>
      <c r="N7" s="19" t="n">
        <f aca="false">IF($E7=0, ROUNDUP(100/($H7/2),0), ROUNDUP((100-ROUNDUP(30/$E7,0)*$H7/2)/$H7,0)+ROUNDUP(30/$E7,0))</f>
        <v>14</v>
      </c>
      <c r="O7" s="17"/>
      <c r="P7" s="17"/>
      <c r="Q7" s="17"/>
    </row>
    <row r="8" customFormat="false" ht="13.5" hidden="false" customHeight="true" outlineLevel="0" collapsed="false">
      <c r="A8" s="20" t="s">
        <v>51</v>
      </c>
      <c r="B8" s="21" t="n">
        <f aca="false">2*C8+ROUND(2.5*E8,0)+ROUND(0.75*E9,0)+3*F8+2*F9+((G8-2)+(G9-2))+D8+D9</f>
        <v>32</v>
      </c>
      <c r="C8" s="22" t="n">
        <v>1</v>
      </c>
      <c r="D8" s="23" t="n">
        <v>0</v>
      </c>
      <c r="E8" s="23" t="n">
        <v>1</v>
      </c>
      <c r="F8" s="24" t="n">
        <v>1</v>
      </c>
      <c r="G8" s="24" t="n">
        <v>8</v>
      </c>
      <c r="H8" s="24" t="n">
        <f aca="false">F8*(G8/2+0.5)</f>
        <v>4.5</v>
      </c>
      <c r="I8" s="24" t="n">
        <f aca="false">F8*G8</f>
        <v>8</v>
      </c>
      <c r="J8" s="24" t="n">
        <f aca="false">ROUNDUP(50/H8,0)</f>
        <v>12</v>
      </c>
      <c r="K8" s="24" t="n">
        <f aca="false">IF(E8=0, ROUNDUP(50/(H8/2),0), ROUNDUP((50-ROUNDUP(15/E8,0)*H8/2)/H8,0)+ROUNDUP(15/E8,0))</f>
        <v>19</v>
      </c>
      <c r="L8" s="24" t="n">
        <f aca="false">ROUNDUP(100/H8,0)</f>
        <v>23</v>
      </c>
      <c r="M8" s="24" t="n">
        <f aca="false">IF($E8=0, ROUNDUP(100/($H8/2),0), ROUNDUP((100-ROUNDUP(15/$E8,0)*$H8/2)/$H8,0)+ROUNDUP(15/$E8,0))</f>
        <v>30</v>
      </c>
      <c r="N8" s="24" t="n">
        <f aca="false">IF($E8=0, ROUNDUP(100/($H8/2),0), ROUNDUP((100-ROUNDUP(30/$E8,0)*$H8/2)/$H8,0)+ROUNDUP(30/$E8,0))</f>
        <v>38</v>
      </c>
      <c r="O8" s="25" t="s">
        <v>49</v>
      </c>
      <c r="P8" s="25" t="s">
        <v>46</v>
      </c>
      <c r="Q8" s="25" t="s">
        <v>52</v>
      </c>
    </row>
    <row r="9" customFormat="false" ht="12.75" hidden="false" customHeight="false" outlineLevel="0" collapsed="false">
      <c r="A9" s="20"/>
      <c r="B9" s="21"/>
      <c r="C9" s="22"/>
      <c r="D9" s="26" t="n">
        <v>2</v>
      </c>
      <c r="E9" s="26" t="n">
        <v>5</v>
      </c>
      <c r="F9" s="27" t="n">
        <v>3</v>
      </c>
      <c r="G9" s="27" t="n">
        <v>8</v>
      </c>
      <c r="H9" s="27" t="n">
        <f aca="false">F9*(G9/2+0.5)</f>
        <v>13.5</v>
      </c>
      <c r="I9" s="27" t="n">
        <f aca="false">F9*G9</f>
        <v>24</v>
      </c>
      <c r="J9" s="27" t="n">
        <f aca="false">ROUNDUP(50/H9,0)</f>
        <v>4</v>
      </c>
      <c r="K9" s="27" t="n">
        <f aca="false">IF(E9=0, ROUNDUP(50/(H9/2),0), ROUNDUP((50-ROUNDUP(15/E9,0)*H9/2)/H9,0)+ROUNDUP(15/E9,0))</f>
        <v>6</v>
      </c>
      <c r="L9" s="27" t="n">
        <f aca="false">ROUNDUP(100/H9,0)</f>
        <v>8</v>
      </c>
      <c r="M9" s="27" t="n">
        <f aca="false">IF($E9=0, ROUNDUP(100/($H9/2),0), ROUNDUP((100-ROUNDUP(15/$E9,0)*$H9/2)/$H9,0)+ROUNDUP(15/$E9,0))</f>
        <v>9</v>
      </c>
      <c r="N9" s="27" t="n">
        <f aca="false">IF($E9=0, ROUNDUP(100/($H9/2),0), ROUNDUP((100-ROUNDUP(30/$E9,0)*$H9/2)/$H9,0)+ROUNDUP(30/$E9,0))</f>
        <v>11</v>
      </c>
      <c r="O9" s="25"/>
      <c r="P9" s="25"/>
      <c r="Q9" s="25"/>
    </row>
    <row r="10" customFormat="false" ht="13.5" hidden="false" customHeight="true" outlineLevel="0" collapsed="false">
      <c r="A10" s="12" t="s">
        <v>53</v>
      </c>
      <c r="B10" s="13" t="n">
        <f aca="false">2*C10+ROUND(2.5*E10,0)+ROUND(0.75*E11,0)+3*F10+2*F11+((G10-2)+(G11-2))+D10+D11</f>
        <v>31</v>
      </c>
      <c r="C10" s="13" t="n">
        <v>1</v>
      </c>
      <c r="D10" s="14" t="n">
        <v>0</v>
      </c>
      <c r="E10" s="14" t="n">
        <v>0</v>
      </c>
      <c r="F10" s="15" t="n">
        <v>1</v>
      </c>
      <c r="G10" s="15" t="n">
        <v>10</v>
      </c>
      <c r="H10" s="15" t="n">
        <f aca="false">F10*(G10/2+0.5)</f>
        <v>5.5</v>
      </c>
      <c r="I10" s="15" t="n">
        <f aca="false">F10*G10</f>
        <v>10</v>
      </c>
      <c r="J10" s="15" t="n">
        <f aca="false">ROUNDUP(50/H10,0)</f>
        <v>10</v>
      </c>
      <c r="K10" s="15" t="n">
        <f aca="false">IF(E10=0, ROUNDUP(50/(H10/2),0), ROUNDUP((50-ROUNDUP(15/E10,0)*H10/2)/H10,0)+ROUNDUP(15/E10,0))</f>
        <v>19</v>
      </c>
      <c r="L10" s="15" t="n">
        <f aca="false">ROUNDUP(100/H10,0)</f>
        <v>19</v>
      </c>
      <c r="M10" s="15" t="n">
        <f aca="false">IF($E10=0, ROUNDUP(100/($H10/2),0), ROUNDUP((100-ROUNDUP(15/$E10,0)*$H10/2)/$H10,0)+ROUNDUP(15/$E10,0))</f>
        <v>37</v>
      </c>
      <c r="N10" s="15" t="n">
        <f aca="false">IF($E10=0, ROUNDUP(100/($H10/2),0), ROUNDUP((100-ROUNDUP(30/$E10,0)*$H10/2)/$H10,0)+ROUNDUP(30/$E10,0))</f>
        <v>37</v>
      </c>
      <c r="O10" s="17" t="s">
        <v>49</v>
      </c>
      <c r="P10" s="17" t="s">
        <v>46</v>
      </c>
      <c r="Q10" s="17" t="s">
        <v>54</v>
      </c>
    </row>
    <row r="11" customFormat="false" ht="12.75" hidden="false" customHeight="false" outlineLevel="0" collapsed="false">
      <c r="A11" s="12"/>
      <c r="B11" s="13"/>
      <c r="C11" s="13"/>
      <c r="D11" s="18" t="n">
        <v>2</v>
      </c>
      <c r="E11" s="18" t="n">
        <v>3</v>
      </c>
      <c r="F11" s="19" t="n">
        <v>3</v>
      </c>
      <c r="G11" s="19" t="n">
        <v>10</v>
      </c>
      <c r="H11" s="19" t="n">
        <f aca="false">F11*(G11/2+0.5)</f>
        <v>16.5</v>
      </c>
      <c r="I11" s="19" t="n">
        <f aca="false">F11*G11</f>
        <v>30</v>
      </c>
      <c r="J11" s="19" t="n">
        <f aca="false">ROUNDUP(50/H11,0)</f>
        <v>4</v>
      </c>
      <c r="K11" s="19" t="n">
        <f aca="false">IF(E11=0, ROUNDUP(50/(H11/2),0), ROUNDUP((50-ROUNDUP(15/E11,0)*H11/2)/H11,0)+ROUNDUP(15/E11,0))</f>
        <v>6</v>
      </c>
      <c r="L11" s="19" t="n">
        <f aca="false">ROUNDUP(100/H11,0)</f>
        <v>7</v>
      </c>
      <c r="M11" s="19" t="n">
        <f aca="false">IF($E11=0, ROUNDUP(100/($H11/2),0), ROUNDUP((100-ROUNDUP(15/$E11,0)*$H11/2)/$H11,0)+ROUNDUP(15/$E11,0))</f>
        <v>9</v>
      </c>
      <c r="N11" s="19" t="n">
        <f aca="false">IF($E11=0, ROUNDUP(100/($H11/2),0), ROUNDUP((100-ROUNDUP(30/$E11,0)*$H11/2)/$H11,0)+ROUNDUP(30/$E11,0))</f>
        <v>12</v>
      </c>
      <c r="O11" s="17"/>
      <c r="P11" s="17"/>
      <c r="Q11" s="17"/>
    </row>
    <row r="12" customFormat="false" ht="13.5" hidden="false" customHeight="true" outlineLevel="0" collapsed="false">
      <c r="A12" s="20" t="s">
        <v>55</v>
      </c>
      <c r="B12" s="21" t="n">
        <f aca="false">2*C12+ROUND(2.5*E12,0)+ROUND(0.75*E13,0)+3*F12+2*F13+((G12-2)+(G13-2))+D12+D13</f>
        <v>31</v>
      </c>
      <c r="C12" s="22" t="n">
        <v>2</v>
      </c>
      <c r="D12" s="23" t="n">
        <v>1</v>
      </c>
      <c r="E12" s="23" t="n">
        <v>0</v>
      </c>
      <c r="F12" s="24" t="n">
        <v>1</v>
      </c>
      <c r="G12" s="24" t="n">
        <v>8</v>
      </c>
      <c r="H12" s="24" t="n">
        <f aca="false">F12*(G12/2+0.5)</f>
        <v>4.5</v>
      </c>
      <c r="I12" s="24" t="n">
        <f aca="false">F12*G12</f>
        <v>8</v>
      </c>
      <c r="J12" s="24" t="n">
        <f aca="false">ROUNDUP(50/H12,0)</f>
        <v>12</v>
      </c>
      <c r="K12" s="24" t="n">
        <f aca="false">IF(E12=0, ROUNDUP(50/(H12/2),0), ROUNDUP((50-ROUNDUP(15/E12,0)*H12/2)/H12,0)+ROUNDUP(15/E12,0))</f>
        <v>23</v>
      </c>
      <c r="L12" s="24" t="n">
        <f aca="false">ROUNDUP(100/H12,0)</f>
        <v>23</v>
      </c>
      <c r="M12" s="24" t="n">
        <f aca="false">IF($E12=0, ROUNDUP(100/($H12/2),0), ROUNDUP((100-ROUNDUP(15/$E12,0)*$H12/2)/$H12,0)+ROUNDUP(15/$E12,0))</f>
        <v>45</v>
      </c>
      <c r="N12" s="24" t="n">
        <f aca="false">IF($E12=0, ROUNDUP(100/($H12/2),0), ROUNDUP((100-ROUNDUP(30/$E12,0)*$H12/2)/$H12,0)+ROUNDUP(30/$E12,0))</f>
        <v>45</v>
      </c>
      <c r="O12" s="25" t="s">
        <v>56</v>
      </c>
      <c r="P12" s="25" t="s">
        <v>57</v>
      </c>
      <c r="Q12" s="25" t="s">
        <v>58</v>
      </c>
    </row>
    <row r="13" customFormat="false" ht="12.75" hidden="false" customHeight="false" outlineLevel="0" collapsed="false">
      <c r="A13" s="20"/>
      <c r="B13" s="21"/>
      <c r="C13" s="22"/>
      <c r="D13" s="26" t="n">
        <v>3</v>
      </c>
      <c r="E13" s="26" t="n">
        <v>2</v>
      </c>
      <c r="F13" s="27" t="n">
        <v>3</v>
      </c>
      <c r="G13" s="27" t="n">
        <v>8</v>
      </c>
      <c r="H13" s="27" t="n">
        <f aca="false">F13*(G13/2+0.5)</f>
        <v>13.5</v>
      </c>
      <c r="I13" s="27" t="n">
        <f aca="false">F13*G13</f>
        <v>24</v>
      </c>
      <c r="J13" s="27" t="n">
        <f aca="false">ROUNDUP(50/H13,0)</f>
        <v>4</v>
      </c>
      <c r="K13" s="27" t="n">
        <f aca="false">IF(E13=0, ROUNDUP(50/(H13/2),0), ROUNDUP((50-ROUNDUP(15/E13,0)*H13/2)/H13,0)+ROUNDUP(15/E13,0))</f>
        <v>7</v>
      </c>
      <c r="L13" s="27" t="n">
        <f aca="false">ROUNDUP(100/H13,0)</f>
        <v>8</v>
      </c>
      <c r="M13" s="27" t="n">
        <f aca="false">IF($E13=0, ROUNDUP(100/($H13/2),0), ROUNDUP((100-ROUNDUP(15/$E13,0)*$H13/2)/$H13,0)+ROUNDUP(15/$E13,0))</f>
        <v>12</v>
      </c>
      <c r="N13" s="27" t="n">
        <f aca="false">IF($E13=0, ROUNDUP(100/($H13/2),0), ROUNDUP((100-ROUNDUP(30/$E13,0)*$H13/2)/$H13,0)+ROUNDUP(30/$E13,0))</f>
        <v>14</v>
      </c>
      <c r="O13" s="25"/>
      <c r="P13" s="25"/>
      <c r="Q13" s="25"/>
    </row>
    <row r="14" customFormat="false" ht="12.75" hidden="false" customHeight="false" outlineLevel="0" collapsed="false">
      <c r="A14" s="20" t="s">
        <v>59</v>
      </c>
      <c r="B14" s="21" t="n">
        <f aca="false">2*C14+ROUND(2.5*E14,0)+ROUND(0.75*E15,0)+3*F14+2*F15+((G14-2)+(G15-2))+D14+D15</f>
        <v>39</v>
      </c>
      <c r="C14" s="22" t="n">
        <v>4</v>
      </c>
      <c r="D14" s="23" t="n">
        <v>1</v>
      </c>
      <c r="E14" s="23" t="n">
        <v>0</v>
      </c>
      <c r="F14" s="24" t="n">
        <v>1</v>
      </c>
      <c r="G14" s="24" t="n">
        <v>10</v>
      </c>
      <c r="H14" s="24" t="n">
        <f aca="false">F14*(G14/2+0.5)</f>
        <v>5.5</v>
      </c>
      <c r="I14" s="24" t="n">
        <f aca="false">F14*G14</f>
        <v>10</v>
      </c>
      <c r="J14" s="24" t="n">
        <f aca="false">ROUNDUP(50/H14,0)</f>
        <v>10</v>
      </c>
      <c r="K14" s="24" t="n">
        <f aca="false">IF(E14=0, ROUNDUP(50/(H14/2),0), ROUNDUP((50-ROUNDUP(15/E14,0)*H14/2)/H14,0)+ROUNDUP(15/E14,0))</f>
        <v>19</v>
      </c>
      <c r="L14" s="24" t="n">
        <f aca="false">ROUNDUP(100/H14,0)</f>
        <v>19</v>
      </c>
      <c r="M14" s="24" t="n">
        <f aca="false">IF($E14=0, ROUNDUP(100/($H14/2),0), ROUNDUP((100-ROUNDUP(15/$E14,0)*$H14/2)/$H14,0)+ROUNDUP(15/$E14,0))</f>
        <v>37</v>
      </c>
      <c r="N14" s="24" t="n">
        <f aca="false">IF($E14=0, ROUNDUP(100/($H14/2),0), ROUNDUP((100-ROUNDUP(30/$E14,0)*$H14/2)/$H14,0)+ROUNDUP(30/$E14,0))</f>
        <v>37</v>
      </c>
      <c r="O14" s="25"/>
      <c r="P14" s="25"/>
      <c r="Q14" s="25"/>
    </row>
    <row r="15" customFormat="false" ht="12.75" hidden="false" customHeight="false" outlineLevel="0" collapsed="false">
      <c r="A15" s="20"/>
      <c r="B15" s="21"/>
      <c r="C15" s="22"/>
      <c r="D15" s="26" t="n">
        <v>3</v>
      </c>
      <c r="E15" s="26" t="n">
        <v>3</v>
      </c>
      <c r="F15" s="27" t="n">
        <v>3</v>
      </c>
      <c r="G15" s="27" t="n">
        <v>10</v>
      </c>
      <c r="H15" s="27" t="n">
        <f aca="false">F15*(G15/2+0.5)</f>
        <v>16.5</v>
      </c>
      <c r="I15" s="27" t="n">
        <f aca="false">F15*G15</f>
        <v>30</v>
      </c>
      <c r="J15" s="27" t="n">
        <f aca="false">ROUNDUP(50/H15,0)</f>
        <v>4</v>
      </c>
      <c r="K15" s="27" t="n">
        <f aca="false">IF(E15=0, ROUNDUP(50/(H15/2),0), ROUNDUP((50-ROUNDUP(15/E15,0)*H15/2)/H15,0)+ROUNDUP(15/E15,0))</f>
        <v>6</v>
      </c>
      <c r="L15" s="27" t="n">
        <f aca="false">ROUNDUP(100/H15,0)</f>
        <v>7</v>
      </c>
      <c r="M15" s="27" t="n">
        <f aca="false">IF($E15=0, ROUNDUP(100/($H15/2),0), ROUNDUP((100-ROUNDUP(15/$E15,0)*$H15/2)/$H15,0)+ROUNDUP(15/$E15,0))</f>
        <v>9</v>
      </c>
      <c r="N15" s="27" t="n">
        <f aca="false">IF($E15=0, ROUNDUP(100/($H15/2),0), ROUNDUP((100-ROUNDUP(30/$E15,0)*$H15/2)/$H15,0)+ROUNDUP(30/$E15,0))</f>
        <v>12</v>
      </c>
      <c r="O15" s="25"/>
      <c r="P15" s="25"/>
      <c r="Q15" s="25"/>
    </row>
    <row r="16" customFormat="false" ht="12.75" hidden="false" customHeight="true" outlineLevel="0" collapsed="false">
      <c r="A16" s="12" t="s">
        <v>60</v>
      </c>
      <c r="B16" s="13" t="n">
        <f aca="false">2*C16+ROUND(2.5*E16,0)+ROUND(0.75*E17,0)+3*F16+2*F17+((G16-2)+(G17-2))+D16+D17</f>
        <v>33</v>
      </c>
      <c r="C16" s="13" t="n">
        <v>1</v>
      </c>
      <c r="D16" s="14" t="n">
        <v>0</v>
      </c>
      <c r="E16" s="14" t="n">
        <v>1</v>
      </c>
      <c r="F16" s="15" t="n">
        <v>1</v>
      </c>
      <c r="G16" s="15" t="n">
        <v>8</v>
      </c>
      <c r="H16" s="15" t="n">
        <f aca="false">F16*(G16/2+0.5)</f>
        <v>4.5</v>
      </c>
      <c r="I16" s="15" t="n">
        <f aca="false">F16*G16</f>
        <v>8</v>
      </c>
      <c r="J16" s="15" t="n">
        <f aca="false">ROUNDUP(50/H16,0)</f>
        <v>12</v>
      </c>
      <c r="K16" s="15" t="n">
        <f aca="false">IF(E16=0, ROUNDUP(50/(H16/2),0), ROUNDUP((50-ROUNDUP(15/E16,0)*H16/2)/H16,0)+ROUNDUP(15/E16,0))</f>
        <v>19</v>
      </c>
      <c r="L16" s="15" t="n">
        <f aca="false">ROUNDUP(100/H16,0)</f>
        <v>23</v>
      </c>
      <c r="M16" s="15" t="n">
        <f aca="false">IF($E16=0, ROUNDUP(100/($H16/2),0), ROUNDUP((100-ROUNDUP(15/$E16,0)*$H16/2)/$H16,0)+ROUNDUP(15/$E16,0))</f>
        <v>30</v>
      </c>
      <c r="N16" s="15" t="n">
        <f aca="false">IF($E16=0, ROUNDUP(100/($H16/2),0), ROUNDUP((100-ROUNDUP(30/$E16,0)*$H16/2)/$H16,0)+ROUNDUP(30/$E16,0))</f>
        <v>38</v>
      </c>
      <c r="O16" s="17" t="s">
        <v>56</v>
      </c>
      <c r="P16" s="17" t="s">
        <v>57</v>
      </c>
      <c r="Q16" s="17" t="s">
        <v>61</v>
      </c>
    </row>
    <row r="17" customFormat="false" ht="12.75" hidden="false" customHeight="false" outlineLevel="0" collapsed="false">
      <c r="A17" s="12"/>
      <c r="B17" s="13"/>
      <c r="C17" s="13"/>
      <c r="D17" s="18" t="n">
        <v>2</v>
      </c>
      <c r="E17" s="18" t="n">
        <v>6</v>
      </c>
      <c r="F17" s="19" t="n">
        <v>3</v>
      </c>
      <c r="G17" s="19" t="n">
        <v>8</v>
      </c>
      <c r="H17" s="19" t="n">
        <f aca="false">F17*(G17/2+0.5)</f>
        <v>13.5</v>
      </c>
      <c r="I17" s="19" t="n">
        <f aca="false">F17*G17</f>
        <v>24</v>
      </c>
      <c r="J17" s="19" t="n">
        <f aca="false">ROUNDUP(50/H17,0)</f>
        <v>4</v>
      </c>
      <c r="K17" s="19" t="n">
        <f aca="false">IF(E17=0, ROUNDUP(50/(H17/2),0), ROUNDUP((50-ROUNDUP(15/E17,0)*H17/2)/H17,0)+ROUNDUP(15/E17,0))</f>
        <v>6</v>
      </c>
      <c r="L17" s="19" t="n">
        <f aca="false">ROUNDUP(100/H17,0)</f>
        <v>8</v>
      </c>
      <c r="M17" s="19" t="n">
        <f aca="false">IF($E17=0, ROUNDUP(100/($H17/2),0), ROUNDUP((100-ROUNDUP(15/$E17,0)*$H17/2)/$H17,0)+ROUNDUP(15/$E17,0))</f>
        <v>9</v>
      </c>
      <c r="N17" s="19" t="n">
        <f aca="false">IF($E17=0, ROUNDUP(100/($H17/2),0), ROUNDUP((100-ROUNDUP(30/$E17,0)*$H17/2)/$H17,0)+ROUNDUP(30/$E17,0))</f>
        <v>10</v>
      </c>
      <c r="O17" s="17"/>
      <c r="P17" s="17"/>
      <c r="Q17" s="17"/>
    </row>
    <row r="18" customFormat="false" ht="12.75" hidden="false" customHeight="false" outlineLevel="0" collapsed="false">
      <c r="A18" s="12" t="s">
        <v>62</v>
      </c>
      <c r="B18" s="13" t="n">
        <f aca="false">2*C18+ROUND(2.5*E18,0)+ROUND(0.75*E19,0)+3*F18+2*F19+((G18-2)+(G19-2))+D18+D19</f>
        <v>40</v>
      </c>
      <c r="C18" s="13" t="n">
        <v>2</v>
      </c>
      <c r="D18" s="14" t="n">
        <v>0</v>
      </c>
      <c r="E18" s="14" t="n">
        <v>1</v>
      </c>
      <c r="F18" s="15" t="n">
        <v>1</v>
      </c>
      <c r="G18" s="15" t="n">
        <v>10</v>
      </c>
      <c r="H18" s="15" t="n">
        <f aca="false">F18*(G18/2+0.5)</f>
        <v>5.5</v>
      </c>
      <c r="I18" s="15" t="n">
        <f aca="false">F18*G18</f>
        <v>10</v>
      </c>
      <c r="J18" s="15" t="n">
        <f aca="false">ROUNDUP(50/H18,0)</f>
        <v>10</v>
      </c>
      <c r="K18" s="15" t="n">
        <f aca="false">IF(E18=0, ROUNDUP(50/(H18/2),0), ROUNDUP((50-ROUNDUP(15/E18,0)*H18/2)/H18,0)+ROUNDUP(15/E18,0))</f>
        <v>17</v>
      </c>
      <c r="L18" s="15" t="n">
        <f aca="false">ROUNDUP(100/H18,0)</f>
        <v>19</v>
      </c>
      <c r="M18" s="15" t="n">
        <f aca="false">IF($E18=0, ROUNDUP(100/($H18/2),0), ROUNDUP((100-ROUNDUP(15/$E18,0)*$H18/2)/$H18,0)+ROUNDUP(15/$E18,0))</f>
        <v>26</v>
      </c>
      <c r="N18" s="15" t="n">
        <f aca="false">IF($E18=0, ROUNDUP(100/($H18/2),0), ROUNDUP((100-ROUNDUP(30/$E18,0)*$H18/2)/$H18,0)+ROUNDUP(30/$E18,0))</f>
        <v>34</v>
      </c>
      <c r="O18" s="17"/>
      <c r="P18" s="17"/>
      <c r="Q18" s="17"/>
    </row>
    <row r="19" customFormat="false" ht="12.75" hidden="false" customHeight="false" outlineLevel="0" collapsed="false">
      <c r="A19" s="12"/>
      <c r="B19" s="13"/>
      <c r="C19" s="13"/>
      <c r="D19" s="18" t="n">
        <v>2</v>
      </c>
      <c r="E19" s="18" t="n">
        <v>8</v>
      </c>
      <c r="F19" s="19" t="n">
        <v>3</v>
      </c>
      <c r="G19" s="19" t="n">
        <v>10</v>
      </c>
      <c r="H19" s="19" t="n">
        <f aca="false">F19*(G19/2+0.5)</f>
        <v>16.5</v>
      </c>
      <c r="I19" s="19" t="n">
        <f aca="false">F19*G19</f>
        <v>30</v>
      </c>
      <c r="J19" s="19" t="n">
        <f aca="false">ROUNDUP(50/H19,0)</f>
        <v>4</v>
      </c>
      <c r="K19" s="19" t="n">
        <f aca="false">IF(E19=0, ROUNDUP(50/(H19/2),0), ROUNDUP((50-ROUNDUP(15/E19,0)*H19/2)/H19,0)+ROUNDUP(15/E19,0))</f>
        <v>5</v>
      </c>
      <c r="L19" s="19" t="n">
        <f aca="false">ROUNDUP(100/H19,0)</f>
        <v>7</v>
      </c>
      <c r="M19" s="19" t="n">
        <f aca="false">IF($E19=0, ROUNDUP(100/($H19/2),0), ROUNDUP((100-ROUNDUP(15/$E19,0)*$H19/2)/$H19,0)+ROUNDUP(15/$E19,0))</f>
        <v>8</v>
      </c>
      <c r="N19" s="19" t="n">
        <f aca="false">IF($E19=0, ROUNDUP(100/($H19/2),0), ROUNDUP((100-ROUNDUP(30/$E19,0)*$H19/2)/$H19,0)+ROUNDUP(30/$E19,0))</f>
        <v>9</v>
      </c>
      <c r="O19" s="17"/>
      <c r="P19" s="17"/>
      <c r="Q19" s="17"/>
    </row>
    <row r="20" customFormat="false" ht="13.5" hidden="false" customHeight="true" outlineLevel="0" collapsed="false">
      <c r="A20" s="20" t="s">
        <v>63</v>
      </c>
      <c r="B20" s="21" t="n">
        <f aca="false">2*C20+ROUND(2.5*E20,0)+ROUND(0.75*E21,0)+3*F20+2*F21+((G20-2)+(G21-2))+D20+D21</f>
        <v>32</v>
      </c>
      <c r="C20" s="22" t="n">
        <v>1</v>
      </c>
      <c r="D20" s="23" t="n">
        <v>0</v>
      </c>
      <c r="E20" s="23" t="n">
        <v>0</v>
      </c>
      <c r="F20" s="24" t="n">
        <v>1</v>
      </c>
      <c r="G20" s="24" t="n">
        <v>10</v>
      </c>
      <c r="H20" s="24" t="n">
        <f aca="false">F20*(G20/2+0.5)</f>
        <v>5.5</v>
      </c>
      <c r="I20" s="24" t="n">
        <f aca="false">F20*G20</f>
        <v>10</v>
      </c>
      <c r="J20" s="24" t="n">
        <f aca="false">ROUNDUP(50/H20,0)</f>
        <v>10</v>
      </c>
      <c r="K20" s="24" t="n">
        <f aca="false">IF(E20=0, ROUNDUP(50/(H20/2),0), ROUNDUP((50-ROUNDUP(15/E20,0)*H20/2)/H20,0)+ROUNDUP(15/E20,0))</f>
        <v>19</v>
      </c>
      <c r="L20" s="24" t="n">
        <f aca="false">ROUNDUP(100/H20,0)</f>
        <v>19</v>
      </c>
      <c r="M20" s="24" t="n">
        <f aca="false">IF($E20=0, ROUNDUP(100/($H20/2),0), ROUNDUP((100-ROUNDUP(15/$E20,0)*$H20/2)/$H20,0)+ROUNDUP(15/$E20,0))</f>
        <v>37</v>
      </c>
      <c r="N20" s="24" t="n">
        <f aca="false">IF($E20=0, ROUNDUP(100/($H20/2),0), ROUNDUP((100-ROUNDUP(30/$E20,0)*$H20/2)/$H20,0)+ROUNDUP(30/$E20,0))</f>
        <v>37</v>
      </c>
      <c r="O20" s="25" t="s">
        <v>56</v>
      </c>
      <c r="P20" s="25" t="s">
        <v>57</v>
      </c>
      <c r="Q20" s="25" t="s">
        <v>64</v>
      </c>
    </row>
    <row r="21" customFormat="false" ht="12.75" hidden="false" customHeight="false" outlineLevel="0" collapsed="false">
      <c r="A21" s="20"/>
      <c r="B21" s="21"/>
      <c r="C21" s="22"/>
      <c r="D21" s="26" t="n">
        <v>2</v>
      </c>
      <c r="E21" s="26" t="n">
        <v>4</v>
      </c>
      <c r="F21" s="27" t="n">
        <v>3</v>
      </c>
      <c r="G21" s="27" t="n">
        <v>10</v>
      </c>
      <c r="H21" s="27" t="n">
        <f aca="false">F21*(G21/2+0.5)</f>
        <v>16.5</v>
      </c>
      <c r="I21" s="27" t="n">
        <f aca="false">F21*G21</f>
        <v>30</v>
      </c>
      <c r="J21" s="27" t="n">
        <f aca="false">ROUNDUP(50/H21,0)</f>
        <v>4</v>
      </c>
      <c r="K21" s="27" t="n">
        <f aca="false">IF(E21=0, ROUNDUP(50/(H21/2),0), ROUNDUP((50-ROUNDUP(15/E21,0)*H21/2)/H21,0)+ROUNDUP(15/E21,0))</f>
        <v>6</v>
      </c>
      <c r="L21" s="27" t="n">
        <f aca="false">ROUNDUP(100/H21,0)</f>
        <v>7</v>
      </c>
      <c r="M21" s="27" t="n">
        <f aca="false">IF($E21=0, ROUNDUP(100/($H21/2),0), ROUNDUP((100-ROUNDUP(15/$E21,0)*$H21/2)/$H21,0)+ROUNDUP(15/$E21,0))</f>
        <v>9</v>
      </c>
      <c r="N21" s="27" t="n">
        <f aca="false">IF($E21=0, ROUNDUP(100/($H21/2),0), ROUNDUP((100-ROUNDUP(30/$E21,0)*$H21/2)/$H21,0)+ROUNDUP(30/$E21,0))</f>
        <v>11</v>
      </c>
      <c r="O21" s="25"/>
      <c r="P21" s="25"/>
      <c r="Q21" s="25"/>
    </row>
    <row r="22" customFormat="false" ht="12.75" hidden="false" customHeight="false" outlineLevel="0" collapsed="false">
      <c r="A22" s="20" t="s">
        <v>65</v>
      </c>
      <c r="B22" s="21" t="n">
        <f aca="false">2*C22+ROUND(2.5*E22,0)+ROUND(0.75*E23,0)+3*F22+2*F23+((G22-2)+(G23-2))+D22+D23</f>
        <v>40</v>
      </c>
      <c r="C22" s="22" t="n">
        <v>2</v>
      </c>
      <c r="D22" s="23" t="n">
        <v>0</v>
      </c>
      <c r="E22" s="23" t="n">
        <v>0</v>
      </c>
      <c r="F22" s="24" t="n">
        <v>1</v>
      </c>
      <c r="G22" s="24" t="n">
        <v>12</v>
      </c>
      <c r="H22" s="24" t="n">
        <f aca="false">F22*(G22/2+0.5)</f>
        <v>6.5</v>
      </c>
      <c r="I22" s="24" t="n">
        <f aca="false">F22*G22</f>
        <v>12</v>
      </c>
      <c r="J22" s="24" t="n">
        <f aca="false">ROUNDUP(50/H22,0)</f>
        <v>8</v>
      </c>
      <c r="K22" s="24" t="n">
        <f aca="false">IF(E22=0, ROUNDUP(50/(H22/2),0), ROUNDUP((50-ROUNDUP(15/E22,0)*H22/2)/H22,0)+ROUNDUP(15/E22,0))</f>
        <v>16</v>
      </c>
      <c r="L22" s="24" t="n">
        <f aca="false">ROUNDUP(100/H22,0)</f>
        <v>16</v>
      </c>
      <c r="M22" s="24" t="n">
        <f aca="false">IF($E22=0, ROUNDUP(100/($H22/2),0), ROUNDUP((100-ROUNDUP(15/$E22,0)*$H22/2)/$H22,0)+ROUNDUP(15/$E22,0))</f>
        <v>31</v>
      </c>
      <c r="N22" s="24" t="n">
        <f aca="false">IF($E22=0, ROUNDUP(100/($H22/2),0), ROUNDUP((100-ROUNDUP(30/$E22,0)*$H22/2)/$H22,0)+ROUNDUP(30/$E22,0))</f>
        <v>31</v>
      </c>
      <c r="O22" s="25"/>
      <c r="P22" s="25"/>
      <c r="Q22" s="25"/>
    </row>
    <row r="23" customFormat="false" ht="12.75" hidden="false" customHeight="false" outlineLevel="0" collapsed="false">
      <c r="A23" s="20"/>
      <c r="B23" s="21"/>
      <c r="C23" s="22"/>
      <c r="D23" s="26" t="n">
        <v>2</v>
      </c>
      <c r="E23" s="26" t="n">
        <v>6</v>
      </c>
      <c r="F23" s="27" t="n">
        <v>3</v>
      </c>
      <c r="G23" s="27" t="n">
        <v>12</v>
      </c>
      <c r="H23" s="27" t="n">
        <f aca="false">F23*(G23/2+0.5)</f>
        <v>19.5</v>
      </c>
      <c r="I23" s="27" t="n">
        <f aca="false">F23*G23</f>
        <v>36</v>
      </c>
      <c r="J23" s="27" t="n">
        <f aca="false">ROUNDUP(50/H23,0)</f>
        <v>3</v>
      </c>
      <c r="K23" s="27" t="n">
        <f aca="false">IF(E23=0, ROUNDUP(50/(H23/2),0), ROUNDUP((50-ROUNDUP(15/E23,0)*H23/2)/H23,0)+ROUNDUP(15/E23,0))</f>
        <v>5</v>
      </c>
      <c r="L23" s="27" t="n">
        <f aca="false">ROUNDUP(100/H23,0)</f>
        <v>6</v>
      </c>
      <c r="M23" s="27" t="n">
        <f aca="false">IF($E23=0, ROUNDUP(100/($H23/2),0), ROUNDUP((100-ROUNDUP(15/$E23,0)*$H23/2)/$H23,0)+ROUNDUP(15/$E23,0))</f>
        <v>7</v>
      </c>
      <c r="N23" s="27" t="n">
        <f aca="false">IF($E23=0, ROUNDUP(100/($H23/2),0), ROUNDUP((100-ROUNDUP(30/$E23,0)*$H23/2)/$H23,0)+ROUNDUP(30/$E23,0))</f>
        <v>8</v>
      </c>
      <c r="O23" s="25"/>
      <c r="P23" s="25"/>
      <c r="Q23" s="25"/>
    </row>
    <row r="24" customFormat="false" ht="12.75" hidden="false" customHeight="true" outlineLevel="0" collapsed="false">
      <c r="A24" s="12" t="s">
        <v>66</v>
      </c>
      <c r="B24" s="13" t="n">
        <f aca="false">2*C24+ROUND(2.5*E24,0)+ROUND(0.75*E25,0)+3*F24+2*F25+((G24-2)+(G25-2))+D24+D25</f>
        <v>41</v>
      </c>
      <c r="C24" s="13" t="n">
        <v>3</v>
      </c>
      <c r="D24" s="14" t="n">
        <v>1</v>
      </c>
      <c r="E24" s="14" t="n">
        <v>0</v>
      </c>
      <c r="F24" s="15" t="n">
        <v>1</v>
      </c>
      <c r="G24" s="15" t="n">
        <v>10</v>
      </c>
      <c r="H24" s="15" t="n">
        <f aca="false">F24*(G24/2+0.5)</f>
        <v>5.5</v>
      </c>
      <c r="I24" s="15" t="n">
        <f aca="false">F24*G24</f>
        <v>10</v>
      </c>
      <c r="J24" s="15" t="n">
        <f aca="false">ROUNDUP(50/H24,0)</f>
        <v>10</v>
      </c>
      <c r="K24" s="15" t="n">
        <f aca="false">IF(E24=0, ROUNDUP(50/(H24/2),0), ROUNDUP((50-ROUNDUP(15/E24,0)*H24/2)/H24,0)+ROUNDUP(15/E24,0))</f>
        <v>19</v>
      </c>
      <c r="L24" s="15" t="n">
        <f aca="false">ROUNDUP(100/H24,0)</f>
        <v>19</v>
      </c>
      <c r="M24" s="15" t="n">
        <f aca="false">IF($E24=0, ROUNDUP(100/($H24/2),0), ROUNDUP((100-ROUNDUP(15/$E24,0)*$H24/2)/$H24,0)+ROUNDUP(15/$E24,0))</f>
        <v>37</v>
      </c>
      <c r="N24" s="15" t="n">
        <f aca="false">IF($E24=0, ROUNDUP(100/($H24/2),0), ROUNDUP((100-ROUNDUP(30/$E24,0)*$H24/2)/$H24,0)+ROUNDUP(30/$E24,0))</f>
        <v>37</v>
      </c>
      <c r="O24" s="17" t="s">
        <v>67</v>
      </c>
      <c r="P24" s="17" t="s">
        <v>68</v>
      </c>
      <c r="Q24" s="17" t="s">
        <v>69</v>
      </c>
    </row>
    <row r="25" customFormat="false" ht="12.75" hidden="false" customHeight="false" outlineLevel="0" collapsed="false">
      <c r="A25" s="12"/>
      <c r="B25" s="13"/>
      <c r="C25" s="13"/>
      <c r="D25" s="18" t="n">
        <v>3</v>
      </c>
      <c r="E25" s="18" t="n">
        <v>5</v>
      </c>
      <c r="F25" s="19" t="n">
        <v>4</v>
      </c>
      <c r="G25" s="19" t="n">
        <v>10</v>
      </c>
      <c r="H25" s="19" t="n">
        <f aca="false">F25*(G25/2+0.5)</f>
        <v>22</v>
      </c>
      <c r="I25" s="19" t="n">
        <f aca="false">F25*G25</f>
        <v>40</v>
      </c>
      <c r="J25" s="19" t="n">
        <f aca="false">ROUNDUP(50/H25,0)</f>
        <v>3</v>
      </c>
      <c r="K25" s="19" t="n">
        <f aca="false">IF(E25=0, ROUNDUP(50/(H25/2),0), ROUNDUP((50-ROUNDUP(15/E25,0)*H25/2)/H25,0)+ROUNDUP(15/E25,0))</f>
        <v>4</v>
      </c>
      <c r="L25" s="19" t="n">
        <f aca="false">ROUNDUP(100/H25,0)</f>
        <v>5</v>
      </c>
      <c r="M25" s="19" t="n">
        <f aca="false">IF($E25=0, ROUNDUP(100/($H25/2),0), ROUNDUP((100-ROUNDUP(15/$E25,0)*$H25/2)/$H25,0)+ROUNDUP(15/$E25,0))</f>
        <v>7</v>
      </c>
      <c r="N25" s="19" t="n">
        <f aca="false">IF($E25=0, ROUNDUP(100/($H25/2),0), ROUNDUP((100-ROUNDUP(30/$E25,0)*$H25/2)/$H25,0)+ROUNDUP(30/$E25,0))</f>
        <v>8</v>
      </c>
      <c r="O25" s="17"/>
      <c r="P25" s="17"/>
      <c r="Q25" s="17"/>
    </row>
    <row r="26" customFormat="false" ht="12.75" hidden="false" customHeight="true" outlineLevel="0" collapsed="false">
      <c r="A26" s="20" t="s">
        <v>70</v>
      </c>
      <c r="B26" s="21" t="n">
        <f aca="false">2*C26+ROUND(2.5*E26,0)+ROUND(0.75*E27,0)+3*F26+2*F27+((G26-2)+(G27-2))+D26+D27</f>
        <v>44</v>
      </c>
      <c r="C26" s="22" t="n">
        <v>1</v>
      </c>
      <c r="D26" s="23" t="n">
        <v>0</v>
      </c>
      <c r="E26" s="23" t="n">
        <v>2</v>
      </c>
      <c r="F26" s="24" t="n">
        <v>1</v>
      </c>
      <c r="G26" s="24" t="n">
        <v>10</v>
      </c>
      <c r="H26" s="24" t="n">
        <f aca="false">F26*(G26/2+0.5)</f>
        <v>5.5</v>
      </c>
      <c r="I26" s="24" t="n">
        <f aca="false">F26*G26</f>
        <v>10</v>
      </c>
      <c r="J26" s="24" t="n">
        <f aca="false">ROUNDUP(50/H26,0)</f>
        <v>10</v>
      </c>
      <c r="K26" s="24" t="n">
        <f aca="false">IF(E26=0, ROUNDUP(50/(H26/2),0), ROUNDUP((50-ROUNDUP(15/E26,0)*H26/2)/H26,0)+ROUNDUP(15/E26,0))</f>
        <v>14</v>
      </c>
      <c r="L26" s="24" t="n">
        <f aca="false">ROUNDUP(100/H26,0)</f>
        <v>19</v>
      </c>
      <c r="M26" s="24" t="n">
        <f aca="false">IF($E26=0, ROUNDUP(100/($H26/2),0), ROUNDUP((100-ROUNDUP(15/$E26,0)*$H26/2)/$H26,0)+ROUNDUP(15/$E26,0))</f>
        <v>23</v>
      </c>
      <c r="N26" s="24" t="n">
        <f aca="false">IF($E26=0, ROUNDUP(100/($H26/2),0), ROUNDUP((100-ROUNDUP(30/$E26,0)*$H26/2)/$H26,0)+ROUNDUP(30/$E26,0))</f>
        <v>26</v>
      </c>
      <c r="O26" s="25" t="s">
        <v>67</v>
      </c>
      <c r="P26" s="28" t="s">
        <v>71</v>
      </c>
      <c r="Q26" s="25" t="s">
        <v>69</v>
      </c>
    </row>
    <row r="27" customFormat="false" ht="12.75" hidden="false" customHeight="false" outlineLevel="0" collapsed="false">
      <c r="A27" s="20"/>
      <c r="B27" s="21"/>
      <c r="C27" s="22"/>
      <c r="D27" s="26" t="n">
        <v>2</v>
      </c>
      <c r="E27" s="26" t="n">
        <v>10</v>
      </c>
      <c r="F27" s="27" t="n">
        <v>4</v>
      </c>
      <c r="G27" s="27" t="n">
        <v>10</v>
      </c>
      <c r="H27" s="27" t="n">
        <f aca="false">F27*(G27/2+0.5)</f>
        <v>22</v>
      </c>
      <c r="I27" s="27" t="n">
        <f aca="false">F27*G27</f>
        <v>40</v>
      </c>
      <c r="J27" s="27" t="n">
        <f aca="false">ROUNDUP(50/H27,0)</f>
        <v>3</v>
      </c>
      <c r="K27" s="27" t="n">
        <f aca="false">IF(E27=0, ROUNDUP(50/(H27/2),0), ROUNDUP((50-ROUNDUP(15/E27,0)*H27/2)/H27,0)+ROUNDUP(15/E27,0))</f>
        <v>4</v>
      </c>
      <c r="L27" s="27" t="n">
        <f aca="false">ROUNDUP(100/H27,0)</f>
        <v>5</v>
      </c>
      <c r="M27" s="27" t="n">
        <f aca="false">IF($E27=0, ROUNDUP(100/($H27/2),0), ROUNDUP((100-ROUNDUP(15/$E27,0)*$H27/2)/$H27,0)+ROUNDUP(15/$E27,0))</f>
        <v>6</v>
      </c>
      <c r="N27" s="27" t="n">
        <f aca="false">IF($E27=0, ROUNDUP(100/($H27/2),0), ROUNDUP((100-ROUNDUP(30/$E27,0)*$H27/2)/$H27,0)+ROUNDUP(30/$E27,0))</f>
        <v>7</v>
      </c>
      <c r="O27" s="25"/>
      <c r="P27" s="28"/>
      <c r="Q27" s="25"/>
    </row>
    <row r="28" customFormat="false" ht="12.75" hidden="false" customHeight="true" outlineLevel="0" collapsed="false">
      <c r="A28" s="12" t="s">
        <v>72</v>
      </c>
      <c r="B28" s="13" t="n">
        <f aca="false">2*C28+ROUND(2.5*E28,0)+ROUND(0.75*E29,0)+3*F28+2*F29+((G28-2)+(G29-2))+D28+D29</f>
        <v>41</v>
      </c>
      <c r="C28" s="13" t="n">
        <v>1</v>
      </c>
      <c r="D28" s="14" t="n">
        <v>0</v>
      </c>
      <c r="E28" s="14" t="n">
        <v>0</v>
      </c>
      <c r="F28" s="15" t="n">
        <v>1</v>
      </c>
      <c r="G28" s="15" t="n">
        <v>12</v>
      </c>
      <c r="H28" s="15" t="n">
        <f aca="false">F28*(G28/2+0.5)</f>
        <v>6.5</v>
      </c>
      <c r="I28" s="15" t="n">
        <f aca="false">F28*G28</f>
        <v>12</v>
      </c>
      <c r="J28" s="15" t="n">
        <f aca="false">ROUNDUP(50/H28,0)</f>
        <v>8</v>
      </c>
      <c r="K28" s="15" t="n">
        <f aca="false">IF(E28=0, ROUNDUP(50/(H28/2),0), ROUNDUP((50-ROUNDUP(15/E28,0)*H28/2)/H28,0)+ROUNDUP(15/E28,0))</f>
        <v>16</v>
      </c>
      <c r="L28" s="15" t="n">
        <f aca="false">ROUNDUP(100/H28,0)</f>
        <v>16</v>
      </c>
      <c r="M28" s="15" t="n">
        <f aca="false">IF($E28=0, ROUNDUP(100/($H28/2),0), ROUNDUP((100-ROUNDUP(15/$E28,0)*$H28/2)/$H28,0)+ROUNDUP(15/$E28,0))</f>
        <v>31</v>
      </c>
      <c r="N28" s="15" t="n">
        <f aca="false">IF($E28=0, ROUNDUP(100/($H28/2),0), ROUNDUP((100-ROUNDUP(30/$E28,0)*$H28/2)/$H28,0)+ROUNDUP(30/$E28,0))</f>
        <v>31</v>
      </c>
      <c r="O28" s="17" t="s">
        <v>67</v>
      </c>
      <c r="P28" s="17" t="s">
        <v>71</v>
      </c>
      <c r="Q28" s="17" t="s">
        <v>69</v>
      </c>
    </row>
    <row r="29" customFormat="false" ht="12.75" hidden="false" customHeight="false" outlineLevel="0" collapsed="false">
      <c r="A29" s="12"/>
      <c r="B29" s="13"/>
      <c r="C29" s="13"/>
      <c r="D29" s="18" t="n">
        <v>2</v>
      </c>
      <c r="E29" s="18" t="n">
        <v>8</v>
      </c>
      <c r="F29" s="19" t="n">
        <v>4</v>
      </c>
      <c r="G29" s="19" t="n">
        <v>12</v>
      </c>
      <c r="H29" s="19" t="n">
        <f aca="false">F29*(G29/2+0.5)</f>
        <v>26</v>
      </c>
      <c r="I29" s="19" t="n">
        <f aca="false">F29*G29</f>
        <v>48</v>
      </c>
      <c r="J29" s="19" t="n">
        <f aca="false">ROUNDUP(50/H29,0)</f>
        <v>2</v>
      </c>
      <c r="K29" s="19" t="n">
        <f aca="false">IF(E29=0, ROUNDUP(50/(H29/2),0), ROUNDUP((50-ROUNDUP(15/E29,0)*H29/2)/H29,0)+ROUNDUP(15/E29,0))</f>
        <v>3</v>
      </c>
      <c r="L29" s="19" t="n">
        <f aca="false">ROUNDUP(100/H29,0)</f>
        <v>4</v>
      </c>
      <c r="M29" s="19" t="n">
        <f aca="false">IF($E29=0, ROUNDUP(100/($H29/2),0), ROUNDUP((100-ROUNDUP(15/$E29,0)*$H29/2)/$H29,0)+ROUNDUP(15/$E29,0))</f>
        <v>5</v>
      </c>
      <c r="N29" s="19" t="n">
        <f aca="false">IF($E29=0, ROUNDUP(100/($H29/2),0), ROUNDUP((100-ROUNDUP(30/$E29,0)*$H29/2)/$H29,0)+ROUNDUP(30/$E29,0))</f>
        <v>6</v>
      </c>
      <c r="O29" s="17"/>
      <c r="P29" s="17"/>
      <c r="Q29" s="17"/>
    </row>
    <row r="30" customFormat="false" ht="12.75" hidden="false" customHeight="true" outlineLevel="0" collapsed="false">
      <c r="A30" s="20" t="s">
        <v>73</v>
      </c>
      <c r="B30" s="21" t="n">
        <f aca="false">2*C30+ROUND(2.5*E30,0)+ROUND(0.75*E31,0)+3*F30+2*F31+((G30-2)+(G31-2))+D30+D31</f>
        <v>27</v>
      </c>
      <c r="C30" s="22" t="n">
        <v>1</v>
      </c>
      <c r="D30" s="23" t="n">
        <v>0</v>
      </c>
      <c r="E30" s="23" t="n">
        <v>0</v>
      </c>
      <c r="F30" s="24" t="n">
        <v>1</v>
      </c>
      <c r="G30" s="24" t="n">
        <v>8</v>
      </c>
      <c r="H30" s="24" t="n">
        <f aca="false">F30*(G30/2+0.5)</f>
        <v>4.5</v>
      </c>
      <c r="I30" s="24" t="n">
        <f aca="false">F30*G30</f>
        <v>8</v>
      </c>
      <c r="J30" s="24" t="n">
        <f aca="false">ROUNDUP(50/H30,0)</f>
        <v>12</v>
      </c>
      <c r="K30" s="24" t="n">
        <f aca="false">IF(E30=0, ROUNDUP(50/(H30/2),0), ROUNDUP((50-ROUNDUP(15/E30,0)*H30/2)/H30,0)+ROUNDUP(15/E30,0))</f>
        <v>23</v>
      </c>
      <c r="L30" s="24" t="n">
        <f aca="false">ROUNDUP(100/H30,0)</f>
        <v>23</v>
      </c>
      <c r="M30" s="24" t="n">
        <f aca="false">IF($E30=0, ROUNDUP(100/($H30/2),0), ROUNDUP((100-ROUNDUP(15/$E30,0)*$H30/2)/$H30,0)+ROUNDUP(15/$E30,0))</f>
        <v>45</v>
      </c>
      <c r="N30" s="24" t="n">
        <f aca="false">IF($E30=0, ROUNDUP(100/($H30/2),0), ROUNDUP((100-ROUNDUP(30/$E30,0)*$H30/2)/$H30,0)+ROUNDUP(30/$E30,0))</f>
        <v>45</v>
      </c>
      <c r="O30" s="25" t="s">
        <v>56</v>
      </c>
      <c r="P30" s="25" t="s">
        <v>74</v>
      </c>
      <c r="Q30" s="25" t="s">
        <v>75</v>
      </c>
    </row>
    <row r="31" customFormat="false" ht="12.75" hidden="false" customHeight="false" outlineLevel="0" collapsed="false">
      <c r="A31" s="20"/>
      <c r="B31" s="21"/>
      <c r="C31" s="22"/>
      <c r="D31" s="26" t="n">
        <v>2</v>
      </c>
      <c r="E31" s="26" t="n">
        <v>2</v>
      </c>
      <c r="F31" s="27" t="n">
        <v>3</v>
      </c>
      <c r="G31" s="27" t="n">
        <v>8</v>
      </c>
      <c r="H31" s="27" t="n">
        <f aca="false">F31*(G31/2+0.5)</f>
        <v>13.5</v>
      </c>
      <c r="I31" s="27" t="n">
        <f aca="false">F31*G31</f>
        <v>24</v>
      </c>
      <c r="J31" s="27" t="n">
        <f aca="false">ROUNDUP(50/H31,0)</f>
        <v>4</v>
      </c>
      <c r="K31" s="27" t="n">
        <f aca="false">IF(E31=0, ROUNDUP(50/(H31/2),0), ROUNDUP((50-ROUNDUP(15/E31,0)*H31/2)/H31,0)+ROUNDUP(15/E31,0))</f>
        <v>7</v>
      </c>
      <c r="L31" s="27" t="n">
        <f aca="false">ROUNDUP(100/H31,0)</f>
        <v>8</v>
      </c>
      <c r="M31" s="27" t="n">
        <f aca="false">IF($E31=0, ROUNDUP(100/($H31/2),0), ROUNDUP((100-ROUNDUP(15/$E31,0)*$H31/2)/$H31,0)+ROUNDUP(15/$E31,0))</f>
        <v>12</v>
      </c>
      <c r="N31" s="27" t="n">
        <f aca="false">IF($E31=0, ROUNDUP(100/($H31/2),0), ROUNDUP((100-ROUNDUP(30/$E31,0)*$H31/2)/$H31,0)+ROUNDUP(30/$E31,0))</f>
        <v>14</v>
      </c>
      <c r="O31" s="25"/>
      <c r="P31" s="25"/>
      <c r="Q31" s="25"/>
    </row>
    <row r="32" customFormat="false" ht="12.75" hidden="false" customHeight="false" outlineLevel="0" collapsed="false">
      <c r="A32" s="20" t="s">
        <v>76</v>
      </c>
      <c r="B32" s="21" t="n">
        <f aca="false">2*C32+ROUND(2.5*E32,0)+ROUND(0.75*E33,0)+3*F32+2*F33+((G32-2)+(G33-2))+D32+D33</f>
        <v>38</v>
      </c>
      <c r="C32" s="22" t="n">
        <v>4</v>
      </c>
      <c r="D32" s="23" t="n">
        <v>1</v>
      </c>
      <c r="E32" s="23" t="n">
        <v>0</v>
      </c>
      <c r="F32" s="24" t="n">
        <v>1</v>
      </c>
      <c r="G32" s="24" t="n">
        <v>8</v>
      </c>
      <c r="H32" s="24" t="n">
        <f aca="false">F32*(G32/2+0.5)</f>
        <v>4.5</v>
      </c>
      <c r="I32" s="24" t="n">
        <f aca="false">F32*G32</f>
        <v>8</v>
      </c>
      <c r="J32" s="24" t="n">
        <f aca="false">ROUNDUP(50/H32,0)</f>
        <v>12</v>
      </c>
      <c r="K32" s="24" t="n">
        <f aca="false">IF(E32=0, ROUNDUP(50/(H32/2),0), ROUNDUP((50-ROUNDUP(15/E32,0)*H32/2)/H32,0)+ROUNDUP(15/E32,0))</f>
        <v>23</v>
      </c>
      <c r="L32" s="24" t="n">
        <f aca="false">ROUNDUP(100/H32,0)</f>
        <v>23</v>
      </c>
      <c r="M32" s="24" t="n">
        <f aca="false">IF($E32=0, ROUNDUP(100/($H32/2),0), ROUNDUP((100-ROUNDUP(15/$E32,0)*$H32/2)/$H32,0)+ROUNDUP(15/$E32,0))</f>
        <v>45</v>
      </c>
      <c r="N32" s="24" t="n">
        <f aca="false">IF($E32=0, ROUNDUP(100/($H32/2),0), ROUNDUP((100-ROUNDUP(30/$E32,0)*$H32/2)/$H32,0)+ROUNDUP(30/$E32,0))</f>
        <v>45</v>
      </c>
      <c r="O32" s="25"/>
      <c r="P32" s="25"/>
      <c r="Q32" s="25"/>
    </row>
    <row r="33" customFormat="false" ht="12.75" hidden="false" customHeight="false" outlineLevel="0" collapsed="false">
      <c r="A33" s="20"/>
      <c r="B33" s="21"/>
      <c r="C33" s="22"/>
      <c r="D33" s="26" t="n">
        <v>3</v>
      </c>
      <c r="E33" s="26" t="n">
        <v>4</v>
      </c>
      <c r="F33" s="27" t="n">
        <v>4</v>
      </c>
      <c r="G33" s="27" t="n">
        <v>8</v>
      </c>
      <c r="H33" s="27" t="n">
        <f aca="false">F33*(G33/2+0.5)</f>
        <v>18</v>
      </c>
      <c r="I33" s="27" t="n">
        <f aca="false">F33*G33</f>
        <v>32</v>
      </c>
      <c r="J33" s="27" t="n">
        <f aca="false">ROUNDUP(50/H33,0)</f>
        <v>3</v>
      </c>
      <c r="K33" s="27" t="n">
        <f aca="false">IF(E33=0, ROUNDUP(50/(H33/2),0), ROUNDUP((50-ROUNDUP(15/E33,0)*H33/2)/H33,0)+ROUNDUP(15/E33,0))</f>
        <v>5</v>
      </c>
      <c r="L33" s="27" t="n">
        <f aca="false">ROUNDUP(100/H33,0)</f>
        <v>6</v>
      </c>
      <c r="M33" s="27" t="n">
        <f aca="false">IF($E33=0, ROUNDUP(100/($H33/2),0), ROUNDUP((100-ROUNDUP(15/$E33,0)*$H33/2)/$H33,0)+ROUNDUP(15/$E33,0))</f>
        <v>8</v>
      </c>
      <c r="N33" s="27" t="n">
        <f aca="false">IF($E33=0, ROUNDUP(100/($H33/2),0), ROUNDUP((100-ROUNDUP(30/$E33,0)*$H33/2)/$H33,0)+ROUNDUP(30/$E33,0))</f>
        <v>10</v>
      </c>
      <c r="O33" s="25"/>
      <c r="P33" s="25"/>
      <c r="Q33" s="25"/>
    </row>
    <row r="34" customFormat="false" ht="13.5" hidden="false" customHeight="true" outlineLevel="0" collapsed="false">
      <c r="A34" s="12" t="s">
        <v>77</v>
      </c>
      <c r="B34" s="13" t="n">
        <f aca="false">2*C34+ROUND(2.5*E34,0)+ROUND(0.75*E35,0)+3*F34+2*F35+((G34-2)+(G35-2))+D34+D35</f>
        <v>46</v>
      </c>
      <c r="C34" s="13" t="n">
        <v>3</v>
      </c>
      <c r="D34" s="14" t="n">
        <v>1</v>
      </c>
      <c r="E34" s="14" t="n">
        <v>0</v>
      </c>
      <c r="F34" s="15" t="n">
        <v>1</v>
      </c>
      <c r="G34" s="15" t="n">
        <v>12</v>
      </c>
      <c r="H34" s="15" t="n">
        <f aca="false">F34*(G34/2+0.5)</f>
        <v>6.5</v>
      </c>
      <c r="I34" s="15" t="n">
        <f aca="false">F34*G34</f>
        <v>12</v>
      </c>
      <c r="J34" s="15" t="n">
        <f aca="false">ROUNDUP(50/H34,0)</f>
        <v>8</v>
      </c>
      <c r="K34" s="15" t="n">
        <f aca="false">IF(E34=0, ROUNDUP(50/(H34/2),0), ROUNDUP((50-ROUNDUP(15/E34,0)*H34/2)/H34,0)+ROUNDUP(15/E34,0))</f>
        <v>16</v>
      </c>
      <c r="L34" s="15" t="n">
        <f aca="false">ROUNDUP(100/H34,0)</f>
        <v>16</v>
      </c>
      <c r="M34" s="15" t="n">
        <f aca="false">IF($E34=0, ROUNDUP(100/($H34/2),0), ROUNDUP((100-ROUNDUP(15/$E34,0)*$H34/2)/$H34,0)+ROUNDUP(15/$E34,0))</f>
        <v>31</v>
      </c>
      <c r="N34" s="15" t="n">
        <f aca="false">IF($E34=0, ROUNDUP(100/($H34/2),0), ROUNDUP((100-ROUNDUP(30/$E34,0)*$H34/2)/$H34,0)+ROUNDUP(30/$E34,0))</f>
        <v>31</v>
      </c>
      <c r="O34" s="17" t="s">
        <v>67</v>
      </c>
      <c r="P34" s="17" t="s">
        <v>78</v>
      </c>
      <c r="Q34" s="17" t="s">
        <v>79</v>
      </c>
    </row>
    <row r="35" customFormat="false" ht="12.75" hidden="false" customHeight="false" outlineLevel="0" collapsed="false">
      <c r="A35" s="12"/>
      <c r="B35" s="13"/>
      <c r="C35" s="13"/>
      <c r="D35" s="18" t="n">
        <v>3</v>
      </c>
      <c r="E35" s="18" t="n">
        <v>7</v>
      </c>
      <c r="F35" s="19" t="n">
        <v>4</v>
      </c>
      <c r="G35" s="19" t="n">
        <v>12</v>
      </c>
      <c r="H35" s="19" t="n">
        <f aca="false">F35*(G35/2+0.5)</f>
        <v>26</v>
      </c>
      <c r="I35" s="19" t="n">
        <f aca="false">F35*G35</f>
        <v>48</v>
      </c>
      <c r="J35" s="19" t="n">
        <f aca="false">ROUNDUP(50/H35,0)</f>
        <v>2</v>
      </c>
      <c r="K35" s="19" t="n">
        <f aca="false">IF(E35=0, ROUNDUP(50/(H35/2),0), ROUNDUP((50-ROUNDUP(15/E35,0)*H35/2)/H35,0)+ROUNDUP(15/E35,0))</f>
        <v>4</v>
      </c>
      <c r="L35" s="19" t="n">
        <f aca="false">ROUNDUP(100/H35,0)</f>
        <v>4</v>
      </c>
      <c r="M35" s="19" t="n">
        <f aca="false">IF($E35=0, ROUNDUP(100/($H35/2),0), ROUNDUP((100-ROUNDUP(15/$E35,0)*$H35/2)/$H35,0)+ROUNDUP(15/$E35,0))</f>
        <v>6</v>
      </c>
      <c r="N35" s="19" t="n">
        <f aca="false">IF($E35=0, ROUNDUP(100/($H35/2),0), ROUNDUP((100-ROUNDUP(30/$E35,0)*$H35/2)/$H35,0)+ROUNDUP(30/$E35,0))</f>
        <v>7</v>
      </c>
      <c r="O35" s="17"/>
      <c r="P35" s="17"/>
      <c r="Q35" s="17"/>
      <c r="S35" s="17"/>
      <c r="T35" s="17"/>
    </row>
    <row r="36" customFormat="false" ht="13.5" hidden="false" customHeight="true" outlineLevel="0" collapsed="false">
      <c r="A36" s="20" t="s">
        <v>80</v>
      </c>
      <c r="B36" s="21" t="n">
        <f aca="false">2*C36+ROUND(2.5*E36,0)+ROUND(0.75*E37,0)+3*F36+2*F37+((G36-2)+(G37-2))+D36+D37</f>
        <v>23</v>
      </c>
      <c r="C36" s="22" t="n">
        <v>1</v>
      </c>
      <c r="D36" s="23" t="n">
        <v>0</v>
      </c>
      <c r="E36" s="23" t="n">
        <v>0</v>
      </c>
      <c r="F36" s="24" t="n">
        <v>1</v>
      </c>
      <c r="G36" s="24" t="n">
        <v>6</v>
      </c>
      <c r="H36" s="24" t="n">
        <f aca="false">F36*(G36/2+0.5)</f>
        <v>3.5</v>
      </c>
      <c r="I36" s="24" t="n">
        <f aca="false">F36*G36</f>
        <v>6</v>
      </c>
      <c r="J36" s="24" t="n">
        <f aca="false">ROUNDUP(50/H36,0)</f>
        <v>15</v>
      </c>
      <c r="K36" s="24" t="n">
        <f aca="false">IF(E36=0, ROUNDUP(50/(H36/2),0), ROUNDUP((50-ROUNDUP(15/E36,0)*H36/2)/H36,0)+ROUNDUP(15/E36,0))</f>
        <v>29</v>
      </c>
      <c r="L36" s="24" t="n">
        <f aca="false">ROUNDUP(100/H36,0)</f>
        <v>29</v>
      </c>
      <c r="M36" s="24" t="n">
        <f aca="false">IF($E36=0, ROUNDUP(100/($H36/2),0), ROUNDUP((100-ROUNDUP(15/$E36,0)*$H36/2)/$H36,0)+ROUNDUP(15/$E36,0))</f>
        <v>58</v>
      </c>
      <c r="N36" s="24" t="n">
        <f aca="false">IF($E36=0, ROUNDUP(100/($H36/2),0), ROUNDUP((100-ROUNDUP(30/$E36,0)*$H36/2)/$H36,0)+ROUNDUP(30/$E36,0))</f>
        <v>58</v>
      </c>
      <c r="O36" s="25" t="s">
        <v>49</v>
      </c>
      <c r="P36" s="25" t="s">
        <v>57</v>
      </c>
      <c r="Q36" s="25" t="s">
        <v>81</v>
      </c>
      <c r="S36" s="17"/>
      <c r="T36" s="17"/>
    </row>
    <row r="37" customFormat="false" ht="12.75" hidden="false" customHeight="false" outlineLevel="0" collapsed="false">
      <c r="A37" s="20"/>
      <c r="B37" s="21"/>
      <c r="C37" s="22"/>
      <c r="D37" s="26" t="n">
        <v>2</v>
      </c>
      <c r="E37" s="26" t="n">
        <v>2</v>
      </c>
      <c r="F37" s="27" t="n">
        <v>3</v>
      </c>
      <c r="G37" s="27" t="n">
        <v>6</v>
      </c>
      <c r="H37" s="27" t="n">
        <f aca="false">F37*(G37/2+0.5)</f>
        <v>10.5</v>
      </c>
      <c r="I37" s="27" t="n">
        <f aca="false">F37*G37</f>
        <v>18</v>
      </c>
      <c r="J37" s="27" t="n">
        <f aca="false">ROUNDUP(50/H37,0)</f>
        <v>5</v>
      </c>
      <c r="K37" s="27" t="n">
        <f aca="false">IF(E37=0, ROUNDUP(50/(H37/2),0), ROUNDUP((50-ROUNDUP(15/E37,0)*H37/2)/H37,0)+ROUNDUP(15/E37,0))</f>
        <v>9</v>
      </c>
      <c r="L37" s="27" t="n">
        <f aca="false">ROUNDUP(100/H37,0)</f>
        <v>10</v>
      </c>
      <c r="M37" s="27" t="n">
        <f aca="false">IF($E37=0, ROUNDUP(100/($H37/2),0), ROUNDUP((100-ROUNDUP(15/$E37,0)*$H37/2)/$H37,0)+ROUNDUP(15/$E37,0))</f>
        <v>14</v>
      </c>
      <c r="N37" s="27" t="n">
        <f aca="false">IF($E37=0, ROUNDUP(100/($H37/2),0), ROUNDUP((100-ROUNDUP(30/$E37,0)*$H37/2)/$H37,0)+ROUNDUP(30/$E37,0))</f>
        <v>18</v>
      </c>
      <c r="O37" s="25"/>
      <c r="P37" s="25"/>
      <c r="Q37" s="25"/>
      <c r="S37" s="17"/>
      <c r="T37" s="17"/>
    </row>
    <row r="38" customFormat="false" ht="12.75" hidden="false" customHeight="false" outlineLevel="0" collapsed="false">
      <c r="A38" s="20" t="s">
        <v>82</v>
      </c>
      <c r="B38" s="21" t="n">
        <f aca="false">2*C38+ROUND(2.5*E38,0)+ROUND(0.75*E39,0)+3*F38+2*F39+((G38-2)+(G39-2))+D38+D39</f>
        <v>34</v>
      </c>
      <c r="C38" s="22" t="n">
        <v>4</v>
      </c>
      <c r="D38" s="23" t="n">
        <v>1</v>
      </c>
      <c r="E38" s="23" t="n">
        <v>0</v>
      </c>
      <c r="F38" s="24" t="n">
        <v>1</v>
      </c>
      <c r="G38" s="24" t="n">
        <v>6</v>
      </c>
      <c r="H38" s="24" t="n">
        <f aca="false">F38*(G38/2+0.5)</f>
        <v>3.5</v>
      </c>
      <c r="I38" s="24" t="n">
        <f aca="false">F38*G38</f>
        <v>6</v>
      </c>
      <c r="J38" s="24" t="n">
        <f aca="false">ROUNDUP(50/H38,0)</f>
        <v>15</v>
      </c>
      <c r="K38" s="24" t="n">
        <f aca="false">IF(E38=0, ROUNDUP(50/(H38/2),0), ROUNDUP((50-ROUNDUP(15/E38,0)*H38/2)/H38,0)+ROUNDUP(15/E38,0))</f>
        <v>29</v>
      </c>
      <c r="L38" s="24" t="n">
        <f aca="false">ROUNDUP(100/H38,0)</f>
        <v>29</v>
      </c>
      <c r="M38" s="24" t="n">
        <f aca="false">IF($E38=0, ROUNDUP(100/($H38/2),0), ROUNDUP((100-ROUNDUP(15/$E38,0)*$H38/2)/$H38,0)+ROUNDUP(15/$E38,0))</f>
        <v>58</v>
      </c>
      <c r="N38" s="24" t="n">
        <f aca="false">IF($E38=0, ROUNDUP(100/($H38/2),0), ROUNDUP((100-ROUNDUP(30/$E38,0)*$H38/2)/$H38,0)+ROUNDUP(30/$E38,0))</f>
        <v>58</v>
      </c>
      <c r="O38" s="25"/>
      <c r="P38" s="25"/>
      <c r="Q38" s="25"/>
      <c r="S38" s="17"/>
      <c r="T38" s="17"/>
    </row>
    <row r="39" customFormat="false" ht="12.75" hidden="false" customHeight="false" outlineLevel="0" collapsed="false">
      <c r="A39" s="20"/>
      <c r="B39" s="21"/>
      <c r="C39" s="22"/>
      <c r="D39" s="26" t="n">
        <v>3</v>
      </c>
      <c r="E39" s="26" t="n">
        <v>4</v>
      </c>
      <c r="F39" s="27" t="n">
        <v>4</v>
      </c>
      <c r="G39" s="27" t="n">
        <v>6</v>
      </c>
      <c r="H39" s="27" t="n">
        <f aca="false">F39*(G39/2+0.5)</f>
        <v>14</v>
      </c>
      <c r="I39" s="27" t="n">
        <f aca="false">F39*G39</f>
        <v>24</v>
      </c>
      <c r="J39" s="27" t="n">
        <f aca="false">ROUNDUP(50/H39,0)</f>
        <v>4</v>
      </c>
      <c r="K39" s="27" t="n">
        <f aca="false">IF(E39=0, ROUNDUP(50/(H39/2),0), ROUNDUP((50-ROUNDUP(15/E39,0)*H39/2)/H39,0)+ROUNDUP(15/E39,0))</f>
        <v>6</v>
      </c>
      <c r="L39" s="27" t="n">
        <f aca="false">ROUNDUP(100/H39,0)</f>
        <v>8</v>
      </c>
      <c r="M39" s="27" t="n">
        <f aca="false">IF($E39=0, ROUNDUP(100/($H39/2),0), ROUNDUP((100-ROUNDUP(15/$E39,0)*$H39/2)/$H39,0)+ROUNDUP(15/$E39,0))</f>
        <v>10</v>
      </c>
      <c r="N39" s="27" t="n">
        <f aca="false">IF($E39=0, ROUNDUP(100/($H39/2),0), ROUNDUP((100-ROUNDUP(30/$E39,0)*$H39/2)/$H39,0)+ROUNDUP(30/$E39,0))</f>
        <v>12</v>
      </c>
      <c r="O39" s="25"/>
      <c r="P39" s="25"/>
      <c r="Q39" s="25"/>
    </row>
    <row r="42" customFormat="false" ht="12.75" hidden="false" customHeight="false" outlineLevel="0" collapsed="false">
      <c r="A42" s="12" t="s">
        <v>83</v>
      </c>
      <c r="B42" s="13" t="n">
        <f aca="false">2*C42+ROUND(2.5*E42,0)+F42+((G42-2)+D42)</f>
        <v>7</v>
      </c>
      <c r="C42" s="13" t="n">
        <v>2</v>
      </c>
      <c r="D42" s="29" t="n">
        <v>0</v>
      </c>
      <c r="E42" s="29" t="n">
        <v>0</v>
      </c>
      <c r="F42" s="30" t="n">
        <v>1</v>
      </c>
      <c r="G42" s="29" t="n">
        <v>4</v>
      </c>
      <c r="H42" s="29" t="n">
        <f aca="false">ROUNDUP(F42*(G42/2+0.5),0)</f>
        <v>3</v>
      </c>
      <c r="I42" s="29" t="n">
        <f aca="false">F42*G42</f>
        <v>4</v>
      </c>
      <c r="J42" s="29" t="n">
        <f aca="false">ROUNDUP(50/H42,0)</f>
        <v>17</v>
      </c>
      <c r="K42" s="29" t="n">
        <f aca="false">IF(E42=0, ROUNDUP(50/(H42/2),0), ROUNDUP((50-ROUNDUP(15/E42,0)*H42/2)/H42,0)+ROUNDUP(15/E42,0))</f>
        <v>34</v>
      </c>
      <c r="L42" s="29" t="n">
        <f aca="false">ROUNDUP(100/H42,0)</f>
        <v>34</v>
      </c>
      <c r="M42" s="29" t="n">
        <f aca="false">IF($E42=0, ROUNDUP(100/($H42/2),0), ROUNDUP((100-ROUNDUP(15/$E42,0)*$H42/2)/$H42,0)+ROUNDUP(15/$E42,0))</f>
        <v>67</v>
      </c>
      <c r="N42" s="31" t="n">
        <f aca="false">IF($E42=0, ROUNDUP(100/($H42/2),0), ROUNDUP((100-ROUNDUP(30/$E42,0)*$H42/2)/$H42,0)+ROUNDUP(30/$E42,0))</f>
        <v>67</v>
      </c>
      <c r="O42" s="32" t="s">
        <v>49</v>
      </c>
      <c r="P42" s="32" t="s">
        <v>84</v>
      </c>
      <c r="Q42" s="32" t="s">
        <v>52</v>
      </c>
    </row>
    <row r="43" customFormat="false" ht="12.75" hidden="false" customHeight="false" outlineLevel="0" collapsed="false">
      <c r="A43" s="20" t="s">
        <v>85</v>
      </c>
      <c r="B43" s="21" t="n">
        <f aca="false">2*C43+ROUND(2.5*E43,0)+F43+((G43-2)+D43)</f>
        <v>6</v>
      </c>
      <c r="C43" s="22" t="n">
        <v>4</v>
      </c>
      <c r="D43" s="33" t="n">
        <v>0</v>
      </c>
      <c r="E43" s="33" t="n">
        <v>0</v>
      </c>
      <c r="F43" s="34" t="n">
        <v>0</v>
      </c>
      <c r="G43" s="34" t="n">
        <v>0</v>
      </c>
      <c r="H43" s="34" t="n">
        <f aca="false">ROUNDUP(F43*(G43/2+0.5),0)</f>
        <v>0</v>
      </c>
      <c r="I43" s="34" t="n">
        <f aca="false">F43*G43</f>
        <v>0</v>
      </c>
      <c r="J43" s="34" t="e">
        <f aca="false">ROUNDUP(50/H43,0)</f>
        <v>#DIV/0!</v>
      </c>
      <c r="K43" s="34" t="e">
        <f aca="false">IF(E43=0, ROUNDUP(50/(H43/2),0), ROUNDUP((50-ROUNDUP(15/E43,0)*H43/2)/H43,0)+ROUNDUP(15/E43,0))</f>
        <v>#DIV/0!</v>
      </c>
      <c r="L43" s="34" t="e">
        <f aca="false">ROUNDUP(100/H43,0)</f>
        <v>#DIV/0!</v>
      </c>
      <c r="M43" s="34" t="e">
        <f aca="false">IF($E43=0, ROUNDUP(100/($H43/2),0), ROUNDUP((100-ROUNDUP(15/$E43,0)*$H43/2)/$H43,0)+ROUNDUP(15/$E43,0))</f>
        <v>#DIV/0!</v>
      </c>
      <c r="N43" s="34" t="e">
        <f aca="false">IF($E43=0, ROUNDUP(100/($H43/2),0), ROUNDUP((100-ROUNDUP(30/$E43,0)*$H43/2)/$H43,0)+ROUNDUP(30/$E43,0))</f>
        <v>#DIV/0!</v>
      </c>
      <c r="O43" s="35" t="s">
        <v>49</v>
      </c>
      <c r="P43" s="36" t="s">
        <v>84</v>
      </c>
      <c r="Q43" s="35" t="s">
        <v>52</v>
      </c>
    </row>
    <row r="44" customFormat="false" ht="12.75" hidden="false" customHeight="false" outlineLevel="0" collapsed="false">
      <c r="A44" s="12" t="s">
        <v>86</v>
      </c>
      <c r="B44" s="13" t="n">
        <f aca="false">2*C44+ROUND(2.5*E44,0)+F44+((G44-2)+D44)</f>
        <v>7</v>
      </c>
      <c r="C44" s="13" t="n">
        <v>5</v>
      </c>
      <c r="D44" s="13" t="n">
        <v>-1</v>
      </c>
      <c r="E44" s="13" t="n">
        <v>0</v>
      </c>
      <c r="F44" s="37" t="n">
        <v>0</v>
      </c>
      <c r="G44" s="37" t="n">
        <v>0</v>
      </c>
      <c r="H44" s="37" t="n">
        <f aca="false">ROUNDUP(F44*(G44/2+0.5),0)</f>
        <v>0</v>
      </c>
      <c r="I44" s="37" t="n">
        <f aca="false">F44*G44</f>
        <v>0</v>
      </c>
      <c r="J44" s="37" t="e">
        <f aca="false">ROUNDUP(50/H44,0)</f>
        <v>#DIV/0!</v>
      </c>
      <c r="K44" s="37" t="e">
        <f aca="false">IF(E44=0, ROUNDUP(50/(H44/2),0), ROUNDUP((50-ROUNDUP(15/E44,0)*H44/2)/H44,0)+ROUNDUP(15/E44,0))</f>
        <v>#DIV/0!</v>
      </c>
      <c r="L44" s="37" t="e">
        <f aca="false">ROUNDUP(100/H44,0)</f>
        <v>#DIV/0!</v>
      </c>
      <c r="M44" s="37" t="e">
        <f aca="false">IF($E44=0, ROUNDUP(100/($H44/2),0), ROUNDUP((100-ROUNDUP(15/$E44,0)*$H44/2)/$H44,0)+ROUNDUP(15/$E44,0))</f>
        <v>#DIV/0!</v>
      </c>
      <c r="N44" s="37" t="e">
        <f aca="false">IF($E44=0, ROUNDUP(100/($H44/2),0), ROUNDUP((100-ROUNDUP(30/$E44,0)*$H44/2)/$H44,0)+ROUNDUP(30/$E44,0))</f>
        <v>#DIV/0!</v>
      </c>
      <c r="O44" s="17" t="s">
        <v>56</v>
      </c>
      <c r="P44" s="17" t="s">
        <v>84</v>
      </c>
      <c r="Q44" s="17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38" t="s">
        <v>87</v>
      </c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1" t="s">
        <v>94</v>
      </c>
    </row>
    <row r="2" s="46" customFormat="true" ht="12.75" hidden="false" customHeight="false" outlineLevel="0" collapsed="false">
      <c r="A2" s="42" t="s">
        <v>95</v>
      </c>
      <c r="B2" s="43" t="n">
        <v>10</v>
      </c>
      <c r="C2" s="43" t="n">
        <v>0</v>
      </c>
      <c r="D2" s="43" t="s">
        <v>96</v>
      </c>
      <c r="E2" s="43" t="s">
        <v>97</v>
      </c>
      <c r="F2" s="43" t="s">
        <v>96</v>
      </c>
      <c r="G2" s="44" t="s">
        <v>96</v>
      </c>
      <c r="H2" s="45" t="s">
        <v>98</v>
      </c>
    </row>
    <row r="3" customFormat="false" ht="12.75" hidden="false" customHeight="false" outlineLevel="0" collapsed="false">
      <c r="A3" s="47" t="s">
        <v>99</v>
      </c>
      <c r="B3" s="48" t="n">
        <v>7</v>
      </c>
      <c r="C3" s="48" t="n">
        <v>1</v>
      </c>
      <c r="D3" s="48" t="s">
        <v>96</v>
      </c>
      <c r="E3" s="48" t="s">
        <v>97</v>
      </c>
      <c r="F3" s="48" t="s">
        <v>96</v>
      </c>
      <c r="G3" s="49" t="s">
        <v>96</v>
      </c>
      <c r="H3" s="50" t="s">
        <v>98</v>
      </c>
    </row>
    <row r="4" customFormat="false" ht="12.75" hidden="false" customHeight="false" outlineLevel="0" collapsed="false">
      <c r="A4" s="42" t="s">
        <v>100</v>
      </c>
      <c r="B4" s="51" t="n">
        <v>12</v>
      </c>
      <c r="C4" s="51" t="n">
        <v>1</v>
      </c>
      <c r="D4" s="51" t="s">
        <v>96</v>
      </c>
      <c r="E4" s="51" t="s">
        <v>97</v>
      </c>
      <c r="F4" s="51" t="s">
        <v>96</v>
      </c>
      <c r="G4" s="44" t="s">
        <v>96</v>
      </c>
      <c r="H4" s="45" t="s">
        <v>101</v>
      </c>
    </row>
    <row r="5" customFormat="false" ht="12.75" hidden="false" customHeight="false" outlineLevel="0" collapsed="false">
      <c r="A5" s="47" t="s">
        <v>102</v>
      </c>
      <c r="B5" s="48" t="n">
        <v>15</v>
      </c>
      <c r="C5" s="48" t="n">
        <v>0</v>
      </c>
      <c r="D5" s="48" t="s">
        <v>96</v>
      </c>
      <c r="E5" s="48" t="s">
        <v>97</v>
      </c>
      <c r="F5" s="48" t="s">
        <v>96</v>
      </c>
      <c r="G5" s="49" t="s">
        <v>103</v>
      </c>
      <c r="H5" s="50" t="s">
        <v>101</v>
      </c>
    </row>
    <row r="6" customFormat="false" ht="12.75" hidden="false" customHeight="false" outlineLevel="0" collapsed="false">
      <c r="A6" s="42" t="s">
        <v>104</v>
      </c>
      <c r="B6" s="51" t="n">
        <v>20</v>
      </c>
      <c r="C6" s="51" t="n">
        <v>1</v>
      </c>
      <c r="D6" s="51" t="n">
        <v>14</v>
      </c>
      <c r="E6" s="51" t="s">
        <v>49</v>
      </c>
      <c r="F6" s="51" t="s">
        <v>96</v>
      </c>
      <c r="G6" s="44"/>
      <c r="H6" s="45" t="s">
        <v>101</v>
      </c>
    </row>
    <row r="7" customFormat="false" ht="12.75" hidden="false" customHeight="false" outlineLevel="0" collapsed="false">
      <c r="A7" s="47" t="s">
        <v>105</v>
      </c>
      <c r="B7" s="48" t="n">
        <v>12</v>
      </c>
      <c r="C7" s="48" t="n">
        <v>1</v>
      </c>
      <c r="D7" s="48" t="n">
        <v>14</v>
      </c>
      <c r="E7" s="48" t="s">
        <v>49</v>
      </c>
      <c r="F7" s="48" t="s">
        <v>96</v>
      </c>
      <c r="G7" s="49"/>
      <c r="H7" s="50" t="s">
        <v>98</v>
      </c>
    </row>
    <row r="8" customFormat="false" ht="12.75" hidden="false" customHeight="false" outlineLevel="0" collapsed="false">
      <c r="A8" s="42" t="s">
        <v>106</v>
      </c>
      <c r="B8" s="51" t="n">
        <v>18</v>
      </c>
      <c r="C8" s="51" t="n">
        <v>2</v>
      </c>
      <c r="D8" s="51" t="n">
        <v>14</v>
      </c>
      <c r="E8" s="51" t="s">
        <v>49</v>
      </c>
      <c r="F8" s="51" t="s">
        <v>96</v>
      </c>
      <c r="G8" s="44" t="s">
        <v>103</v>
      </c>
      <c r="H8" s="45" t="s">
        <v>98</v>
      </c>
    </row>
    <row r="9" customFormat="false" ht="12.75" hidden="false" customHeight="false" outlineLevel="0" collapsed="false">
      <c r="A9" s="47" t="s">
        <v>107</v>
      </c>
      <c r="B9" s="48" t="n">
        <v>15</v>
      </c>
      <c r="C9" s="48" t="n">
        <v>3</v>
      </c>
      <c r="D9" s="48" t="n">
        <v>14</v>
      </c>
      <c r="E9" s="48" t="s">
        <v>49</v>
      </c>
      <c r="F9" s="48" t="s">
        <v>96</v>
      </c>
      <c r="G9" s="49" t="s">
        <v>96</v>
      </c>
      <c r="H9" s="50" t="s">
        <v>101</v>
      </c>
    </row>
    <row r="10" customFormat="false" ht="12.75" hidden="false" customHeight="false" outlineLevel="0" collapsed="false">
      <c r="A10" s="42" t="s">
        <v>108</v>
      </c>
      <c r="B10" s="51" t="n">
        <v>15</v>
      </c>
      <c r="C10" s="51" t="n">
        <v>4</v>
      </c>
      <c r="D10" s="51" t="n">
        <v>12</v>
      </c>
      <c r="E10" s="51" t="s">
        <v>109</v>
      </c>
      <c r="F10" s="51" t="n">
        <v>1</v>
      </c>
      <c r="G10" s="44" t="s">
        <v>103</v>
      </c>
      <c r="H10" s="45" t="s">
        <v>98</v>
      </c>
    </row>
    <row r="11" customFormat="false" ht="12.75" hidden="false" customHeight="false" outlineLevel="0" collapsed="false">
      <c r="A11" s="47" t="s">
        <v>110</v>
      </c>
      <c r="B11" s="48" t="n">
        <v>25</v>
      </c>
      <c r="C11" s="48" t="n">
        <v>4</v>
      </c>
      <c r="D11" s="48" t="n">
        <v>12</v>
      </c>
      <c r="E11" s="48" t="s">
        <v>109</v>
      </c>
      <c r="F11" s="48" t="n">
        <v>1</v>
      </c>
      <c r="G11" s="49" t="s">
        <v>103</v>
      </c>
      <c r="H11" s="50" t="s">
        <v>101</v>
      </c>
    </row>
    <row r="12" customFormat="false" ht="12.75" hidden="false" customHeight="false" outlineLevel="0" collapsed="false">
      <c r="A12" s="42" t="s">
        <v>111</v>
      </c>
      <c r="B12" s="51" t="n">
        <v>25</v>
      </c>
      <c r="C12" s="51" t="n">
        <v>5</v>
      </c>
      <c r="D12" s="51" t="n">
        <v>12</v>
      </c>
      <c r="E12" s="51" t="s">
        <v>109</v>
      </c>
      <c r="F12" s="51" t="n">
        <v>1</v>
      </c>
      <c r="G12" s="44" t="s">
        <v>103</v>
      </c>
      <c r="H12" s="45" t="s">
        <v>101</v>
      </c>
    </row>
    <row r="13" customFormat="false" ht="12.75" hidden="false" customHeight="false" outlineLevel="0" collapsed="false">
      <c r="A13" s="52" t="s">
        <v>112</v>
      </c>
      <c r="B13" s="53" t="n">
        <v>35</v>
      </c>
      <c r="C13" s="53" t="n">
        <v>6</v>
      </c>
      <c r="D13" s="53" t="n">
        <v>12</v>
      </c>
      <c r="E13" s="53" t="s">
        <v>109</v>
      </c>
      <c r="F13" s="53" t="n">
        <v>1</v>
      </c>
      <c r="G13" s="54" t="s">
        <v>103</v>
      </c>
      <c r="H13" s="55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4" activeCellId="0" sqref="A3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9" width="9.14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5.05" hidden="false" customHeight="false" outlineLevel="0" collapsed="false">
      <c r="A1" s="2" t="s">
        <v>25</v>
      </c>
      <c r="B1" s="2" t="s">
        <v>27</v>
      </c>
      <c r="C1" s="2" t="s">
        <v>113</v>
      </c>
      <c r="D1" s="10" t="s">
        <v>28</v>
      </c>
      <c r="E1" s="10" t="s">
        <v>114</v>
      </c>
      <c r="F1" s="56" t="s">
        <v>115</v>
      </c>
      <c r="G1" s="57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11" t="s">
        <v>38</v>
      </c>
      <c r="R1" s="11" t="s">
        <v>39</v>
      </c>
      <c r="S1" s="11" t="s">
        <v>40</v>
      </c>
      <c r="W1" s="2" t="s">
        <v>119</v>
      </c>
    </row>
    <row r="2" customFormat="false" ht="12.75" hidden="false" customHeight="true" outlineLevel="0" collapsed="false">
      <c r="A2" s="20" t="s">
        <v>41</v>
      </c>
      <c r="B2" s="22" t="n">
        <v>0</v>
      </c>
      <c r="C2" s="33" t="s">
        <v>97</v>
      </c>
      <c r="D2" s="23" t="n">
        <v>0</v>
      </c>
      <c r="E2" s="23" t="n">
        <v>0</v>
      </c>
      <c r="F2" s="23" t="n">
        <f aca="false">IF(C2="Light",E2,E2+$W$2)</f>
        <v>0</v>
      </c>
      <c r="G2" s="23" t="n">
        <v>0</v>
      </c>
      <c r="H2" s="24" t="n">
        <v>1</v>
      </c>
      <c r="I2" s="24" t="n">
        <v>5</v>
      </c>
      <c r="J2" s="24" t="n">
        <f aca="false">H2+F2</f>
        <v>1</v>
      </c>
      <c r="K2" s="24" t="n">
        <f aca="false">H2*(I2/2)+F2</f>
        <v>2.5</v>
      </c>
      <c r="L2" s="24" t="n">
        <f aca="false">H2*I2+F2</f>
        <v>5</v>
      </c>
      <c r="M2" s="24" t="n">
        <f aca="false">ROUNDUP(50/K2,0)</f>
        <v>20</v>
      </c>
      <c r="N2" s="24" t="n">
        <f aca="false">ROUNDUP(100/K2,0)</f>
        <v>40</v>
      </c>
      <c r="O2" s="24"/>
      <c r="P2" s="24"/>
      <c r="Q2" s="25" t="s">
        <v>45</v>
      </c>
      <c r="R2" s="25" t="s">
        <v>46</v>
      </c>
      <c r="S2" s="25" t="s">
        <v>47</v>
      </c>
      <c r="W2" s="0" t="n">
        <v>3</v>
      </c>
    </row>
    <row r="3" customFormat="false" ht="12.75" hidden="false" customHeight="false" outlineLevel="0" collapsed="false">
      <c r="A3" s="20"/>
      <c r="B3" s="22"/>
      <c r="C3" s="58" t="s">
        <v>109</v>
      </c>
      <c r="D3" s="26" t="n">
        <v>10</v>
      </c>
      <c r="E3" s="26" t="n">
        <v>0</v>
      </c>
      <c r="F3" s="26" t="n">
        <f aca="false">IF(C3="Light",E3,E3+$W$2)</f>
        <v>3</v>
      </c>
      <c r="G3" s="26" t="n">
        <v>1</v>
      </c>
      <c r="H3" s="27" t="n">
        <v>1</v>
      </c>
      <c r="I3" s="27" t="n">
        <v>5</v>
      </c>
      <c r="J3" s="27" t="n">
        <f aca="false">H3+F3</f>
        <v>4</v>
      </c>
      <c r="K3" s="27" t="n">
        <f aca="false">H3*(I3/2)+F3</f>
        <v>5.5</v>
      </c>
      <c r="L3" s="27" t="n">
        <f aca="false">H3*I3+F3</f>
        <v>8</v>
      </c>
      <c r="M3" s="27" t="n">
        <f aca="false">ROUNDUP(50/K3,0)</f>
        <v>10</v>
      </c>
      <c r="N3" s="27" t="n">
        <f aca="false">ROUNDUP(100/K3,0)</f>
        <v>19</v>
      </c>
      <c r="O3" s="27"/>
      <c r="P3" s="27"/>
      <c r="Q3" s="25"/>
      <c r="R3" s="25"/>
      <c r="S3" s="25"/>
    </row>
    <row r="4" customFormat="false" ht="13.5" hidden="false" customHeight="true" outlineLevel="0" collapsed="false">
      <c r="A4" s="12" t="s">
        <v>120</v>
      </c>
      <c r="B4" s="13" t="n">
        <v>5</v>
      </c>
      <c r="C4" s="29" t="s">
        <v>97</v>
      </c>
      <c r="D4" s="14" t="n">
        <v>0</v>
      </c>
      <c r="E4" s="14" t="n">
        <v>0</v>
      </c>
      <c r="F4" s="14" t="n">
        <f aca="false">IF(C4="Light",E4,E4+$W$2)</f>
        <v>0</v>
      </c>
      <c r="G4" s="14" t="n">
        <v>0</v>
      </c>
      <c r="H4" s="15" t="n">
        <v>1</v>
      </c>
      <c r="I4" s="15" t="n">
        <v>10</v>
      </c>
      <c r="J4" s="15" t="n">
        <f aca="false">H4+F4</f>
        <v>1</v>
      </c>
      <c r="K4" s="15" t="n">
        <f aca="false">H4*(I4/2)+F4</f>
        <v>5</v>
      </c>
      <c r="L4" s="15" t="n">
        <f aca="false">H4*I4+F4</f>
        <v>10</v>
      </c>
      <c r="M4" s="15" t="n">
        <f aca="false">ROUNDUP(50/K4,0)</f>
        <v>10</v>
      </c>
      <c r="N4" s="15" t="n">
        <f aca="false">ROUNDUP(100/K4,0)</f>
        <v>20</v>
      </c>
      <c r="O4" s="15"/>
      <c r="P4" s="15"/>
      <c r="Q4" s="17" t="s">
        <v>45</v>
      </c>
      <c r="R4" s="17" t="s">
        <v>42</v>
      </c>
      <c r="S4" s="17" t="s">
        <v>50</v>
      </c>
    </row>
    <row r="5" customFormat="false" ht="12.75" hidden="false" customHeight="false" outlineLevel="0" collapsed="false">
      <c r="A5" s="12"/>
      <c r="B5" s="13"/>
      <c r="C5" s="59" t="s">
        <v>109</v>
      </c>
      <c r="D5" s="18" t="n">
        <v>10</v>
      </c>
      <c r="E5" s="18" t="n">
        <v>0</v>
      </c>
      <c r="F5" s="18" t="n">
        <f aca="false">IF(C5="Light",E5,E5+$W$2)</f>
        <v>3</v>
      </c>
      <c r="G5" s="18" t="n">
        <v>2</v>
      </c>
      <c r="H5" s="19" t="n">
        <v>1</v>
      </c>
      <c r="I5" s="19" t="n">
        <v>10</v>
      </c>
      <c r="J5" s="19" t="n">
        <f aca="false">H5+F5</f>
        <v>4</v>
      </c>
      <c r="K5" s="19" t="n">
        <f aca="false">H5*(I5/2)+F5</f>
        <v>8</v>
      </c>
      <c r="L5" s="19" t="n">
        <f aca="false">H5*I5+F5</f>
        <v>13</v>
      </c>
      <c r="M5" s="19" t="n">
        <f aca="false">ROUNDUP(50/K5,0)</f>
        <v>7</v>
      </c>
      <c r="N5" s="19" t="n">
        <f aca="false">ROUNDUP(100/K5,0)</f>
        <v>13</v>
      </c>
      <c r="O5" s="19"/>
      <c r="P5" s="19"/>
      <c r="Q5" s="17"/>
      <c r="R5" s="17"/>
      <c r="S5" s="17"/>
    </row>
    <row r="6" customFormat="false" ht="12.75" hidden="false" customHeight="true" outlineLevel="0" collapsed="false">
      <c r="A6" s="20" t="s">
        <v>44</v>
      </c>
      <c r="B6" s="22" t="n">
        <v>5</v>
      </c>
      <c r="C6" s="33" t="s">
        <v>97</v>
      </c>
      <c r="D6" s="23" t="n">
        <v>0</v>
      </c>
      <c r="E6" s="23" t="n">
        <v>1</v>
      </c>
      <c r="F6" s="23" t="n">
        <f aca="false">IF(C6="Light",E6,E6+$W$2)</f>
        <v>1</v>
      </c>
      <c r="G6" s="23" t="n">
        <v>0</v>
      </c>
      <c r="H6" s="24" t="n">
        <v>1</v>
      </c>
      <c r="I6" s="24" t="n">
        <v>10</v>
      </c>
      <c r="J6" s="24" t="n">
        <f aca="false">H6+F6</f>
        <v>2</v>
      </c>
      <c r="K6" s="24" t="n">
        <f aca="false">H6*(I6/2)+F6</f>
        <v>6</v>
      </c>
      <c r="L6" s="24" t="n">
        <f aca="false">H6*I6+F6</f>
        <v>11</v>
      </c>
      <c r="M6" s="24" t="n">
        <f aca="false">ROUNDUP(50/K6,0)</f>
        <v>9</v>
      </c>
      <c r="N6" s="24" t="n">
        <f aca="false">ROUNDUP(100/K6,0)</f>
        <v>17</v>
      </c>
      <c r="O6" s="24"/>
      <c r="P6" s="24"/>
      <c r="Q6" s="25" t="s">
        <v>45</v>
      </c>
      <c r="R6" s="25" t="s">
        <v>46</v>
      </c>
      <c r="S6" s="25" t="s">
        <v>47</v>
      </c>
    </row>
    <row r="7" customFormat="false" ht="12.75" hidden="false" customHeight="false" outlineLevel="0" collapsed="false">
      <c r="A7" s="20"/>
      <c r="B7" s="22"/>
      <c r="C7" s="58" t="s">
        <v>109</v>
      </c>
      <c r="D7" s="26" t="n">
        <v>10</v>
      </c>
      <c r="E7" s="26" t="n">
        <v>4</v>
      </c>
      <c r="F7" s="26" t="n">
        <f aca="false">IF(C7="Light",E7,E7+$W$2)</f>
        <v>7</v>
      </c>
      <c r="G7" s="26" t="n">
        <v>4</v>
      </c>
      <c r="H7" s="27" t="n">
        <v>1</v>
      </c>
      <c r="I7" s="27" t="n">
        <v>10</v>
      </c>
      <c r="J7" s="27" t="n">
        <f aca="false">H7+F7</f>
        <v>8</v>
      </c>
      <c r="K7" s="27" t="n">
        <f aca="false">H7*(I7/2)+F7</f>
        <v>12</v>
      </c>
      <c r="L7" s="27" t="n">
        <f aca="false">H7*I7+F7</f>
        <v>17</v>
      </c>
      <c r="M7" s="27" t="n">
        <f aca="false">ROUNDUP(50/K7,0)</f>
        <v>5</v>
      </c>
      <c r="N7" s="27" t="n">
        <f aca="false">ROUNDUP(100/K7,0)</f>
        <v>9</v>
      </c>
      <c r="O7" s="27"/>
      <c r="P7" s="27"/>
      <c r="Q7" s="25"/>
      <c r="R7" s="25"/>
      <c r="S7" s="25"/>
    </row>
    <row r="8" customFormat="false" ht="13.5" hidden="false" customHeight="true" outlineLevel="0" collapsed="false">
      <c r="A8" s="12" t="s">
        <v>48</v>
      </c>
      <c r="B8" s="13" t="n">
        <v>10</v>
      </c>
      <c r="C8" s="29" t="s">
        <v>97</v>
      </c>
      <c r="D8" s="14" t="n">
        <v>5</v>
      </c>
      <c r="E8" s="14" t="n">
        <v>1</v>
      </c>
      <c r="F8" s="14" t="n">
        <f aca="false">IF(C8="Light",E8,E8+$W$2)</f>
        <v>1</v>
      </c>
      <c r="G8" s="14" t="n">
        <v>0</v>
      </c>
      <c r="H8" s="15" t="n">
        <v>1</v>
      </c>
      <c r="I8" s="15" t="n">
        <v>10</v>
      </c>
      <c r="J8" s="15" t="n">
        <f aca="false">H8+F8</f>
        <v>2</v>
      </c>
      <c r="K8" s="15" t="n">
        <f aca="false">H8*(I8/2)+F8</f>
        <v>6</v>
      </c>
      <c r="L8" s="15" t="n">
        <f aca="false">H8*I8+F8</f>
        <v>11</v>
      </c>
      <c r="M8" s="15" t="n">
        <f aca="false">ROUNDUP(50/K8,0)</f>
        <v>9</v>
      </c>
      <c r="N8" s="15" t="n">
        <f aca="false">ROUNDUP(100/K8,0)</f>
        <v>17</v>
      </c>
      <c r="O8" s="15"/>
      <c r="P8" s="15"/>
      <c r="Q8" s="17" t="s">
        <v>49</v>
      </c>
      <c r="R8" s="17" t="s">
        <v>42</v>
      </c>
      <c r="S8" s="17" t="s">
        <v>50</v>
      </c>
    </row>
    <row r="9" customFormat="false" ht="12.75" hidden="false" customHeight="false" outlineLevel="0" collapsed="false">
      <c r="A9" s="12"/>
      <c r="B9" s="13"/>
      <c r="C9" s="59" t="s">
        <v>109</v>
      </c>
      <c r="D9" s="18" t="n">
        <v>15</v>
      </c>
      <c r="E9" s="18" t="n">
        <v>4</v>
      </c>
      <c r="F9" s="18" t="n">
        <f aca="false">IF(C9="Light",E9,E9+$W$2)</f>
        <v>7</v>
      </c>
      <c r="G9" s="18" t="n">
        <v>3</v>
      </c>
      <c r="H9" s="19" t="n">
        <v>1</v>
      </c>
      <c r="I9" s="19" t="n">
        <v>10</v>
      </c>
      <c r="J9" s="19" t="n">
        <f aca="false">H9+F9</f>
        <v>8</v>
      </c>
      <c r="K9" s="19" t="n">
        <f aca="false">H9*(I9/2)+F9</f>
        <v>12</v>
      </c>
      <c r="L9" s="19" t="n">
        <f aca="false">H9*I9+F9</f>
        <v>17</v>
      </c>
      <c r="M9" s="19" t="n">
        <f aca="false">ROUNDUP(50/K9,0)</f>
        <v>5</v>
      </c>
      <c r="N9" s="19" t="n">
        <f aca="false">ROUNDUP(100/K9,0)</f>
        <v>9</v>
      </c>
      <c r="O9" s="19"/>
      <c r="P9" s="19"/>
      <c r="Q9" s="17"/>
      <c r="R9" s="17"/>
      <c r="S9" s="17"/>
    </row>
    <row r="10" customFormat="false" ht="13.5" hidden="false" customHeight="true" outlineLevel="0" collapsed="false">
      <c r="A10" s="20" t="s">
        <v>51</v>
      </c>
      <c r="B10" s="22" t="n">
        <v>5</v>
      </c>
      <c r="C10" s="33" t="s">
        <v>97</v>
      </c>
      <c r="D10" s="23" t="n">
        <v>0</v>
      </c>
      <c r="E10" s="23" t="n">
        <v>1</v>
      </c>
      <c r="F10" s="23" t="n">
        <f aca="false">IF(C10="Light",E10,E10+$W$2)</f>
        <v>1</v>
      </c>
      <c r="G10" s="23" t="n">
        <v>1</v>
      </c>
      <c r="H10" s="24" t="n">
        <v>1</v>
      </c>
      <c r="I10" s="24" t="n">
        <v>10</v>
      </c>
      <c r="J10" s="24" t="n">
        <f aca="false">H10+F10</f>
        <v>2</v>
      </c>
      <c r="K10" s="24" t="n">
        <f aca="false">H10*(I10/2)+F10</f>
        <v>6</v>
      </c>
      <c r="L10" s="24" t="n">
        <f aca="false">H10*I10+F10</f>
        <v>11</v>
      </c>
      <c r="M10" s="24" t="n">
        <f aca="false">ROUNDUP(50/K10,0)</f>
        <v>9</v>
      </c>
      <c r="N10" s="24" t="n">
        <f aca="false">ROUNDUP(100/K10,0)</f>
        <v>17</v>
      </c>
      <c r="O10" s="24"/>
      <c r="P10" s="24"/>
      <c r="Q10" s="25" t="s">
        <v>49</v>
      </c>
      <c r="R10" s="25" t="s">
        <v>46</v>
      </c>
      <c r="S10" s="25" t="s">
        <v>52</v>
      </c>
    </row>
    <row r="11" customFormat="false" ht="12.75" hidden="false" customHeight="false" outlineLevel="0" collapsed="false">
      <c r="A11" s="20"/>
      <c r="B11" s="22"/>
      <c r="C11" s="58" t="s">
        <v>109</v>
      </c>
      <c r="D11" s="26" t="n">
        <v>10</v>
      </c>
      <c r="E11" s="26" t="n">
        <v>4</v>
      </c>
      <c r="F11" s="26" t="n">
        <f aca="false">IF(C11="Light",E11,E11+$W$2)</f>
        <v>7</v>
      </c>
      <c r="G11" s="26" t="n">
        <v>5</v>
      </c>
      <c r="H11" s="27" t="n">
        <v>1</v>
      </c>
      <c r="I11" s="27" t="n">
        <v>10</v>
      </c>
      <c r="J11" s="27" t="n">
        <f aca="false">H11+F11</f>
        <v>8</v>
      </c>
      <c r="K11" s="27" t="n">
        <f aca="false">H11*(I11/2)+F11</f>
        <v>12</v>
      </c>
      <c r="L11" s="27" t="n">
        <f aca="false">H11*I11+F11</f>
        <v>17</v>
      </c>
      <c r="M11" s="27" t="n">
        <f aca="false">ROUNDUP(50/K11,0)</f>
        <v>5</v>
      </c>
      <c r="N11" s="27" t="n">
        <f aca="false">ROUNDUP(100/K11,0)</f>
        <v>9</v>
      </c>
      <c r="O11" s="27"/>
      <c r="P11" s="27"/>
      <c r="Q11" s="25"/>
      <c r="R11" s="25"/>
      <c r="S11" s="25"/>
    </row>
    <row r="12" customFormat="false" ht="13.5" hidden="false" customHeight="true" outlineLevel="0" collapsed="false">
      <c r="A12" s="12" t="s">
        <v>53</v>
      </c>
      <c r="B12" s="13" t="n">
        <v>5</v>
      </c>
      <c r="C12" s="29" t="s">
        <v>97</v>
      </c>
      <c r="D12" s="14" t="n">
        <v>0</v>
      </c>
      <c r="E12" s="14" t="n">
        <v>2</v>
      </c>
      <c r="F12" s="14" t="n">
        <f aca="false">IF(C12="Light",E12,E12+$W$2)</f>
        <v>2</v>
      </c>
      <c r="G12" s="14" t="n">
        <v>0</v>
      </c>
      <c r="H12" s="15" t="n">
        <v>1</v>
      </c>
      <c r="I12" s="15" t="n">
        <v>10</v>
      </c>
      <c r="J12" s="15" t="n">
        <f aca="false">H12+F12</f>
        <v>3</v>
      </c>
      <c r="K12" s="15" t="n">
        <f aca="false">H12*(I12/2)+F12</f>
        <v>7</v>
      </c>
      <c r="L12" s="15" t="n">
        <f aca="false">H12*I12+F12</f>
        <v>12</v>
      </c>
      <c r="M12" s="15" t="n">
        <f aca="false">ROUNDUP(50/K12,0)</f>
        <v>8</v>
      </c>
      <c r="N12" s="15" t="n">
        <f aca="false">ROUNDUP(100/K12,0)</f>
        <v>15</v>
      </c>
      <c r="O12" s="15"/>
      <c r="P12" s="15"/>
      <c r="Q12" s="17" t="s">
        <v>49</v>
      </c>
      <c r="R12" s="17" t="s">
        <v>46</v>
      </c>
      <c r="S12" s="17" t="s">
        <v>54</v>
      </c>
    </row>
    <row r="13" customFormat="false" ht="12.75" hidden="false" customHeight="false" outlineLevel="0" collapsed="false">
      <c r="A13" s="12"/>
      <c r="B13" s="13"/>
      <c r="C13" s="59" t="s">
        <v>109</v>
      </c>
      <c r="D13" s="18" t="n">
        <v>10</v>
      </c>
      <c r="E13" s="18" t="n">
        <v>5</v>
      </c>
      <c r="F13" s="18" t="n">
        <f aca="false">IF(C13="Light",E13,E13+$W$2)</f>
        <v>8</v>
      </c>
      <c r="G13" s="18" t="n">
        <v>4</v>
      </c>
      <c r="H13" s="19" t="n">
        <v>1</v>
      </c>
      <c r="I13" s="19" t="n">
        <v>10</v>
      </c>
      <c r="J13" s="19" t="n">
        <f aca="false">H13+F13</f>
        <v>9</v>
      </c>
      <c r="K13" s="19" t="n">
        <f aca="false">H13*(I13/2)+F13</f>
        <v>13</v>
      </c>
      <c r="L13" s="19" t="n">
        <f aca="false">H13*I13+F13</f>
        <v>18</v>
      </c>
      <c r="M13" s="19" t="n">
        <f aca="false">ROUNDUP(50/K13,0)</f>
        <v>4</v>
      </c>
      <c r="N13" s="19" t="n">
        <f aca="false">ROUNDUP(100/K13,0)</f>
        <v>8</v>
      </c>
      <c r="O13" s="19"/>
      <c r="P13" s="19"/>
      <c r="Q13" s="17"/>
      <c r="R13" s="17"/>
      <c r="S13" s="17"/>
    </row>
    <row r="14" customFormat="false" ht="13.5" hidden="false" customHeight="true" outlineLevel="0" collapsed="false">
      <c r="A14" s="20" t="s">
        <v>55</v>
      </c>
      <c r="B14" s="22" t="n">
        <v>10</v>
      </c>
      <c r="C14" s="33" t="s">
        <v>97</v>
      </c>
      <c r="D14" s="23" t="n">
        <v>5</v>
      </c>
      <c r="E14" s="23" t="n">
        <v>1</v>
      </c>
      <c r="F14" s="23" t="n">
        <f aca="false">IF(C14="Light",E14,E14+$W$2)</f>
        <v>1</v>
      </c>
      <c r="G14" s="23" t="n">
        <v>0</v>
      </c>
      <c r="H14" s="24" t="n">
        <v>1</v>
      </c>
      <c r="I14" s="24" t="n">
        <v>10</v>
      </c>
      <c r="J14" s="24" t="n">
        <f aca="false">H14+F14</f>
        <v>2</v>
      </c>
      <c r="K14" s="24" t="n">
        <f aca="false">H14*(I14/2)+F14</f>
        <v>6</v>
      </c>
      <c r="L14" s="24" t="n">
        <f aca="false">H14*I14+F14</f>
        <v>11</v>
      </c>
      <c r="M14" s="24" t="n">
        <f aca="false">ROUNDUP(50/K14,0)</f>
        <v>9</v>
      </c>
      <c r="N14" s="24" t="n">
        <f aca="false">ROUNDUP(100/K14,0)</f>
        <v>17</v>
      </c>
      <c r="O14" s="24"/>
      <c r="P14" s="24"/>
      <c r="Q14" s="25" t="s">
        <v>56</v>
      </c>
      <c r="R14" s="25" t="s">
        <v>57</v>
      </c>
      <c r="S14" s="25" t="s">
        <v>58</v>
      </c>
    </row>
    <row r="15" customFormat="false" ht="12.75" hidden="false" customHeight="false" outlineLevel="0" collapsed="false">
      <c r="A15" s="20"/>
      <c r="B15" s="22"/>
      <c r="C15" s="58" t="s">
        <v>109</v>
      </c>
      <c r="D15" s="26" t="n">
        <v>15</v>
      </c>
      <c r="E15" s="26" t="n">
        <v>4</v>
      </c>
      <c r="F15" s="26" t="n">
        <f aca="false">IF(C15="Light",E15,E15+$W$2)</f>
        <v>7</v>
      </c>
      <c r="G15" s="26" t="n">
        <v>3</v>
      </c>
      <c r="H15" s="27" t="n">
        <v>1</v>
      </c>
      <c r="I15" s="27" t="n">
        <v>10</v>
      </c>
      <c r="J15" s="27" t="n">
        <f aca="false">H15+F15</f>
        <v>8</v>
      </c>
      <c r="K15" s="27" t="n">
        <f aca="false">H15*(I15/2)+F15</f>
        <v>12</v>
      </c>
      <c r="L15" s="27" t="n">
        <f aca="false">H15*I15+F15</f>
        <v>17</v>
      </c>
      <c r="M15" s="27" t="n">
        <f aca="false">ROUNDUP(50/K15,0)</f>
        <v>5</v>
      </c>
      <c r="N15" s="27" t="n">
        <f aca="false">ROUNDUP(100/K15,0)</f>
        <v>9</v>
      </c>
      <c r="O15" s="27"/>
      <c r="P15" s="27"/>
      <c r="Q15" s="25"/>
      <c r="R15" s="25"/>
      <c r="S15" s="25"/>
    </row>
    <row r="16" customFormat="false" ht="12.75" hidden="false" customHeight="false" outlineLevel="0" collapsed="false">
      <c r="A16" s="20" t="s">
        <v>59</v>
      </c>
      <c r="B16" s="22" t="n">
        <v>20</v>
      </c>
      <c r="C16" s="33" t="s">
        <v>97</v>
      </c>
      <c r="D16" s="23" t="n">
        <v>5</v>
      </c>
      <c r="E16" s="23" t="n">
        <v>3</v>
      </c>
      <c r="F16" s="23" t="n">
        <f aca="false">IF(C16="Light",E16,E16+$W$2)</f>
        <v>3</v>
      </c>
      <c r="G16" s="23" t="n">
        <v>0</v>
      </c>
      <c r="H16" s="24" t="n">
        <v>1</v>
      </c>
      <c r="I16" s="24" t="n">
        <v>10</v>
      </c>
      <c r="J16" s="24" t="n">
        <f aca="false">H16+F16</f>
        <v>4</v>
      </c>
      <c r="K16" s="24" t="n">
        <f aca="false">H16*(I16/2)+F16</f>
        <v>8</v>
      </c>
      <c r="L16" s="24" t="n">
        <f aca="false">H16*I16+F16</f>
        <v>13</v>
      </c>
      <c r="M16" s="24" t="n">
        <f aca="false">ROUNDUP(50/K16,0)</f>
        <v>7</v>
      </c>
      <c r="N16" s="24" t="n">
        <f aca="false">ROUNDUP(100/K16,0)</f>
        <v>13</v>
      </c>
      <c r="O16" s="24"/>
      <c r="P16" s="24"/>
      <c r="Q16" s="25"/>
      <c r="R16" s="25"/>
      <c r="S16" s="25"/>
    </row>
    <row r="17" customFormat="false" ht="12.75" hidden="false" customHeight="false" outlineLevel="0" collapsed="false">
      <c r="A17" s="20"/>
      <c r="B17" s="22"/>
      <c r="C17" s="58" t="s">
        <v>109</v>
      </c>
      <c r="D17" s="26" t="n">
        <v>15</v>
      </c>
      <c r="E17" s="26" t="n">
        <v>6</v>
      </c>
      <c r="F17" s="26" t="n">
        <f aca="false">IF(C17="Light",E17,E17+$W$2)</f>
        <v>9</v>
      </c>
      <c r="G17" s="26" t="n">
        <v>5</v>
      </c>
      <c r="H17" s="27" t="n">
        <v>1</v>
      </c>
      <c r="I17" s="27" t="n">
        <v>10</v>
      </c>
      <c r="J17" s="27" t="n">
        <f aca="false">H17+F17</f>
        <v>10</v>
      </c>
      <c r="K17" s="27" t="n">
        <f aca="false">H17*(I17/2)+F17</f>
        <v>14</v>
      </c>
      <c r="L17" s="27" t="n">
        <f aca="false">H17*I17+F17</f>
        <v>19</v>
      </c>
      <c r="M17" s="27" t="n">
        <f aca="false">ROUNDUP(50/K17,0)</f>
        <v>4</v>
      </c>
      <c r="N17" s="27" t="n">
        <f aca="false">ROUNDUP(100/K17,0)</f>
        <v>8</v>
      </c>
      <c r="O17" s="27"/>
      <c r="P17" s="27"/>
      <c r="Q17" s="25"/>
      <c r="R17" s="25"/>
      <c r="S17" s="25"/>
    </row>
    <row r="18" customFormat="false" ht="12.75" hidden="false" customHeight="true" outlineLevel="0" collapsed="false">
      <c r="A18" s="12" t="s">
        <v>60</v>
      </c>
      <c r="B18" s="13" t="n">
        <v>5</v>
      </c>
      <c r="C18" s="29" t="s">
        <v>97</v>
      </c>
      <c r="D18" s="14" t="n">
        <v>0</v>
      </c>
      <c r="E18" s="14" t="n">
        <v>1</v>
      </c>
      <c r="F18" s="14" t="n">
        <f aca="false">IF(C18="Light",E18,E18+$W$2)</f>
        <v>1</v>
      </c>
      <c r="G18" s="14" t="n">
        <v>1</v>
      </c>
      <c r="H18" s="15" t="n">
        <v>1</v>
      </c>
      <c r="I18" s="15" t="n">
        <v>10</v>
      </c>
      <c r="J18" s="15" t="n">
        <f aca="false">H18+F18</f>
        <v>2</v>
      </c>
      <c r="K18" s="15" t="n">
        <f aca="false">H18*(I18/2)+F18</f>
        <v>6</v>
      </c>
      <c r="L18" s="15" t="n">
        <f aca="false">H18*I18+F18</f>
        <v>11</v>
      </c>
      <c r="M18" s="15" t="n">
        <f aca="false">ROUNDUP(50/K18,0)</f>
        <v>9</v>
      </c>
      <c r="N18" s="15" t="n">
        <f aca="false">ROUNDUP(100/K18,0)</f>
        <v>17</v>
      </c>
      <c r="O18" s="15"/>
      <c r="P18" s="15"/>
      <c r="Q18" s="17" t="s">
        <v>56</v>
      </c>
      <c r="R18" s="17" t="s">
        <v>57</v>
      </c>
      <c r="S18" s="17" t="s">
        <v>61</v>
      </c>
    </row>
    <row r="19" customFormat="false" ht="12.75" hidden="false" customHeight="false" outlineLevel="0" collapsed="false">
      <c r="A19" s="12"/>
      <c r="B19" s="13"/>
      <c r="C19" s="59" t="s">
        <v>109</v>
      </c>
      <c r="D19" s="18" t="n">
        <v>10</v>
      </c>
      <c r="E19" s="18" t="n">
        <v>4</v>
      </c>
      <c r="F19" s="18" t="n">
        <f aca="false">IF(C19="Light",E19,E19+$W$2)</f>
        <v>7</v>
      </c>
      <c r="G19" s="18" t="n">
        <v>5</v>
      </c>
      <c r="H19" s="19" t="n">
        <v>1</v>
      </c>
      <c r="I19" s="19" t="n">
        <v>10</v>
      </c>
      <c r="J19" s="19" t="n">
        <f aca="false">H19+F19</f>
        <v>8</v>
      </c>
      <c r="K19" s="19" t="n">
        <f aca="false">H19*(I19/2)+F19</f>
        <v>12</v>
      </c>
      <c r="L19" s="19" t="n">
        <f aca="false">H19*I19+F19</f>
        <v>17</v>
      </c>
      <c r="M19" s="19" t="n">
        <f aca="false">ROUNDUP(50/K19,0)</f>
        <v>5</v>
      </c>
      <c r="N19" s="19" t="n">
        <f aca="false">ROUNDUP(100/K19,0)</f>
        <v>9</v>
      </c>
      <c r="O19" s="19"/>
      <c r="P19" s="19"/>
      <c r="Q19" s="17"/>
      <c r="R19" s="17"/>
      <c r="S19" s="17"/>
    </row>
    <row r="20" customFormat="false" ht="12.75" hidden="false" customHeight="false" outlineLevel="0" collapsed="false">
      <c r="A20" s="12" t="s">
        <v>62</v>
      </c>
      <c r="B20" s="13" t="n">
        <v>10</v>
      </c>
      <c r="C20" s="29" t="s">
        <v>97</v>
      </c>
      <c r="D20" s="14" t="n">
        <v>0</v>
      </c>
      <c r="E20" s="14" t="n">
        <v>3</v>
      </c>
      <c r="F20" s="14" t="n">
        <f aca="false">IF(C20="Light",E20,E20+$W$2)</f>
        <v>3</v>
      </c>
      <c r="G20" s="14" t="n">
        <v>2</v>
      </c>
      <c r="H20" s="15" t="n">
        <v>1</v>
      </c>
      <c r="I20" s="15" t="n">
        <v>10</v>
      </c>
      <c r="J20" s="15" t="n">
        <f aca="false">H20+F20</f>
        <v>4</v>
      </c>
      <c r="K20" s="15" t="n">
        <f aca="false">H20*(I20/2)+F20</f>
        <v>8</v>
      </c>
      <c r="L20" s="15" t="n">
        <f aca="false">H20*I20+F20</f>
        <v>13</v>
      </c>
      <c r="M20" s="15" t="n">
        <f aca="false">ROUNDUP(50/K20,0)</f>
        <v>7</v>
      </c>
      <c r="N20" s="15" t="n">
        <f aca="false">ROUNDUP(100/K20,0)</f>
        <v>13</v>
      </c>
      <c r="O20" s="15"/>
      <c r="P20" s="15"/>
      <c r="Q20" s="17"/>
      <c r="R20" s="17"/>
      <c r="S20" s="17"/>
    </row>
    <row r="21" customFormat="false" ht="12.75" hidden="false" customHeight="false" outlineLevel="0" collapsed="false">
      <c r="A21" s="12"/>
      <c r="B21" s="13"/>
      <c r="C21" s="59" t="s">
        <v>109</v>
      </c>
      <c r="D21" s="18" t="n">
        <v>10</v>
      </c>
      <c r="E21" s="18" t="n">
        <v>6</v>
      </c>
      <c r="F21" s="18" t="n">
        <f aca="false">IF(C21="Light",E21,E21+$W$2)</f>
        <v>9</v>
      </c>
      <c r="G21" s="18" t="n">
        <v>7</v>
      </c>
      <c r="H21" s="19" t="n">
        <v>1</v>
      </c>
      <c r="I21" s="19" t="n">
        <v>10</v>
      </c>
      <c r="J21" s="19" t="n">
        <f aca="false">H21+F21</f>
        <v>10</v>
      </c>
      <c r="K21" s="19" t="n">
        <f aca="false">H21*(I21/2)+F21</f>
        <v>14</v>
      </c>
      <c r="L21" s="19" t="n">
        <f aca="false">H21*I21+F21</f>
        <v>19</v>
      </c>
      <c r="M21" s="19" t="n">
        <f aca="false">ROUNDUP(50/K21,0)</f>
        <v>4</v>
      </c>
      <c r="N21" s="19" t="n">
        <f aca="false">ROUNDUP(100/K21,0)</f>
        <v>8</v>
      </c>
      <c r="O21" s="19"/>
      <c r="P21" s="19"/>
      <c r="Q21" s="17"/>
      <c r="R21" s="17"/>
      <c r="S21" s="17"/>
    </row>
    <row r="22" customFormat="false" ht="13.5" hidden="false" customHeight="true" outlineLevel="0" collapsed="false">
      <c r="A22" s="20" t="s">
        <v>63</v>
      </c>
      <c r="B22" s="22" t="n">
        <v>5</v>
      </c>
      <c r="C22" s="33" t="s">
        <v>97</v>
      </c>
      <c r="D22" s="23" t="n">
        <v>0</v>
      </c>
      <c r="E22" s="23" t="n">
        <v>2</v>
      </c>
      <c r="F22" s="23" t="n">
        <f aca="false">IF(C22="Light",E22,E22+$W$2)</f>
        <v>2</v>
      </c>
      <c r="G22" s="23" t="n">
        <v>0</v>
      </c>
      <c r="H22" s="24" t="n">
        <v>1</v>
      </c>
      <c r="I22" s="24" t="n">
        <v>10</v>
      </c>
      <c r="J22" s="24" t="n">
        <f aca="false">H22+F22</f>
        <v>3</v>
      </c>
      <c r="K22" s="24" t="n">
        <f aca="false">H22*(I22/2)+F22</f>
        <v>7</v>
      </c>
      <c r="L22" s="24" t="n">
        <f aca="false">H22*I22+F22</f>
        <v>12</v>
      </c>
      <c r="M22" s="24" t="n">
        <f aca="false">ROUNDUP(50/K22,0)</f>
        <v>8</v>
      </c>
      <c r="N22" s="24" t="n">
        <f aca="false">ROUNDUP(100/K22,0)</f>
        <v>15</v>
      </c>
      <c r="O22" s="24"/>
      <c r="P22" s="24"/>
      <c r="Q22" s="25" t="s">
        <v>56</v>
      </c>
      <c r="R22" s="25" t="s">
        <v>57</v>
      </c>
      <c r="S22" s="25" t="s">
        <v>64</v>
      </c>
    </row>
    <row r="23" customFormat="false" ht="12.75" hidden="false" customHeight="false" outlineLevel="0" collapsed="false">
      <c r="A23" s="20"/>
      <c r="B23" s="22"/>
      <c r="C23" s="58" t="s">
        <v>109</v>
      </c>
      <c r="D23" s="26" t="n">
        <v>10</v>
      </c>
      <c r="E23" s="26" t="n">
        <v>5</v>
      </c>
      <c r="F23" s="26" t="n">
        <f aca="false">IF(C23="Light",E23,E23+$W$2)</f>
        <v>8</v>
      </c>
      <c r="G23" s="26" t="n">
        <v>4</v>
      </c>
      <c r="H23" s="27" t="n">
        <v>1</v>
      </c>
      <c r="I23" s="27" t="n">
        <v>10</v>
      </c>
      <c r="J23" s="27" t="n">
        <f aca="false">H23+F23</f>
        <v>9</v>
      </c>
      <c r="K23" s="27" t="n">
        <f aca="false">H23*(I23/2)+F23</f>
        <v>13</v>
      </c>
      <c r="L23" s="27" t="n">
        <f aca="false">H23*I23+F23</f>
        <v>18</v>
      </c>
      <c r="M23" s="27" t="n">
        <f aca="false">ROUNDUP(50/K23,0)</f>
        <v>4</v>
      </c>
      <c r="N23" s="27" t="n">
        <f aca="false">ROUNDUP(100/K23,0)</f>
        <v>8</v>
      </c>
      <c r="O23" s="27"/>
      <c r="P23" s="27"/>
      <c r="Q23" s="25"/>
      <c r="R23" s="25"/>
      <c r="S23" s="25"/>
    </row>
    <row r="24" customFormat="false" ht="12.75" hidden="false" customHeight="false" outlineLevel="0" collapsed="false">
      <c r="A24" s="20" t="s">
        <v>65</v>
      </c>
      <c r="B24" s="60" t="n">
        <v>10</v>
      </c>
      <c r="C24" s="33" t="s">
        <v>97</v>
      </c>
      <c r="D24" s="23" t="n">
        <v>0</v>
      </c>
      <c r="E24" s="23" t="n">
        <v>4</v>
      </c>
      <c r="F24" s="23" t="n">
        <f aca="false">IF(C24="Light",E24,E24+$W$2)</f>
        <v>4</v>
      </c>
      <c r="G24" s="23" t="n">
        <v>0</v>
      </c>
      <c r="H24" s="24" t="n">
        <v>1</v>
      </c>
      <c r="I24" s="24" t="n">
        <v>10</v>
      </c>
      <c r="J24" s="24" t="n">
        <f aca="false">H24+F24</f>
        <v>5</v>
      </c>
      <c r="K24" s="24" t="n">
        <f aca="false">H24*(I24/2)+F24</f>
        <v>9</v>
      </c>
      <c r="L24" s="24" t="n">
        <f aca="false">H24*I24+F24</f>
        <v>14</v>
      </c>
      <c r="M24" s="24" t="n">
        <f aca="false">ROUNDUP(50/K24,0)</f>
        <v>6</v>
      </c>
      <c r="N24" s="24" t="n">
        <f aca="false">ROUNDUP(100/K24,0)</f>
        <v>12</v>
      </c>
      <c r="O24" s="24"/>
      <c r="P24" s="24"/>
      <c r="Q24" s="25"/>
      <c r="R24" s="25"/>
      <c r="S24" s="25"/>
    </row>
    <row r="25" customFormat="false" ht="12.75" hidden="false" customHeight="false" outlineLevel="0" collapsed="false">
      <c r="A25" s="20"/>
      <c r="B25" s="60"/>
      <c r="C25" s="61" t="s">
        <v>109</v>
      </c>
      <c r="D25" s="26" t="n">
        <v>10</v>
      </c>
      <c r="E25" s="26" t="n">
        <v>7</v>
      </c>
      <c r="F25" s="26" t="n">
        <f aca="false">IF(C25="Light",E25,E25+$W$2)</f>
        <v>10</v>
      </c>
      <c r="G25" s="26" t="n">
        <v>6</v>
      </c>
      <c r="H25" s="27" t="n">
        <v>1</v>
      </c>
      <c r="I25" s="27" t="n">
        <v>10</v>
      </c>
      <c r="J25" s="27" t="n">
        <f aca="false">H25+F25</f>
        <v>11</v>
      </c>
      <c r="K25" s="27" t="n">
        <f aca="false">H25*(I25/2)+F25</f>
        <v>15</v>
      </c>
      <c r="L25" s="27" t="n">
        <f aca="false">H25*I25+F25</f>
        <v>20</v>
      </c>
      <c r="M25" s="27" t="n">
        <f aca="false">ROUNDUP(50/K25,0)</f>
        <v>4</v>
      </c>
      <c r="N25" s="27" t="n">
        <f aca="false">ROUNDUP(100/K25,0)</f>
        <v>7</v>
      </c>
      <c r="O25" s="27"/>
      <c r="P25" s="27"/>
      <c r="Q25" s="25"/>
      <c r="R25" s="25"/>
      <c r="S25" s="25"/>
    </row>
    <row r="26" customFormat="false" ht="12.75" hidden="false" customHeight="true" outlineLevel="0" collapsed="false">
      <c r="A26" s="12" t="s">
        <v>66</v>
      </c>
      <c r="B26" s="62" t="n">
        <v>15</v>
      </c>
      <c r="C26" s="63" t="s">
        <v>97</v>
      </c>
      <c r="D26" s="14" t="n">
        <v>5</v>
      </c>
      <c r="E26" s="14" t="n">
        <v>3</v>
      </c>
      <c r="F26" s="14" t="n">
        <f aca="false">IF(C26="Light",E26,E26+$W$2)</f>
        <v>3</v>
      </c>
      <c r="G26" s="14" t="n">
        <v>0</v>
      </c>
      <c r="H26" s="15" t="n">
        <v>1</v>
      </c>
      <c r="I26" s="15" t="n">
        <v>10</v>
      </c>
      <c r="J26" s="15" t="n">
        <f aca="false">H26+F26</f>
        <v>4</v>
      </c>
      <c r="K26" s="15" t="n">
        <f aca="false">H26*(I26/2)+F26</f>
        <v>8</v>
      </c>
      <c r="L26" s="15" t="n">
        <f aca="false">H26*I26+F26</f>
        <v>13</v>
      </c>
      <c r="M26" s="15" t="n">
        <f aca="false">ROUNDUP(50/K26,0)</f>
        <v>7</v>
      </c>
      <c r="N26" s="15" t="n">
        <f aca="false">ROUNDUP(100/K26,0)</f>
        <v>13</v>
      </c>
      <c r="O26" s="15"/>
      <c r="P26" s="15"/>
      <c r="Q26" s="17" t="s">
        <v>67</v>
      </c>
      <c r="R26" s="17" t="s">
        <v>68</v>
      </c>
      <c r="S26" s="17" t="s">
        <v>69</v>
      </c>
    </row>
    <row r="27" customFormat="false" ht="12.75" hidden="false" customHeight="false" outlineLevel="0" collapsed="false">
      <c r="A27" s="12"/>
      <c r="B27" s="62"/>
      <c r="C27" s="59" t="s">
        <v>109</v>
      </c>
      <c r="D27" s="18" t="n">
        <v>15</v>
      </c>
      <c r="E27" s="18" t="n">
        <v>8</v>
      </c>
      <c r="F27" s="18" t="n">
        <f aca="false">IF(C27="Light",E27,E27+$W$2)</f>
        <v>11</v>
      </c>
      <c r="G27" s="18" t="n">
        <v>6</v>
      </c>
      <c r="H27" s="19" t="n">
        <v>1</v>
      </c>
      <c r="I27" s="19" t="n">
        <v>10</v>
      </c>
      <c r="J27" s="19" t="n">
        <f aca="false">H27+F27</f>
        <v>12</v>
      </c>
      <c r="K27" s="19" t="n">
        <f aca="false">H27*(I27/2)+F27</f>
        <v>16</v>
      </c>
      <c r="L27" s="19" t="n">
        <f aca="false">H27*I27+F27</f>
        <v>21</v>
      </c>
      <c r="M27" s="19" t="n">
        <f aca="false">ROUNDUP(50/K27,0)</f>
        <v>4</v>
      </c>
      <c r="N27" s="19" t="n">
        <f aca="false">ROUNDUP(100/K27,0)</f>
        <v>7</v>
      </c>
      <c r="O27" s="19"/>
      <c r="P27" s="19"/>
      <c r="Q27" s="17"/>
      <c r="R27" s="17"/>
      <c r="S27" s="17"/>
    </row>
    <row r="28" customFormat="false" ht="12.75" hidden="false" customHeight="true" outlineLevel="0" collapsed="false">
      <c r="A28" s="20" t="s">
        <v>70</v>
      </c>
      <c r="B28" s="22" t="n">
        <v>5</v>
      </c>
      <c r="C28" s="33" t="s">
        <v>97</v>
      </c>
      <c r="D28" s="23" t="n">
        <v>0</v>
      </c>
      <c r="E28" s="23" t="n">
        <v>3</v>
      </c>
      <c r="F28" s="23" t="n">
        <f aca="false">IF(C28="Light",E28,E28+$W$2)</f>
        <v>3</v>
      </c>
      <c r="G28" s="23" t="n">
        <v>2</v>
      </c>
      <c r="H28" s="24" t="n">
        <v>1</v>
      </c>
      <c r="I28" s="24" t="n">
        <v>10</v>
      </c>
      <c r="J28" s="24" t="n">
        <f aca="false">H28+F28</f>
        <v>4</v>
      </c>
      <c r="K28" s="24" t="n">
        <f aca="false">H28*(I28/2)+F28</f>
        <v>8</v>
      </c>
      <c r="L28" s="24" t="n">
        <f aca="false">H28*I28+F28</f>
        <v>13</v>
      </c>
      <c r="M28" s="24" t="n">
        <f aca="false">ROUNDUP(50/K28,0)</f>
        <v>7</v>
      </c>
      <c r="N28" s="24" t="n">
        <f aca="false">ROUNDUP(100/K28,0)</f>
        <v>13</v>
      </c>
      <c r="O28" s="24"/>
      <c r="P28" s="24"/>
      <c r="Q28" s="25" t="s">
        <v>67</v>
      </c>
      <c r="R28" s="28" t="s">
        <v>71</v>
      </c>
      <c r="S28" s="25" t="s">
        <v>69</v>
      </c>
    </row>
    <row r="29" customFormat="false" ht="12.75" hidden="false" customHeight="false" outlineLevel="0" collapsed="false">
      <c r="A29" s="20"/>
      <c r="B29" s="22"/>
      <c r="C29" s="58" t="s">
        <v>109</v>
      </c>
      <c r="D29" s="26" t="n">
        <v>10</v>
      </c>
      <c r="E29" s="26" t="n">
        <v>8</v>
      </c>
      <c r="F29" s="26" t="n">
        <f aca="false">IF(C29="Light",E29,E29+$W$2)</f>
        <v>11</v>
      </c>
      <c r="G29" s="26" t="n">
        <v>8</v>
      </c>
      <c r="H29" s="27" t="n">
        <v>1</v>
      </c>
      <c r="I29" s="27" t="n">
        <v>10</v>
      </c>
      <c r="J29" s="27" t="n">
        <f aca="false">H29+F29</f>
        <v>12</v>
      </c>
      <c r="K29" s="27" t="n">
        <f aca="false">H29*(I29/2)+F29</f>
        <v>16</v>
      </c>
      <c r="L29" s="27" t="n">
        <f aca="false">H29*I29+F29</f>
        <v>21</v>
      </c>
      <c r="M29" s="27" t="n">
        <f aca="false">ROUNDUP(50/K29,0)</f>
        <v>4</v>
      </c>
      <c r="N29" s="27" t="n">
        <f aca="false">ROUNDUP(100/K29,0)</f>
        <v>7</v>
      </c>
      <c r="O29" s="27"/>
      <c r="P29" s="27"/>
      <c r="Q29" s="25"/>
      <c r="R29" s="28"/>
      <c r="S29" s="25"/>
    </row>
    <row r="30" customFormat="false" ht="12.75" hidden="false" customHeight="true" outlineLevel="0" collapsed="false">
      <c r="A30" s="12" t="s">
        <v>72</v>
      </c>
      <c r="B30" s="13" t="n">
        <v>5</v>
      </c>
      <c r="C30" s="29" t="s">
        <v>97</v>
      </c>
      <c r="D30" s="14" t="n">
        <v>0</v>
      </c>
      <c r="E30" s="14" t="n">
        <v>4</v>
      </c>
      <c r="F30" s="14" t="n">
        <f aca="false">IF(C30="Light",E30,E30+$W$2)</f>
        <v>4</v>
      </c>
      <c r="G30" s="14" t="n">
        <v>0</v>
      </c>
      <c r="H30" s="15" t="n">
        <v>1</v>
      </c>
      <c r="I30" s="15" t="n">
        <v>10</v>
      </c>
      <c r="J30" s="15" t="n">
        <f aca="false">H30+F30</f>
        <v>5</v>
      </c>
      <c r="K30" s="15" t="n">
        <f aca="false">H30*(I30/2)+F30</f>
        <v>9</v>
      </c>
      <c r="L30" s="15" t="n">
        <f aca="false">H30*I30+F30</f>
        <v>14</v>
      </c>
      <c r="M30" s="15" t="n">
        <f aca="false">ROUNDUP(50/K30,0)</f>
        <v>6</v>
      </c>
      <c r="N30" s="15" t="n">
        <f aca="false">ROUNDUP(100/K30,0)</f>
        <v>12</v>
      </c>
      <c r="O30" s="15"/>
      <c r="P30" s="15"/>
      <c r="Q30" s="17" t="s">
        <v>67</v>
      </c>
      <c r="R30" s="17" t="s">
        <v>71</v>
      </c>
      <c r="S30" s="17" t="s">
        <v>69</v>
      </c>
    </row>
    <row r="31" customFormat="false" ht="12.75" hidden="false" customHeight="false" outlineLevel="0" collapsed="false">
      <c r="A31" s="12"/>
      <c r="B31" s="13"/>
      <c r="C31" s="59" t="s">
        <v>109</v>
      </c>
      <c r="D31" s="18" t="n">
        <v>10</v>
      </c>
      <c r="E31" s="18" t="n">
        <v>9</v>
      </c>
      <c r="F31" s="18" t="n">
        <f aca="false">IF(C31="Light",E31,E31+$W$2)</f>
        <v>12</v>
      </c>
      <c r="G31" s="18" t="n">
        <v>7</v>
      </c>
      <c r="H31" s="19" t="n">
        <v>1</v>
      </c>
      <c r="I31" s="19" t="n">
        <v>10</v>
      </c>
      <c r="J31" s="19" t="n">
        <f aca="false">H31+F31</f>
        <v>13</v>
      </c>
      <c r="K31" s="19" t="n">
        <f aca="false">H31*(I31/2)+F31</f>
        <v>17</v>
      </c>
      <c r="L31" s="19" t="n">
        <f aca="false">H31*I31+F31</f>
        <v>22</v>
      </c>
      <c r="M31" s="19" t="n">
        <f aca="false">ROUNDUP(50/K31,0)</f>
        <v>3</v>
      </c>
      <c r="N31" s="19" t="n">
        <f aca="false">ROUNDUP(100/K31,0)</f>
        <v>6</v>
      </c>
      <c r="O31" s="19"/>
      <c r="P31" s="19"/>
      <c r="Q31" s="17"/>
      <c r="R31" s="17"/>
      <c r="S31" s="17"/>
    </row>
    <row r="32" customFormat="false" ht="12.75" hidden="false" customHeight="true" outlineLevel="0" collapsed="false">
      <c r="A32" s="20" t="s">
        <v>73</v>
      </c>
      <c r="B32" s="22" t="n">
        <v>5</v>
      </c>
      <c r="C32" s="33" t="s">
        <v>97</v>
      </c>
      <c r="D32" s="23" t="n">
        <v>0</v>
      </c>
      <c r="E32" s="23" t="n">
        <v>1</v>
      </c>
      <c r="F32" s="23" t="n">
        <f aca="false">IF(C32="Light",E32,E32+$W$2)</f>
        <v>1</v>
      </c>
      <c r="G32" s="23" t="n">
        <v>0</v>
      </c>
      <c r="H32" s="24" t="n">
        <v>1</v>
      </c>
      <c r="I32" s="24" t="n">
        <v>10</v>
      </c>
      <c r="J32" s="24" t="n">
        <f aca="false">H32+F32</f>
        <v>2</v>
      </c>
      <c r="K32" s="24" t="n">
        <f aca="false">H32*(I32/2)+F32</f>
        <v>6</v>
      </c>
      <c r="L32" s="24" t="n">
        <f aca="false">H32*I32+F32</f>
        <v>11</v>
      </c>
      <c r="M32" s="24" t="n">
        <f aca="false">ROUNDUP(50/K32,0)</f>
        <v>9</v>
      </c>
      <c r="N32" s="24" t="n">
        <f aca="false">ROUNDUP(100/K32,0)</f>
        <v>17</v>
      </c>
      <c r="O32" s="24"/>
      <c r="P32" s="24"/>
      <c r="Q32" s="25" t="s">
        <v>56</v>
      </c>
      <c r="R32" s="25" t="s">
        <v>121</v>
      </c>
      <c r="S32" s="25" t="s">
        <v>75</v>
      </c>
    </row>
    <row r="33" customFormat="false" ht="12.75" hidden="false" customHeight="false" outlineLevel="0" collapsed="false">
      <c r="A33" s="20"/>
      <c r="B33" s="22"/>
      <c r="C33" s="58" t="s">
        <v>109</v>
      </c>
      <c r="D33" s="26" t="n">
        <v>10</v>
      </c>
      <c r="E33" s="26" t="n">
        <v>4</v>
      </c>
      <c r="F33" s="26" t="n">
        <f aca="false">IF(C33="Light",E33,E33+$W$2)</f>
        <v>7</v>
      </c>
      <c r="G33" s="26" t="n">
        <v>4</v>
      </c>
      <c r="H33" s="27" t="n">
        <v>1</v>
      </c>
      <c r="I33" s="27" t="n">
        <v>10</v>
      </c>
      <c r="J33" s="27" t="n">
        <f aca="false">H33+F33</f>
        <v>8</v>
      </c>
      <c r="K33" s="27" t="n">
        <f aca="false">H33*(I33/2)+F33</f>
        <v>12</v>
      </c>
      <c r="L33" s="27" t="n">
        <f aca="false">H33*I33+F33</f>
        <v>17</v>
      </c>
      <c r="M33" s="27" t="n">
        <f aca="false">ROUNDUP(50/K33,0)</f>
        <v>5</v>
      </c>
      <c r="N33" s="27" t="n">
        <f aca="false">ROUNDUP(100/K33,0)</f>
        <v>9</v>
      </c>
      <c r="O33" s="27"/>
      <c r="P33" s="27"/>
      <c r="Q33" s="25"/>
      <c r="R33" s="25"/>
      <c r="S33" s="25"/>
    </row>
    <row r="34" customFormat="false" ht="12.75" hidden="false" customHeight="false" outlineLevel="0" collapsed="false">
      <c r="A34" s="20" t="s">
        <v>76</v>
      </c>
      <c r="B34" s="22" t="n">
        <v>20</v>
      </c>
      <c r="C34" s="33" t="s">
        <v>97</v>
      </c>
      <c r="D34" s="23" t="n">
        <v>0</v>
      </c>
      <c r="E34" s="23" t="n">
        <v>3</v>
      </c>
      <c r="F34" s="23" t="n">
        <f aca="false">IF(C34="Light",E34,E34+$W$2)</f>
        <v>3</v>
      </c>
      <c r="G34" s="23" t="n">
        <v>0</v>
      </c>
      <c r="H34" s="24" t="n">
        <v>1</v>
      </c>
      <c r="I34" s="24" t="n">
        <v>10</v>
      </c>
      <c r="J34" s="24" t="n">
        <f aca="false">H34+F34</f>
        <v>4</v>
      </c>
      <c r="K34" s="24" t="n">
        <f aca="false">H34*(I34/2)+F34</f>
        <v>8</v>
      </c>
      <c r="L34" s="24" t="n">
        <f aca="false">H34*I34+F34</f>
        <v>13</v>
      </c>
      <c r="M34" s="24" t="n">
        <f aca="false">ROUNDUP(50/K34,0)</f>
        <v>7</v>
      </c>
      <c r="N34" s="24" t="n">
        <f aca="false">ROUNDUP(100/K34,0)</f>
        <v>13</v>
      </c>
      <c r="O34" s="24"/>
      <c r="P34" s="24"/>
      <c r="Q34" s="25"/>
      <c r="R34" s="25"/>
      <c r="S34" s="25"/>
    </row>
    <row r="35" customFormat="false" ht="12.75" hidden="false" customHeight="false" outlineLevel="0" collapsed="false">
      <c r="A35" s="20"/>
      <c r="B35" s="22"/>
      <c r="C35" s="58" t="s">
        <v>109</v>
      </c>
      <c r="D35" s="26" t="n">
        <v>2</v>
      </c>
      <c r="E35" s="26" t="n">
        <v>6</v>
      </c>
      <c r="F35" s="26" t="n">
        <f aca="false">IF(C35="Light",E35,E35+$W$2)</f>
        <v>9</v>
      </c>
      <c r="G35" s="26" t="n">
        <v>6</v>
      </c>
      <c r="H35" s="27" t="n">
        <v>1</v>
      </c>
      <c r="I35" s="27" t="n">
        <v>10</v>
      </c>
      <c r="J35" s="27" t="n">
        <f aca="false">H35+F35</f>
        <v>10</v>
      </c>
      <c r="K35" s="27" t="n">
        <f aca="false">H35*(I35/2)+F35</f>
        <v>14</v>
      </c>
      <c r="L35" s="27" t="n">
        <f aca="false">H35*I35+F35</f>
        <v>19</v>
      </c>
      <c r="M35" s="27" t="n">
        <f aca="false">ROUNDUP(50/K35,0)</f>
        <v>4</v>
      </c>
      <c r="N35" s="27" t="n">
        <f aca="false">ROUNDUP(100/K35,0)</f>
        <v>8</v>
      </c>
      <c r="O35" s="27"/>
      <c r="P35" s="27"/>
      <c r="Q35" s="25"/>
      <c r="R35" s="25"/>
      <c r="S35" s="25"/>
    </row>
    <row r="36" customFormat="false" ht="13.5" hidden="false" customHeight="true" outlineLevel="0" collapsed="false">
      <c r="A36" s="12" t="s">
        <v>77</v>
      </c>
      <c r="B36" s="13" t="n">
        <v>15</v>
      </c>
      <c r="C36" s="29" t="s">
        <v>97</v>
      </c>
      <c r="D36" s="14" t="n">
        <v>0</v>
      </c>
      <c r="E36" s="14" t="n">
        <v>4</v>
      </c>
      <c r="F36" s="14" t="n">
        <f aca="false">IF(C36="Light",E36,E36+$W$2)</f>
        <v>4</v>
      </c>
      <c r="G36" s="14" t="n">
        <v>0</v>
      </c>
      <c r="H36" s="15" t="n">
        <v>1</v>
      </c>
      <c r="I36" s="15" t="n">
        <v>10</v>
      </c>
      <c r="J36" s="15" t="n">
        <f aca="false">H36+F36</f>
        <v>5</v>
      </c>
      <c r="K36" s="15" t="n">
        <f aca="false">H36*(I36/2)+F36</f>
        <v>9</v>
      </c>
      <c r="L36" s="15" t="n">
        <f aca="false">H36*I36+F36</f>
        <v>14</v>
      </c>
      <c r="M36" s="15" t="n">
        <f aca="false">ROUNDUP(50/K36,0)</f>
        <v>6</v>
      </c>
      <c r="N36" s="15" t="n">
        <f aca="false">ROUNDUP(100/K36,0)</f>
        <v>12</v>
      </c>
      <c r="O36" s="15"/>
      <c r="P36" s="15"/>
      <c r="Q36" s="17" t="s">
        <v>67</v>
      </c>
      <c r="R36" s="17" t="s">
        <v>78</v>
      </c>
      <c r="S36" s="17" t="s">
        <v>79</v>
      </c>
    </row>
    <row r="37" customFormat="false" ht="12.75" hidden="false" customHeight="false" outlineLevel="0" collapsed="false">
      <c r="A37" s="12"/>
      <c r="B37" s="13"/>
      <c r="C37" s="59" t="s">
        <v>109</v>
      </c>
      <c r="D37" s="18" t="n">
        <v>10</v>
      </c>
      <c r="E37" s="18" t="n">
        <v>9</v>
      </c>
      <c r="F37" s="18" t="n">
        <f aca="false">IF(C37="Light",E37,E37+$W$2)</f>
        <v>12</v>
      </c>
      <c r="G37" s="18" t="n">
        <v>8</v>
      </c>
      <c r="H37" s="19" t="n">
        <v>1</v>
      </c>
      <c r="I37" s="19" t="n">
        <v>10</v>
      </c>
      <c r="J37" s="19" t="n">
        <f aca="false">H37+F37</f>
        <v>13</v>
      </c>
      <c r="K37" s="19" t="n">
        <f aca="false">H37*(I37/2)+F37</f>
        <v>17</v>
      </c>
      <c r="L37" s="19" t="n">
        <f aca="false">H37*I37+F37</f>
        <v>22</v>
      </c>
      <c r="M37" s="19" t="n">
        <f aca="false">ROUNDUP(50/K37,0)</f>
        <v>3</v>
      </c>
      <c r="N37" s="19" t="n">
        <f aca="false">ROUNDUP(100/K37,0)</f>
        <v>6</v>
      </c>
      <c r="O37" s="19"/>
      <c r="P37" s="19"/>
      <c r="Q37" s="17"/>
      <c r="R37" s="17"/>
      <c r="S37" s="17"/>
    </row>
    <row r="38" customFormat="false" ht="13.5" hidden="false" customHeight="true" outlineLevel="0" collapsed="false">
      <c r="A38" s="20" t="s">
        <v>80</v>
      </c>
      <c r="B38" s="22" t="n">
        <v>5</v>
      </c>
      <c r="C38" s="33" t="s">
        <v>97</v>
      </c>
      <c r="D38" s="23" t="n">
        <v>0</v>
      </c>
      <c r="E38" s="23" t="n">
        <v>0</v>
      </c>
      <c r="F38" s="23" t="n">
        <f aca="false">IF(C38="Light",E38,E38+$W$2)</f>
        <v>0</v>
      </c>
      <c r="G38" s="23" t="n">
        <v>0</v>
      </c>
      <c r="H38" s="24" t="n">
        <v>1</v>
      </c>
      <c r="I38" s="24" t="n">
        <v>10</v>
      </c>
      <c r="J38" s="24" t="n">
        <f aca="false">H38+F38</f>
        <v>1</v>
      </c>
      <c r="K38" s="24" t="n">
        <f aca="false">H38*(I38/2)+F38</f>
        <v>5</v>
      </c>
      <c r="L38" s="24" t="n">
        <f aca="false">H38*I38+F38</f>
        <v>10</v>
      </c>
      <c r="M38" s="24" t="n">
        <f aca="false">ROUNDUP(50/K38,0)</f>
        <v>10</v>
      </c>
      <c r="N38" s="24" t="n">
        <f aca="false">ROUNDUP(100/K38,0)</f>
        <v>20</v>
      </c>
      <c r="O38" s="24"/>
      <c r="P38" s="24"/>
      <c r="Q38" s="25" t="s">
        <v>49</v>
      </c>
      <c r="R38" s="25" t="s">
        <v>122</v>
      </c>
      <c r="S38" s="25" t="s">
        <v>81</v>
      </c>
    </row>
    <row r="39" customFormat="false" ht="12.75" hidden="false" customHeight="false" outlineLevel="0" collapsed="false">
      <c r="A39" s="20"/>
      <c r="B39" s="22"/>
      <c r="C39" s="58" t="s">
        <v>109</v>
      </c>
      <c r="D39" s="26" t="n">
        <v>10</v>
      </c>
      <c r="E39" s="26" t="n">
        <v>5</v>
      </c>
      <c r="F39" s="26" t="n">
        <f aca="false">IF(C39="Light",E39,E39+$W$2)</f>
        <v>8</v>
      </c>
      <c r="G39" s="26" t="n">
        <v>3</v>
      </c>
      <c r="H39" s="27" t="n">
        <v>1</v>
      </c>
      <c r="I39" s="27" t="n">
        <v>10</v>
      </c>
      <c r="J39" s="27" t="n">
        <f aca="false">H39+F39</f>
        <v>9</v>
      </c>
      <c r="K39" s="27" t="n">
        <f aca="false">H39*(I39/2)+F39</f>
        <v>13</v>
      </c>
      <c r="L39" s="27" t="n">
        <f aca="false">H39*I39+F39</f>
        <v>18</v>
      </c>
      <c r="M39" s="27" t="n">
        <f aca="false">ROUNDUP(50/K39,0)</f>
        <v>4</v>
      </c>
      <c r="N39" s="27" t="n">
        <f aca="false">ROUNDUP(100/K39,0)</f>
        <v>8</v>
      </c>
      <c r="O39" s="27"/>
      <c r="P39" s="27"/>
      <c r="Q39" s="25"/>
      <c r="R39" s="25"/>
      <c r="S39" s="25"/>
    </row>
    <row r="40" customFormat="false" ht="12.75" hidden="false" customHeight="false" outlineLevel="0" collapsed="false">
      <c r="A40" s="20" t="s">
        <v>82</v>
      </c>
      <c r="B40" s="22" t="n">
        <v>20</v>
      </c>
      <c r="C40" s="33" t="s">
        <v>97</v>
      </c>
      <c r="D40" s="23" t="n">
        <v>0</v>
      </c>
      <c r="E40" s="23" t="n">
        <v>2</v>
      </c>
      <c r="F40" s="23" t="n">
        <f aca="false">IF(C40="Light",E40,E40+$W$2)</f>
        <v>2</v>
      </c>
      <c r="G40" s="23" t="n">
        <v>0</v>
      </c>
      <c r="H40" s="24" t="n">
        <v>1</v>
      </c>
      <c r="I40" s="24" t="n">
        <v>10</v>
      </c>
      <c r="J40" s="24" t="n">
        <f aca="false">H40+F40</f>
        <v>3</v>
      </c>
      <c r="K40" s="24" t="n">
        <f aca="false">H40*(I40/2)+F40</f>
        <v>7</v>
      </c>
      <c r="L40" s="24" t="n">
        <f aca="false">H40*I40+F40</f>
        <v>12</v>
      </c>
      <c r="M40" s="24" t="n">
        <f aca="false">ROUNDUP(50/K40,0)</f>
        <v>8</v>
      </c>
      <c r="N40" s="24" t="n">
        <f aca="false">ROUNDUP(100/K40,0)</f>
        <v>15</v>
      </c>
      <c r="O40" s="24"/>
      <c r="P40" s="24"/>
      <c r="Q40" s="25"/>
      <c r="R40" s="25"/>
      <c r="S40" s="25"/>
    </row>
    <row r="41" customFormat="false" ht="12.75" hidden="false" customHeight="false" outlineLevel="0" collapsed="false">
      <c r="A41" s="20"/>
      <c r="B41" s="22"/>
      <c r="C41" s="58" t="s">
        <v>109</v>
      </c>
      <c r="D41" s="26" t="n">
        <v>10</v>
      </c>
      <c r="E41" s="26" t="n">
        <v>7</v>
      </c>
      <c r="F41" s="26" t="n">
        <f aca="false">IF(C41="Light",E41,E41+$W$2)</f>
        <v>10</v>
      </c>
      <c r="G41" s="26" t="n">
        <v>5</v>
      </c>
      <c r="H41" s="27" t="n">
        <v>1</v>
      </c>
      <c r="I41" s="27" t="n">
        <v>10</v>
      </c>
      <c r="J41" s="27" t="n">
        <f aca="false">H41+F41</f>
        <v>11</v>
      </c>
      <c r="K41" s="27" t="n">
        <f aca="false">H41*(I41/2)+F41</f>
        <v>15</v>
      </c>
      <c r="L41" s="27" t="n">
        <f aca="false">H41*I41+F41</f>
        <v>20</v>
      </c>
      <c r="M41" s="27" t="n">
        <f aca="false">ROUNDUP(50/K41,0)</f>
        <v>4</v>
      </c>
      <c r="N41" s="27" t="n">
        <f aca="false">ROUNDUP(100/K41,0)</f>
        <v>7</v>
      </c>
      <c r="O41" s="27"/>
      <c r="P41" s="27"/>
      <c r="Q41" s="25"/>
      <c r="R41" s="25"/>
      <c r="S41" s="25"/>
    </row>
    <row r="44" customFormat="false" ht="12.75" hidden="false" customHeight="false" outlineLevel="0" collapsed="false">
      <c r="A44" s="12" t="s">
        <v>83</v>
      </c>
      <c r="B44" s="13" t="n">
        <v>10</v>
      </c>
      <c r="C44" s="29" t="n">
        <v>0</v>
      </c>
      <c r="D44" s="29" t="n">
        <v>0</v>
      </c>
      <c r="E44" s="29" t="n">
        <v>0</v>
      </c>
      <c r="F44" s="29" t="n">
        <v>0</v>
      </c>
      <c r="G44" s="29"/>
      <c r="H44" s="30" t="n">
        <v>1</v>
      </c>
      <c r="I44" s="29" t="n">
        <v>10</v>
      </c>
      <c r="J44" s="29" t="n">
        <f aca="false">H44+F44</f>
        <v>1</v>
      </c>
      <c r="K44" s="29" t="n">
        <f aca="false">ROUNDUP(H44*(I44/2+0.5),0)</f>
        <v>6</v>
      </c>
      <c r="L44" s="29" t="n">
        <f aca="false">H44*I44</f>
        <v>10</v>
      </c>
      <c r="M44" s="29" t="n">
        <f aca="false">ROUNDUP(50/K44,0)</f>
        <v>9</v>
      </c>
      <c r="N44" s="29" t="n">
        <f aca="false">ROUNDUP(100/K44,0)</f>
        <v>17</v>
      </c>
      <c r="O44" s="29" t="n">
        <f aca="false">IF($F44=0, ROUNDUP(100/($K44/2),0), ROUNDUP((100-ROUNDUP(15/$F44,0)*$K44/2)/$K44,0)+ROUNDUP(15/$F44,0))</f>
        <v>34</v>
      </c>
      <c r="P44" s="31" t="n">
        <f aca="false">IF($F44=0, ROUNDUP(100/($K44/2),0), ROUNDUP((100-ROUNDUP(30/$F44,0)*$K44/2)/$K44,0)+ROUNDUP(30/$F44,0))</f>
        <v>34</v>
      </c>
      <c r="Q44" s="32" t="s">
        <v>45</v>
      </c>
      <c r="R44" s="32" t="s">
        <v>84</v>
      </c>
      <c r="S44" s="32" t="s">
        <v>52</v>
      </c>
    </row>
    <row r="45" customFormat="false" ht="12.75" hidden="false" customHeight="false" outlineLevel="0" collapsed="false">
      <c r="A45" s="20" t="s">
        <v>85</v>
      </c>
      <c r="B45" s="22" t="n">
        <v>15</v>
      </c>
      <c r="C45" s="33" t="n">
        <v>5</v>
      </c>
      <c r="D45" s="33" t="n">
        <v>0</v>
      </c>
      <c r="E45" s="33" t="n">
        <v>0</v>
      </c>
      <c r="F45" s="33" t="n">
        <v>0</v>
      </c>
      <c r="G45" s="33"/>
      <c r="H45" s="34" t="n">
        <v>0</v>
      </c>
      <c r="I45" s="34" t="n">
        <v>0</v>
      </c>
      <c r="J45" s="34" t="n">
        <f aca="false">H45+F45</f>
        <v>0</v>
      </c>
      <c r="K45" s="34" t="n">
        <f aca="false">ROUNDUP(H45*(I45/2+0.5),0)</f>
        <v>0</v>
      </c>
      <c r="L45" s="34" t="n">
        <f aca="false">H45*I45</f>
        <v>0</v>
      </c>
      <c r="M45" s="34" t="e">
        <f aca="false">ROUNDUP(50/K45,0)</f>
        <v>#DIV/0!</v>
      </c>
      <c r="N45" s="34" t="e">
        <f aca="false">ROUNDUP(100/K45,0)</f>
        <v>#DIV/0!</v>
      </c>
      <c r="O45" s="34" t="e">
        <f aca="false">IF($F45=0, ROUNDUP(100/($K45/2),0), ROUNDUP((100-ROUNDUP(15/$F45,0)*$K45/2)/$K45,0)+ROUNDUP(15/$F45,0))</f>
        <v>#DIV/0!</v>
      </c>
      <c r="P45" s="34" t="e">
        <f aca="false">IF($F45=0, ROUNDUP(100/($K45/2),0), ROUNDUP((100-ROUNDUP(30/$F45,0)*$K45/2)/$K45,0)+ROUNDUP(30/$F45,0))</f>
        <v>#DIV/0!</v>
      </c>
      <c r="Q45" s="35" t="s">
        <v>49</v>
      </c>
      <c r="R45" s="36" t="s">
        <v>84</v>
      </c>
      <c r="S45" s="35" t="s">
        <v>52</v>
      </c>
    </row>
    <row r="46" customFormat="false" ht="12.75" hidden="false" customHeight="false" outlineLevel="0" collapsed="false">
      <c r="A46" s="12" t="s">
        <v>86</v>
      </c>
      <c r="B46" s="13" t="n">
        <v>20</v>
      </c>
      <c r="C46" s="13" t="n">
        <v>10</v>
      </c>
      <c r="D46" s="13" t="n">
        <v>-10</v>
      </c>
      <c r="E46" s="13" t="n">
        <v>0</v>
      </c>
      <c r="F46" s="13" t="n">
        <v>0</v>
      </c>
      <c r="G46" s="13"/>
      <c r="H46" s="37" t="n">
        <v>0</v>
      </c>
      <c r="I46" s="37" t="n">
        <v>0</v>
      </c>
      <c r="J46" s="37" t="n">
        <f aca="false">H46+F46</f>
        <v>0</v>
      </c>
      <c r="K46" s="37" t="n">
        <f aca="false">ROUNDUP(H46*(I46/2+0.5),0)</f>
        <v>0</v>
      </c>
      <c r="L46" s="37" t="n">
        <f aca="false">H46*I46</f>
        <v>0</v>
      </c>
      <c r="M46" s="37" t="e">
        <f aca="false">ROUNDUP(50/K46,0)</f>
        <v>#DIV/0!</v>
      </c>
      <c r="N46" s="37" t="e">
        <f aca="false">ROUNDUP(100/K46,0)</f>
        <v>#DIV/0!</v>
      </c>
      <c r="O46" s="37" t="e">
        <f aca="false">IF($F46=0, ROUNDUP(100/($K46/2),0), ROUNDUP((100-ROUNDUP(15/$F46,0)*$K46/2)/$K46,0)+ROUNDUP(15/$F46,0))</f>
        <v>#DIV/0!</v>
      </c>
      <c r="P46" s="37" t="e">
        <f aca="false">IF($F46=0, ROUNDUP(100/($K46/2),0), ROUNDUP((100-ROUNDUP(30/$F46,0)*$K46/2)/$K46,0)+ROUNDUP(30/$F46,0))</f>
        <v>#DIV/0!</v>
      </c>
      <c r="Q46" s="17" t="s">
        <v>56</v>
      </c>
      <c r="R46" s="17" t="s">
        <v>84</v>
      </c>
      <c r="S46" s="17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46" t="s">
        <v>87</v>
      </c>
      <c r="B1" s="46" t="s">
        <v>88</v>
      </c>
      <c r="C1" s="2" t="s">
        <v>123</v>
      </c>
      <c r="D1" s="46" t="s">
        <v>90</v>
      </c>
      <c r="E1" s="46" t="s">
        <v>91</v>
      </c>
      <c r="F1" s="46" t="s">
        <v>124</v>
      </c>
      <c r="G1" s="46" t="s">
        <v>93</v>
      </c>
      <c r="H1" s="46" t="s">
        <v>94</v>
      </c>
    </row>
    <row r="2" s="46" customFormat="true" ht="12.75" hidden="false" customHeight="false" outlineLevel="0" collapsed="false">
      <c r="A2" s="46" t="s">
        <v>95</v>
      </c>
      <c r="B2" s="46" t="n">
        <v>15</v>
      </c>
      <c r="C2" s="46" t="n">
        <v>5</v>
      </c>
      <c r="D2" s="46" t="s">
        <v>96</v>
      </c>
      <c r="E2" s="46" t="s">
        <v>97</v>
      </c>
      <c r="F2" s="46" t="n">
        <v>0</v>
      </c>
      <c r="G2" s="46" t="s">
        <v>96</v>
      </c>
      <c r="H2" s="46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75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2023-11-02T23:21:47Z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